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97\事務ファイル\01_事務所\00_事務所共通\収支計算書 H14年度～\令和8年度\"/>
    </mc:Choice>
  </mc:AlternateContent>
  <xr:revisionPtr revIDLastSave="0" documentId="13_ncr:1_{4A2F6E97-22FF-44CE-9A9B-309124D09A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R8年度】資金収支予算内訳表" sheetId="1" r:id="rId1"/>
    <sheet name="追加費用内訳" sheetId="4" r:id="rId2"/>
  </sheets>
  <definedNames>
    <definedName name="_xlnm.Print_Titles" localSheetId="0">【R8年度】資金収支予算内訳表!$1:$9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1" l="1"/>
  <c r="O80" i="1"/>
  <c r="S80" i="1" s="1"/>
  <c r="S60" i="1"/>
  <c r="S64" i="1"/>
  <c r="S66" i="1"/>
  <c r="S70" i="1"/>
  <c r="S71" i="1"/>
  <c r="S72" i="1"/>
  <c r="S73" i="1"/>
  <c r="S74" i="1"/>
  <c r="S77" i="1"/>
  <c r="S78" i="1"/>
  <c r="S82" i="1"/>
  <c r="S84" i="1"/>
  <c r="S85" i="1"/>
  <c r="S86" i="1"/>
  <c r="S87" i="1"/>
  <c r="S88" i="1"/>
  <c r="S90" i="1"/>
  <c r="S91" i="1"/>
  <c r="S93" i="1"/>
  <c r="S94" i="1"/>
  <c r="S95" i="1"/>
  <c r="S96" i="1"/>
  <c r="S98" i="1"/>
  <c r="S99" i="1"/>
  <c r="S101" i="1"/>
  <c r="S102" i="1"/>
  <c r="I10" i="4"/>
  <c r="I13" i="4"/>
  <c r="I11" i="4"/>
  <c r="I8" i="4"/>
  <c r="I7" i="4"/>
  <c r="I6" i="4"/>
  <c r="I5" i="4"/>
  <c r="F14" i="4"/>
  <c r="F12" i="4"/>
  <c r="F3" i="4"/>
  <c r="L75" i="1"/>
  <c r="M62" i="1"/>
  <c r="L62" i="1"/>
  <c r="D16" i="4"/>
  <c r="D20" i="4" s="1"/>
  <c r="F76" i="1"/>
  <c r="E76" i="1"/>
  <c r="F16" i="4" l="1"/>
  <c r="F20" i="4" s="1"/>
  <c r="M22" i="1"/>
  <c r="L22" i="1"/>
  <c r="M24" i="1"/>
  <c r="L24" i="1"/>
  <c r="P16" i="1"/>
  <c r="N16" i="1"/>
  <c r="M16" i="1"/>
  <c r="L16" i="1"/>
  <c r="K16" i="1"/>
  <c r="J16" i="1"/>
  <c r="I16" i="1"/>
  <c r="H16" i="1"/>
  <c r="G16" i="1"/>
  <c r="O65" i="1"/>
  <c r="I3" i="4" l="1"/>
  <c r="K11" i="4" s="1"/>
  <c r="N11" i="4" s="1"/>
  <c r="P83" i="1"/>
  <c r="N83" i="1"/>
  <c r="M83" i="1"/>
  <c r="L83" i="1"/>
  <c r="K83" i="1"/>
  <c r="J83" i="1"/>
  <c r="I83" i="1"/>
  <c r="H83" i="1"/>
  <c r="G83" i="1"/>
  <c r="F83" i="1"/>
  <c r="E83" i="1"/>
  <c r="D83" i="1"/>
  <c r="H51" i="1"/>
  <c r="R26" i="1"/>
  <c r="P26" i="1"/>
  <c r="N26" i="1"/>
  <c r="M26" i="1"/>
  <c r="L26" i="1"/>
  <c r="K26" i="1"/>
  <c r="J26" i="1"/>
  <c r="I26" i="1"/>
  <c r="H26" i="1"/>
  <c r="G26" i="1"/>
  <c r="F26" i="1"/>
  <c r="E26" i="1"/>
  <c r="O115" i="1"/>
  <c r="Q115" i="1"/>
  <c r="O85" i="1"/>
  <c r="O126" i="1"/>
  <c r="O123" i="1"/>
  <c r="O122" i="1"/>
  <c r="O121" i="1"/>
  <c r="O119" i="1"/>
  <c r="O116" i="1"/>
  <c r="O114" i="1"/>
  <c r="O110" i="1"/>
  <c r="S110" i="1" s="1"/>
  <c r="O109" i="1"/>
  <c r="O108" i="1"/>
  <c r="O106" i="1"/>
  <c r="O105" i="1"/>
  <c r="O102" i="1"/>
  <c r="O100" i="1"/>
  <c r="S100" i="1" s="1"/>
  <c r="O99" i="1"/>
  <c r="O98" i="1"/>
  <c r="O97" i="1"/>
  <c r="S97" i="1" s="1"/>
  <c r="O96" i="1"/>
  <c r="O95" i="1"/>
  <c r="O94" i="1"/>
  <c r="O93" i="1"/>
  <c r="O92" i="1"/>
  <c r="S92" i="1" s="1"/>
  <c r="O91" i="1"/>
  <c r="O90" i="1"/>
  <c r="O89" i="1"/>
  <c r="S89" i="1" s="1"/>
  <c r="O88" i="1"/>
  <c r="O87" i="1"/>
  <c r="O86" i="1"/>
  <c r="O84" i="1"/>
  <c r="O82" i="1"/>
  <c r="O81" i="1"/>
  <c r="O79" i="1"/>
  <c r="O78" i="1"/>
  <c r="O77" i="1"/>
  <c r="O76" i="1"/>
  <c r="S76" i="1" s="1"/>
  <c r="O75" i="1"/>
  <c r="S75" i="1" s="1"/>
  <c r="O74" i="1"/>
  <c r="O73" i="1"/>
  <c r="O72" i="1"/>
  <c r="O71" i="1"/>
  <c r="O70" i="1"/>
  <c r="O69" i="1"/>
  <c r="S69" i="1" s="1"/>
  <c r="O68" i="1"/>
  <c r="S68" i="1" s="1"/>
  <c r="O66" i="1"/>
  <c r="O64" i="1"/>
  <c r="O63" i="1"/>
  <c r="S63" i="1" s="1"/>
  <c r="O62" i="1"/>
  <c r="S62" i="1" s="1"/>
  <c r="O61" i="1"/>
  <c r="S61" i="1" s="1"/>
  <c r="O60" i="1"/>
  <c r="O57" i="1"/>
  <c r="O56" i="1"/>
  <c r="O54" i="1"/>
  <c r="O53" i="1"/>
  <c r="O52" i="1"/>
  <c r="O50" i="1"/>
  <c r="O49" i="1"/>
  <c r="O48" i="1"/>
  <c r="O46" i="1"/>
  <c r="O45" i="1"/>
  <c r="O42" i="1"/>
  <c r="O41" i="1"/>
  <c r="O39" i="1"/>
  <c r="O38" i="1"/>
  <c r="O37" i="1"/>
  <c r="O36" i="1"/>
  <c r="O35" i="1"/>
  <c r="O34" i="1"/>
  <c r="O33" i="1"/>
  <c r="O32" i="1"/>
  <c r="O30" i="1"/>
  <c r="O29" i="1"/>
  <c r="O27" i="1"/>
  <c r="O25" i="1"/>
  <c r="O24" i="1"/>
  <c r="O23" i="1"/>
  <c r="O22" i="1"/>
  <c r="O20" i="1"/>
  <c r="O19" i="1"/>
  <c r="O17" i="1"/>
  <c r="O16" i="1"/>
  <c r="O14" i="1"/>
  <c r="O13" i="1"/>
  <c r="O12" i="1"/>
  <c r="K5" i="4" l="1"/>
  <c r="N5" i="4" s="1"/>
  <c r="K6" i="4"/>
  <c r="N6" i="4" s="1"/>
  <c r="K7" i="4"/>
  <c r="N7" i="4" s="1"/>
  <c r="K8" i="4"/>
  <c r="N8" i="4" s="1"/>
  <c r="K10" i="4"/>
  <c r="N10" i="4" s="1"/>
  <c r="K13" i="4"/>
  <c r="N13" i="4" s="1"/>
  <c r="S115" i="1"/>
  <c r="Q126" i="1"/>
  <c r="S126" i="1" s="1"/>
  <c r="Q123" i="1"/>
  <c r="S123" i="1" s="1"/>
  <c r="Q122" i="1"/>
  <c r="S122" i="1" s="1"/>
  <c r="Q121" i="1"/>
  <c r="S121" i="1" s="1"/>
  <c r="Q119" i="1"/>
  <c r="S119" i="1" s="1"/>
  <c r="Q116" i="1"/>
  <c r="S116" i="1" s="1"/>
  <c r="Q114" i="1"/>
  <c r="S114" i="1" s="1"/>
  <c r="Q110" i="1"/>
  <c r="Q109" i="1"/>
  <c r="S109" i="1" s="1"/>
  <c r="Q108" i="1"/>
  <c r="S108" i="1" s="1"/>
  <c r="Q106" i="1"/>
  <c r="S106" i="1" s="1"/>
  <c r="Q105" i="1"/>
  <c r="S105" i="1" s="1"/>
  <c r="Q102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4" i="1"/>
  <c r="Q82" i="1"/>
  <c r="Q81" i="1"/>
  <c r="S81" i="1" s="1"/>
  <c r="Q79" i="1"/>
  <c r="S79" i="1" s="1"/>
  <c r="Q78" i="1"/>
  <c r="Q77" i="1"/>
  <c r="Q76" i="1"/>
  <c r="Q75" i="1"/>
  <c r="Q74" i="1"/>
  <c r="Q73" i="1"/>
  <c r="Q72" i="1"/>
  <c r="Q71" i="1"/>
  <c r="Q70" i="1"/>
  <c r="Q69" i="1"/>
  <c r="Q68" i="1"/>
  <c r="Q66" i="1"/>
  <c r="Q65" i="1"/>
  <c r="S65" i="1" s="1"/>
  <c r="Q64" i="1"/>
  <c r="Q63" i="1"/>
  <c r="Q62" i="1"/>
  <c r="Q61" i="1"/>
  <c r="Q60" i="1"/>
  <c r="Q57" i="1"/>
  <c r="Q56" i="1"/>
  <c r="Q54" i="1"/>
  <c r="S54" i="1" s="1"/>
  <c r="Q53" i="1"/>
  <c r="S53" i="1" s="1"/>
  <c r="Q52" i="1"/>
  <c r="S52" i="1" s="1"/>
  <c r="Q50" i="1"/>
  <c r="S50" i="1" s="1"/>
  <c r="Q49" i="1" l="1"/>
  <c r="S49" i="1" s="1"/>
  <c r="Q48" i="1"/>
  <c r="S48" i="1" s="1"/>
  <c r="Q46" i="1"/>
  <c r="S46" i="1" s="1"/>
  <c r="Q45" i="1"/>
  <c r="S45" i="1" s="1"/>
  <c r="Q42" i="1"/>
  <c r="S42" i="1" s="1"/>
  <c r="Q41" i="1"/>
  <c r="Q39" i="1"/>
  <c r="S39" i="1" s="1"/>
  <c r="Q38" i="1"/>
  <c r="Q37" i="1"/>
  <c r="Q36" i="1"/>
  <c r="Q35" i="1"/>
  <c r="Q34" i="1"/>
  <c r="Q33" i="1"/>
  <c r="S33" i="1" s="1"/>
  <c r="Q32" i="1"/>
  <c r="Q30" i="1"/>
  <c r="S30" i="1" s="1"/>
  <c r="Q29" i="1"/>
  <c r="S29" i="1" s="1"/>
  <c r="Q27" i="1"/>
  <c r="S27" i="1" s="1"/>
  <c r="Q25" i="1"/>
  <c r="S25" i="1" s="1"/>
  <c r="Q24" i="1"/>
  <c r="S24" i="1" s="1"/>
  <c r="Q23" i="1"/>
  <c r="S23" i="1" s="1"/>
  <c r="Q22" i="1"/>
  <c r="S22" i="1" s="1"/>
  <c r="Q20" i="1"/>
  <c r="S20" i="1" s="1"/>
  <c r="Q19" i="1"/>
  <c r="S19" i="1" s="1"/>
  <c r="Q17" i="1"/>
  <c r="S17" i="1" s="1"/>
  <c r="Q16" i="1"/>
  <c r="S16" i="1" s="1"/>
  <c r="Q14" i="1"/>
  <c r="Q13" i="1"/>
  <c r="E18" i="1" l="1"/>
  <c r="F18" i="1"/>
  <c r="G18" i="1"/>
  <c r="H18" i="1"/>
  <c r="I18" i="1"/>
  <c r="J18" i="1"/>
  <c r="K18" i="1"/>
  <c r="L18" i="1"/>
  <c r="M18" i="1"/>
  <c r="N18" i="1"/>
  <c r="P18" i="1"/>
  <c r="Q18" i="1" s="1"/>
  <c r="R18" i="1"/>
  <c r="D18" i="1"/>
  <c r="Q83" i="1"/>
  <c r="R83" i="1"/>
  <c r="O83" i="1" l="1"/>
  <c r="S83" i="1" s="1"/>
  <c r="O18" i="1"/>
  <c r="S18" i="1" s="1"/>
  <c r="E120" i="1"/>
  <c r="F120" i="1"/>
  <c r="G120" i="1"/>
  <c r="H120" i="1"/>
  <c r="I120" i="1"/>
  <c r="J120" i="1"/>
  <c r="K120" i="1"/>
  <c r="L120" i="1"/>
  <c r="M120" i="1"/>
  <c r="N120" i="1"/>
  <c r="P120" i="1"/>
  <c r="Q120" i="1" s="1"/>
  <c r="R120" i="1"/>
  <c r="E118" i="1"/>
  <c r="F118" i="1"/>
  <c r="F124" i="1" s="1"/>
  <c r="G118" i="1"/>
  <c r="G124" i="1" s="1"/>
  <c r="H118" i="1"/>
  <c r="H124" i="1" s="1"/>
  <c r="I118" i="1"/>
  <c r="J118" i="1"/>
  <c r="J124" i="1" s="1"/>
  <c r="K118" i="1"/>
  <c r="K124" i="1" s="1"/>
  <c r="L118" i="1"/>
  <c r="L124" i="1" s="1"/>
  <c r="M118" i="1"/>
  <c r="M124" i="1" s="1"/>
  <c r="N118" i="1"/>
  <c r="N124" i="1" s="1"/>
  <c r="P118" i="1"/>
  <c r="R118" i="1"/>
  <c r="R124" i="1" s="1"/>
  <c r="D120" i="1"/>
  <c r="D118" i="1"/>
  <c r="E117" i="1"/>
  <c r="F117" i="1"/>
  <c r="G117" i="1"/>
  <c r="H113" i="1"/>
  <c r="H117" i="1" s="1"/>
  <c r="I117" i="1"/>
  <c r="J117" i="1"/>
  <c r="K117" i="1"/>
  <c r="L117" i="1"/>
  <c r="M117" i="1"/>
  <c r="N117" i="1"/>
  <c r="Q113" i="1"/>
  <c r="R113" i="1"/>
  <c r="R117" i="1" s="1"/>
  <c r="E107" i="1"/>
  <c r="E111" i="1" s="1"/>
  <c r="E112" i="1" s="1"/>
  <c r="F107" i="1"/>
  <c r="G107" i="1"/>
  <c r="G111" i="1" s="1"/>
  <c r="G112" i="1" s="1"/>
  <c r="H107" i="1"/>
  <c r="H111" i="1" s="1"/>
  <c r="H112" i="1" s="1"/>
  <c r="I107" i="1"/>
  <c r="I111" i="1" s="1"/>
  <c r="I112" i="1" s="1"/>
  <c r="J107" i="1"/>
  <c r="J111" i="1" s="1"/>
  <c r="J112" i="1" s="1"/>
  <c r="K107" i="1"/>
  <c r="K111" i="1" s="1"/>
  <c r="K112" i="1" s="1"/>
  <c r="L107" i="1"/>
  <c r="L111" i="1" s="1"/>
  <c r="L112" i="1" s="1"/>
  <c r="M107" i="1"/>
  <c r="M111" i="1" s="1"/>
  <c r="M112" i="1" s="1"/>
  <c r="N107" i="1"/>
  <c r="N111" i="1" s="1"/>
  <c r="N112" i="1" s="1"/>
  <c r="P107" i="1"/>
  <c r="R107" i="1"/>
  <c r="R111" i="1" s="1"/>
  <c r="R112" i="1" s="1"/>
  <c r="D107" i="1"/>
  <c r="F111" i="1"/>
  <c r="F112" i="1" s="1"/>
  <c r="F67" i="1"/>
  <c r="G67" i="1"/>
  <c r="H67" i="1"/>
  <c r="I67" i="1"/>
  <c r="J67" i="1"/>
  <c r="K67" i="1"/>
  <c r="L67" i="1"/>
  <c r="M67" i="1"/>
  <c r="N67" i="1"/>
  <c r="P67" i="1"/>
  <c r="Q67" i="1" s="1"/>
  <c r="R67" i="1"/>
  <c r="E67" i="1"/>
  <c r="H47" i="1"/>
  <c r="E55" i="1"/>
  <c r="F55" i="1"/>
  <c r="G55" i="1"/>
  <c r="H55" i="1"/>
  <c r="I55" i="1"/>
  <c r="J55" i="1"/>
  <c r="K55" i="1"/>
  <c r="L55" i="1"/>
  <c r="M55" i="1"/>
  <c r="N55" i="1"/>
  <c r="P55" i="1"/>
  <c r="Q55" i="1" s="1"/>
  <c r="R55" i="1"/>
  <c r="D55" i="1"/>
  <c r="E101" i="1"/>
  <c r="F101" i="1"/>
  <c r="G101" i="1"/>
  <c r="H101" i="1"/>
  <c r="I101" i="1"/>
  <c r="J101" i="1"/>
  <c r="K101" i="1"/>
  <c r="L101" i="1"/>
  <c r="M101" i="1"/>
  <c r="N101" i="1"/>
  <c r="P101" i="1"/>
  <c r="Q101" i="1" s="1"/>
  <c r="R101" i="1"/>
  <c r="D101" i="1"/>
  <c r="D67" i="1"/>
  <c r="E59" i="1"/>
  <c r="F59" i="1"/>
  <c r="G59" i="1"/>
  <c r="H59" i="1"/>
  <c r="I59" i="1"/>
  <c r="J59" i="1"/>
  <c r="K59" i="1"/>
  <c r="L59" i="1"/>
  <c r="M59" i="1"/>
  <c r="N59" i="1"/>
  <c r="P59" i="1"/>
  <c r="Q59" i="1" s="1"/>
  <c r="R59" i="1"/>
  <c r="D59" i="1"/>
  <c r="E51" i="1"/>
  <c r="E47" i="1" s="1"/>
  <c r="F51" i="1"/>
  <c r="F47" i="1" s="1"/>
  <c r="G51" i="1"/>
  <c r="G47" i="1" s="1"/>
  <c r="I51" i="1"/>
  <c r="I47" i="1" s="1"/>
  <c r="J51" i="1"/>
  <c r="J47" i="1" s="1"/>
  <c r="K51" i="1"/>
  <c r="K47" i="1" s="1"/>
  <c r="L51" i="1"/>
  <c r="L47" i="1" s="1"/>
  <c r="M51" i="1"/>
  <c r="M47" i="1" s="1"/>
  <c r="N51" i="1"/>
  <c r="N47" i="1" s="1"/>
  <c r="P51" i="1"/>
  <c r="R51" i="1"/>
  <c r="R47" i="1" s="1"/>
  <c r="D51" i="1"/>
  <c r="E44" i="1"/>
  <c r="E43" i="1" s="1"/>
  <c r="F44" i="1"/>
  <c r="F43" i="1" s="1"/>
  <c r="G44" i="1"/>
  <c r="G43" i="1" s="1"/>
  <c r="H44" i="1"/>
  <c r="H43" i="1" s="1"/>
  <c r="I44" i="1"/>
  <c r="I43" i="1" s="1"/>
  <c r="J44" i="1"/>
  <c r="J43" i="1" s="1"/>
  <c r="K44" i="1"/>
  <c r="K43" i="1" s="1"/>
  <c r="L44" i="1"/>
  <c r="L43" i="1" s="1"/>
  <c r="M44" i="1"/>
  <c r="M43" i="1" s="1"/>
  <c r="N44" i="1"/>
  <c r="N43" i="1" s="1"/>
  <c r="P44" i="1"/>
  <c r="R44" i="1"/>
  <c r="R43" i="1" s="1"/>
  <c r="D44" i="1"/>
  <c r="E40" i="1"/>
  <c r="F40" i="1"/>
  <c r="G40" i="1"/>
  <c r="H40" i="1"/>
  <c r="I40" i="1"/>
  <c r="J40" i="1"/>
  <c r="K40" i="1"/>
  <c r="L40" i="1"/>
  <c r="M40" i="1"/>
  <c r="N40" i="1"/>
  <c r="P40" i="1"/>
  <c r="Q40" i="1" s="1"/>
  <c r="R40" i="1"/>
  <c r="D40" i="1"/>
  <c r="E31" i="1"/>
  <c r="F31" i="1"/>
  <c r="G31" i="1"/>
  <c r="H31" i="1"/>
  <c r="I31" i="1"/>
  <c r="J31" i="1"/>
  <c r="K31" i="1"/>
  <c r="L31" i="1"/>
  <c r="M31" i="1"/>
  <c r="N31" i="1"/>
  <c r="P31" i="1"/>
  <c r="Q31" i="1" s="1"/>
  <c r="R31" i="1"/>
  <c r="D31" i="1"/>
  <c r="D28" i="1"/>
  <c r="R28" i="1"/>
  <c r="R21" i="1" s="1"/>
  <c r="P28" i="1"/>
  <c r="N28" i="1"/>
  <c r="N21" i="1" s="1"/>
  <c r="M28" i="1"/>
  <c r="M21" i="1" s="1"/>
  <c r="L28" i="1"/>
  <c r="L21" i="1" s="1"/>
  <c r="K28" i="1"/>
  <c r="K21" i="1" s="1"/>
  <c r="J28" i="1"/>
  <c r="J21" i="1" s="1"/>
  <c r="I28" i="1"/>
  <c r="I21" i="1" s="1"/>
  <c r="H28" i="1"/>
  <c r="H21" i="1" s="1"/>
  <c r="G28" i="1"/>
  <c r="G21" i="1" s="1"/>
  <c r="F28" i="1"/>
  <c r="F21" i="1" s="1"/>
  <c r="E28" i="1"/>
  <c r="E21" i="1" s="1"/>
  <c r="D26" i="1"/>
  <c r="D21" i="1"/>
  <c r="E15" i="1"/>
  <c r="F15" i="1"/>
  <c r="G15" i="1"/>
  <c r="H15" i="1"/>
  <c r="I15" i="1"/>
  <c r="J15" i="1"/>
  <c r="K15" i="1"/>
  <c r="L15" i="1"/>
  <c r="M15" i="1"/>
  <c r="N15" i="1"/>
  <c r="P15" i="1"/>
  <c r="Q15" i="1" s="1"/>
  <c r="R15" i="1"/>
  <c r="D15" i="1"/>
  <c r="P11" i="1"/>
  <c r="R11" i="1"/>
  <c r="E11" i="1"/>
  <c r="F11" i="1"/>
  <c r="G11" i="1"/>
  <c r="H11" i="1"/>
  <c r="I11" i="1"/>
  <c r="J11" i="1"/>
  <c r="K11" i="1"/>
  <c r="L11" i="1"/>
  <c r="M11" i="1"/>
  <c r="N11" i="1"/>
  <c r="D11" i="1"/>
  <c r="O120" i="1" l="1"/>
  <c r="S120" i="1" s="1"/>
  <c r="E124" i="1"/>
  <c r="E125" i="1" s="1"/>
  <c r="I124" i="1"/>
  <c r="I125" i="1" s="1"/>
  <c r="I10" i="1"/>
  <c r="I58" i="1" s="1"/>
  <c r="O101" i="1"/>
  <c r="M10" i="1"/>
  <c r="M58" i="1" s="1"/>
  <c r="L10" i="1"/>
  <c r="L58" i="1" s="1"/>
  <c r="H10" i="1"/>
  <c r="H58" i="1" s="1"/>
  <c r="O26" i="1"/>
  <c r="D43" i="1"/>
  <c r="O43" i="1" s="1"/>
  <c r="O44" i="1"/>
  <c r="O55" i="1"/>
  <c r="D111" i="1"/>
  <c r="O107" i="1"/>
  <c r="O21" i="1"/>
  <c r="Q28" i="1"/>
  <c r="P47" i="1"/>
  <c r="Q47" i="1" s="1"/>
  <c r="Q51" i="1"/>
  <c r="K10" i="1"/>
  <c r="K58" i="1" s="1"/>
  <c r="O28" i="1"/>
  <c r="S28" i="1" s="1"/>
  <c r="D47" i="1"/>
  <c r="O47" i="1" s="1"/>
  <c r="S47" i="1" s="1"/>
  <c r="O51" i="1"/>
  <c r="S51" i="1" s="1"/>
  <c r="O59" i="1"/>
  <c r="S59" i="1" s="1"/>
  <c r="S113" i="1"/>
  <c r="P124" i="1"/>
  <c r="Q124" i="1" s="1"/>
  <c r="Q118" i="1"/>
  <c r="O11" i="1"/>
  <c r="G10" i="1"/>
  <c r="G58" i="1" s="1"/>
  <c r="Q11" i="1"/>
  <c r="N10" i="1"/>
  <c r="N58" i="1" s="1"/>
  <c r="J10" i="1"/>
  <c r="J58" i="1" s="1"/>
  <c r="F10" i="1"/>
  <c r="O15" i="1"/>
  <c r="S15" i="1" s="1"/>
  <c r="O31" i="1"/>
  <c r="P43" i="1"/>
  <c r="Q43" i="1" s="1"/>
  <c r="Q44" i="1"/>
  <c r="O67" i="1"/>
  <c r="S67" i="1" s="1"/>
  <c r="P111" i="1"/>
  <c r="Q107" i="1"/>
  <c r="D124" i="1"/>
  <c r="O118" i="1"/>
  <c r="E10" i="1"/>
  <c r="O40" i="1"/>
  <c r="D117" i="1"/>
  <c r="O117" i="1" s="1"/>
  <c r="P117" i="1"/>
  <c r="Q117" i="1" s="1"/>
  <c r="L125" i="1"/>
  <c r="H125" i="1"/>
  <c r="K125" i="1"/>
  <c r="K103" i="1"/>
  <c r="R103" i="1"/>
  <c r="N125" i="1"/>
  <c r="J125" i="1"/>
  <c r="F125" i="1"/>
  <c r="N103" i="1"/>
  <c r="R10" i="1"/>
  <c r="R58" i="1" s="1"/>
  <c r="G125" i="1"/>
  <c r="J103" i="1"/>
  <c r="F103" i="1"/>
  <c r="M125" i="1"/>
  <c r="R125" i="1"/>
  <c r="M103" i="1"/>
  <c r="P103" i="1"/>
  <c r="Q103" i="1" s="1"/>
  <c r="G103" i="1"/>
  <c r="D103" i="1"/>
  <c r="I103" i="1"/>
  <c r="E103" i="1"/>
  <c r="L103" i="1"/>
  <c r="H103" i="1"/>
  <c r="O124" i="1" l="1"/>
  <c r="S117" i="1"/>
  <c r="S124" i="1"/>
  <c r="S118" i="1"/>
  <c r="S107" i="1"/>
  <c r="P112" i="1"/>
  <c r="Q112" i="1" s="1"/>
  <c r="Q111" i="1"/>
  <c r="P21" i="1"/>
  <c r="Q26" i="1"/>
  <c r="S26" i="1" s="1"/>
  <c r="D112" i="1"/>
  <c r="O112" i="1" s="1"/>
  <c r="S112" i="1" s="1"/>
  <c r="O111" i="1"/>
  <c r="S111" i="1" s="1"/>
  <c r="S43" i="1"/>
  <c r="O103" i="1"/>
  <c r="P125" i="1"/>
  <c r="Q125" i="1" s="1"/>
  <c r="D125" i="1"/>
  <c r="O125" i="1" s="1"/>
  <c r="S44" i="1"/>
  <c r="I104" i="1"/>
  <c r="I127" i="1" s="1"/>
  <c r="K104" i="1"/>
  <c r="K127" i="1" s="1"/>
  <c r="J104" i="1"/>
  <c r="J127" i="1" s="1"/>
  <c r="H104" i="1"/>
  <c r="H127" i="1" s="1"/>
  <c r="N104" i="1"/>
  <c r="N127" i="1" s="1"/>
  <c r="R104" i="1"/>
  <c r="R127" i="1" s="1"/>
  <c r="L104" i="1"/>
  <c r="L127" i="1" s="1"/>
  <c r="M104" i="1"/>
  <c r="M127" i="1" s="1"/>
  <c r="G104" i="1"/>
  <c r="G127" i="1" s="1"/>
  <c r="Q12" i="1"/>
  <c r="S12" i="1" s="1"/>
  <c r="S13" i="1"/>
  <c r="S14" i="1"/>
  <c r="S32" i="1"/>
  <c r="S34" i="1"/>
  <c r="S35" i="1"/>
  <c r="S36" i="1"/>
  <c r="S37" i="1"/>
  <c r="S38" i="1"/>
  <c r="S41" i="1"/>
  <c r="S56" i="1"/>
  <c r="S57" i="1"/>
  <c r="S125" i="1" l="1"/>
  <c r="Q21" i="1"/>
  <c r="S21" i="1" s="1"/>
  <c r="P10" i="1"/>
  <c r="S40" i="1"/>
  <c r="S55" i="1"/>
  <c r="S31" i="1"/>
  <c r="D10" i="1"/>
  <c r="D58" i="1" s="1"/>
  <c r="Q10" i="1" l="1"/>
  <c r="P58" i="1"/>
  <c r="S11" i="1"/>
  <c r="D104" i="1"/>
  <c r="D127" i="1" s="1"/>
  <c r="S103" i="1"/>
  <c r="Q58" i="1" l="1"/>
  <c r="P104" i="1"/>
  <c r="F58" i="1"/>
  <c r="F104" i="1" s="1"/>
  <c r="F127" i="1" s="1"/>
  <c r="E58" i="1"/>
  <c r="E104" i="1" s="1"/>
  <c r="O10" i="1"/>
  <c r="S10" i="1" s="1"/>
  <c r="P127" i="1" l="1"/>
  <c r="Q127" i="1" s="1"/>
  <c r="Q104" i="1"/>
  <c r="O104" i="1"/>
  <c r="E127" i="1"/>
  <c r="O127" i="1" s="1"/>
  <c r="O58" i="1"/>
  <c r="S58" i="1" s="1"/>
  <c r="S127" i="1" l="1"/>
  <c r="S104" i="1"/>
</calcChain>
</file>

<file path=xl/sharedStrings.xml><?xml version="1.0" encoding="utf-8"?>
<sst xmlns="http://schemas.openxmlformats.org/spreadsheetml/2006/main" count="210" uniqueCount="182">
  <si>
    <t>社会福祉法人敬信福祉会</t>
    <phoneticPr fontId="2"/>
  </si>
  <si>
    <t>資金収支予算内訳表</t>
    <phoneticPr fontId="2"/>
  </si>
  <si>
    <t>（単位：円）</t>
    <phoneticPr fontId="2"/>
  </si>
  <si>
    <t>勘　定　科　目</t>
    <phoneticPr fontId="2"/>
  </si>
  <si>
    <t>介護保険事業収入</t>
    <phoneticPr fontId="2"/>
  </si>
  <si>
    <t xml:space="preserve">  施設介護料収入</t>
    <phoneticPr fontId="2"/>
  </si>
  <si>
    <t xml:space="preserve">    介護報酬収入</t>
    <phoneticPr fontId="2"/>
  </si>
  <si>
    <t xml:space="preserve">    利用者負担金収入(公費)</t>
    <phoneticPr fontId="2"/>
  </si>
  <si>
    <t xml:space="preserve">    利用者負担金収入(一般)</t>
    <phoneticPr fontId="2"/>
  </si>
  <si>
    <t xml:space="preserve">  居宅介護料収入</t>
    <phoneticPr fontId="2"/>
  </si>
  <si>
    <t xml:space="preserve">  （介護報酬収入）</t>
    <phoneticPr fontId="2"/>
  </si>
  <si>
    <t xml:space="preserve">  （利用者負担金収入）</t>
    <phoneticPr fontId="2"/>
  </si>
  <si>
    <t xml:space="preserve">    介護負担金収入(公費)</t>
    <phoneticPr fontId="2"/>
  </si>
  <si>
    <t xml:space="preserve">    介護負担金収入(一般)</t>
    <phoneticPr fontId="2"/>
  </si>
  <si>
    <t xml:space="preserve">  地域密着型介護料収入</t>
    <phoneticPr fontId="2"/>
  </si>
  <si>
    <t xml:space="preserve">  居宅介護支援介護料収入</t>
    <phoneticPr fontId="2"/>
  </si>
  <si>
    <t xml:space="preserve">    居宅介護支援介護料収入</t>
    <phoneticPr fontId="2"/>
  </si>
  <si>
    <t xml:space="preserve">  介護予防・日常生活支援総合事業収入</t>
    <phoneticPr fontId="2"/>
  </si>
  <si>
    <t xml:space="preserve">    事業費収入</t>
    <phoneticPr fontId="2"/>
  </si>
  <si>
    <t xml:space="preserve">    事業負担金収入(一般)</t>
    <phoneticPr fontId="2"/>
  </si>
  <si>
    <t xml:space="preserve">  利用者等利用料収入</t>
    <phoneticPr fontId="2"/>
  </si>
  <si>
    <t xml:space="preserve">    施設サービス利用料収入</t>
    <phoneticPr fontId="2"/>
  </si>
  <si>
    <t xml:space="preserve">    居宅介護サービス利用料収入</t>
    <phoneticPr fontId="2"/>
  </si>
  <si>
    <t xml:space="preserve">    食費収入(公費)</t>
    <phoneticPr fontId="2"/>
  </si>
  <si>
    <t xml:space="preserve">    食費収入(一般)</t>
    <phoneticPr fontId="2"/>
  </si>
  <si>
    <t xml:space="preserve">    食費収入(特定)</t>
    <phoneticPr fontId="2"/>
  </si>
  <si>
    <t xml:space="preserve">    居住費収入(一般)</t>
    <phoneticPr fontId="2"/>
  </si>
  <si>
    <t xml:space="preserve">    居住費収入(特定)</t>
    <phoneticPr fontId="2"/>
  </si>
  <si>
    <t xml:space="preserve">    その他の利用料収入</t>
    <phoneticPr fontId="2"/>
  </si>
  <si>
    <t xml:space="preserve">  その他の事業収入</t>
    <phoneticPr fontId="2"/>
  </si>
  <si>
    <t>事
業
活
動
に
よ
る
収
支</t>
    <phoneticPr fontId="2"/>
  </si>
  <si>
    <t>収
入</t>
    <phoneticPr fontId="2"/>
  </si>
  <si>
    <t xml:space="preserve">    受託事業収入（公費）</t>
    <phoneticPr fontId="2"/>
  </si>
  <si>
    <t xml:space="preserve">    その他の事業収入</t>
    <phoneticPr fontId="2"/>
  </si>
  <si>
    <t>老人福祉事業収入</t>
    <phoneticPr fontId="2"/>
  </si>
  <si>
    <t xml:space="preserve">  運営事業収入</t>
    <phoneticPr fontId="2"/>
  </si>
  <si>
    <t xml:space="preserve">    補助金事業収入(公費)</t>
    <phoneticPr fontId="2"/>
  </si>
  <si>
    <t>医療事業収入</t>
    <phoneticPr fontId="2"/>
  </si>
  <si>
    <t xml:space="preserve">  外来診療収入(公費)</t>
    <phoneticPr fontId="2"/>
  </si>
  <si>
    <t xml:space="preserve">  外来診療収入(一般)</t>
    <phoneticPr fontId="2"/>
  </si>
  <si>
    <t xml:space="preserve">  保健予防活動収入</t>
    <phoneticPr fontId="2"/>
  </si>
  <si>
    <t xml:space="preserve">  その他の医療事業収入</t>
    <phoneticPr fontId="2"/>
  </si>
  <si>
    <t>経常経費寄附金収入</t>
    <phoneticPr fontId="2"/>
  </si>
  <si>
    <t>受取利息配当金収入</t>
    <phoneticPr fontId="2"/>
  </si>
  <si>
    <t>その他の収入</t>
    <phoneticPr fontId="2"/>
  </si>
  <si>
    <t xml:space="preserve">  利用者等外給食費収入</t>
    <phoneticPr fontId="2"/>
  </si>
  <si>
    <t xml:space="preserve">  雑収入</t>
    <phoneticPr fontId="2"/>
  </si>
  <si>
    <t xml:space="preserve">    事業活動収入計（1）</t>
    <phoneticPr fontId="2"/>
  </si>
  <si>
    <t>人件費支出</t>
    <phoneticPr fontId="2"/>
  </si>
  <si>
    <t xml:space="preserve">  役員報酬支出</t>
    <phoneticPr fontId="2"/>
  </si>
  <si>
    <t xml:space="preserve">  職員給料支出</t>
    <phoneticPr fontId="2"/>
  </si>
  <si>
    <t xml:space="preserve">  職員賞与支出</t>
    <phoneticPr fontId="2"/>
  </si>
  <si>
    <t xml:space="preserve">  非常勤職員給与支出</t>
    <phoneticPr fontId="2"/>
  </si>
  <si>
    <t xml:space="preserve">  派遣職員費支出</t>
    <phoneticPr fontId="2"/>
  </si>
  <si>
    <t xml:space="preserve">  退職給付支出</t>
    <phoneticPr fontId="2"/>
  </si>
  <si>
    <t xml:space="preserve">  法定福利費支出</t>
    <phoneticPr fontId="2"/>
  </si>
  <si>
    <t>事業費支出</t>
    <phoneticPr fontId="2"/>
  </si>
  <si>
    <t xml:space="preserve">  給食費支出</t>
    <phoneticPr fontId="2"/>
  </si>
  <si>
    <t xml:space="preserve">  介護用品費支出</t>
    <phoneticPr fontId="2"/>
  </si>
  <si>
    <t xml:space="preserve">  医薬品費支出</t>
    <phoneticPr fontId="2"/>
  </si>
  <si>
    <t xml:space="preserve">  診療・療養等材料費支出</t>
    <phoneticPr fontId="2"/>
  </si>
  <si>
    <t xml:space="preserve">  保健衛生費支出</t>
    <phoneticPr fontId="2"/>
  </si>
  <si>
    <t xml:space="preserve">  教養娯楽費支出</t>
    <phoneticPr fontId="2"/>
  </si>
  <si>
    <t xml:space="preserve">  日用品費支出</t>
    <phoneticPr fontId="2"/>
  </si>
  <si>
    <t xml:space="preserve">  水道光熱費支出</t>
    <phoneticPr fontId="2"/>
  </si>
  <si>
    <t xml:space="preserve">  燃料費支出</t>
    <phoneticPr fontId="2"/>
  </si>
  <si>
    <t xml:space="preserve">  消耗器具備品費支出</t>
    <phoneticPr fontId="2"/>
  </si>
  <si>
    <t>支
出</t>
    <phoneticPr fontId="2"/>
  </si>
  <si>
    <t xml:space="preserve">  保険料支出</t>
    <phoneticPr fontId="2"/>
  </si>
  <si>
    <t xml:space="preserve">  賃借料支出</t>
    <phoneticPr fontId="2"/>
  </si>
  <si>
    <t xml:space="preserve">  車輛費支出</t>
    <phoneticPr fontId="2"/>
  </si>
  <si>
    <t xml:space="preserve">  雑支出</t>
    <phoneticPr fontId="2"/>
  </si>
  <si>
    <t>事務費支出</t>
    <phoneticPr fontId="2"/>
  </si>
  <si>
    <t xml:space="preserve">  福利厚生費支出</t>
    <phoneticPr fontId="2"/>
  </si>
  <si>
    <t xml:space="preserve">  旅費交通費支出</t>
    <phoneticPr fontId="2"/>
  </si>
  <si>
    <t xml:space="preserve">  研修研究費支出</t>
    <phoneticPr fontId="2"/>
  </si>
  <si>
    <t xml:space="preserve">  事務消耗品費支出</t>
    <phoneticPr fontId="2"/>
  </si>
  <si>
    <t xml:space="preserve">  修繕費支出</t>
    <phoneticPr fontId="2"/>
  </si>
  <si>
    <t xml:space="preserve">  通信運搬費支出</t>
    <phoneticPr fontId="2"/>
  </si>
  <si>
    <t xml:space="preserve">  業務委託費支出</t>
    <phoneticPr fontId="2"/>
  </si>
  <si>
    <t xml:space="preserve">  手数料支出</t>
    <phoneticPr fontId="2"/>
  </si>
  <si>
    <t xml:space="preserve">  土地・建物賃借料支出</t>
    <phoneticPr fontId="2"/>
  </si>
  <si>
    <t xml:space="preserve">  租税公課支出</t>
    <phoneticPr fontId="2"/>
  </si>
  <si>
    <t xml:space="preserve">  保守料支出</t>
    <phoneticPr fontId="2"/>
  </si>
  <si>
    <t xml:space="preserve">  渉外費支出</t>
    <phoneticPr fontId="2"/>
  </si>
  <si>
    <t xml:space="preserve">  諸会費支出</t>
    <phoneticPr fontId="2"/>
  </si>
  <si>
    <t>支払利息支出</t>
    <phoneticPr fontId="2"/>
  </si>
  <si>
    <t>その他の支出</t>
    <phoneticPr fontId="2"/>
  </si>
  <si>
    <t xml:space="preserve">  利用者等外給食費支出</t>
    <phoneticPr fontId="2"/>
  </si>
  <si>
    <t xml:space="preserve">    事業活動支出計（2）</t>
    <phoneticPr fontId="2"/>
  </si>
  <si>
    <t xml:space="preserve">  事業活動資金収支差額（3）=（1）-（2）</t>
    <phoneticPr fontId="2"/>
  </si>
  <si>
    <t/>
    <phoneticPr fontId="2"/>
  </si>
  <si>
    <t xml:space="preserve">    施設整備等収入計（4）</t>
    <phoneticPr fontId="2"/>
  </si>
  <si>
    <t>設備資金借入金元金償還支出</t>
    <phoneticPr fontId="2"/>
  </si>
  <si>
    <t>固定資産取得支出</t>
    <phoneticPr fontId="2"/>
  </si>
  <si>
    <t xml:space="preserve">  器具及び備品取得支出</t>
    <phoneticPr fontId="2"/>
  </si>
  <si>
    <t xml:space="preserve">  ソフトウェア取得支出</t>
    <phoneticPr fontId="2"/>
  </si>
  <si>
    <t>ファイナンス・リース債務の返済支出</t>
    <phoneticPr fontId="2"/>
  </si>
  <si>
    <t xml:space="preserve">    施設整備等支出計（5）</t>
    <phoneticPr fontId="2"/>
  </si>
  <si>
    <t xml:space="preserve">  長期預り金積立資産取崩収入</t>
    <phoneticPr fontId="2"/>
  </si>
  <si>
    <t xml:space="preserve">    その他の活動収入計（7）</t>
    <phoneticPr fontId="2"/>
  </si>
  <si>
    <t>積立資産支出</t>
    <phoneticPr fontId="2"/>
  </si>
  <si>
    <t xml:space="preserve">  退職給付引当資産支出</t>
    <phoneticPr fontId="2"/>
  </si>
  <si>
    <t>その他の活動による支出</t>
    <phoneticPr fontId="2"/>
  </si>
  <si>
    <t xml:space="preserve">  長期未払金支出</t>
    <phoneticPr fontId="2"/>
  </si>
  <si>
    <t xml:space="preserve">  長期預り金支出</t>
    <phoneticPr fontId="2"/>
  </si>
  <si>
    <t xml:space="preserve">    その他の活動支出計（8）</t>
    <phoneticPr fontId="2"/>
  </si>
  <si>
    <t xml:space="preserve">  その他の活動資金収支差額（9）=（7）-（8）</t>
    <phoneticPr fontId="2"/>
  </si>
  <si>
    <t/>
    <phoneticPr fontId="2"/>
  </si>
  <si>
    <t/>
    <phoneticPr fontId="2"/>
  </si>
  <si>
    <t/>
    <phoneticPr fontId="2"/>
  </si>
  <si>
    <t/>
    <phoneticPr fontId="2"/>
  </si>
  <si>
    <t/>
  </si>
  <si>
    <t>収入</t>
    <rPh sb="0" eb="2">
      <t>シュウニュウ</t>
    </rPh>
    <phoneticPr fontId="2"/>
  </si>
  <si>
    <t>施設整備等による収支</t>
    <phoneticPr fontId="1"/>
  </si>
  <si>
    <t xml:space="preserve"> 施設整備等資金収支差額（6）=（4）-（5）</t>
    <phoneticPr fontId="2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</si>
  <si>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</si>
  <si>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</si>
  <si>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その他の活動による収支</t>
    <phoneticPr fontId="1"/>
  </si>
  <si>
    <t>本部</t>
  </si>
  <si>
    <t>特別養護老人ホーム
あいの里竜間</t>
    <phoneticPr fontId="1"/>
  </si>
  <si>
    <t>短期入所生活介護
あいの里竜間</t>
    <phoneticPr fontId="1"/>
  </si>
  <si>
    <t>通所介護事業所
あいの里竜間</t>
    <phoneticPr fontId="1"/>
  </si>
  <si>
    <t>あいの里竜間
診療所</t>
    <phoneticPr fontId="1"/>
  </si>
  <si>
    <t>あいの里
ケアプランセンター</t>
    <phoneticPr fontId="1"/>
  </si>
  <si>
    <t>あいの里ヘルパー
ステーション</t>
    <phoneticPr fontId="1"/>
  </si>
  <si>
    <t>身体障害者
短期入所事業</t>
    <phoneticPr fontId="1"/>
  </si>
  <si>
    <t>グループホーム
あいの里きらら</t>
    <phoneticPr fontId="1"/>
  </si>
  <si>
    <t>グループホーム
あいの里すばる</t>
    <phoneticPr fontId="1"/>
  </si>
  <si>
    <t>小規模多機能
あいの里ポラリス</t>
    <phoneticPr fontId="1"/>
  </si>
  <si>
    <t>あいの里竜間
拠点区分合計</t>
    <rPh sb="3" eb="4">
      <t>サト</t>
    </rPh>
    <rPh sb="4" eb="6">
      <t>タツマ</t>
    </rPh>
    <rPh sb="7" eb="9">
      <t>キョテン</t>
    </rPh>
    <rPh sb="9" eb="11">
      <t>クブン</t>
    </rPh>
    <rPh sb="11" eb="13">
      <t>ゴウケイ</t>
    </rPh>
    <phoneticPr fontId="1"/>
  </si>
  <si>
    <t>軽費老人ホーム
あいの里竜間</t>
    <phoneticPr fontId="1"/>
  </si>
  <si>
    <t>ケアハウス
拠点区分合計</t>
    <rPh sb="6" eb="8">
      <t>キョテン</t>
    </rPh>
    <rPh sb="8" eb="10">
      <t>クブン</t>
    </rPh>
    <rPh sb="10" eb="12">
      <t>ゴウケイ</t>
    </rPh>
    <phoneticPr fontId="1"/>
  </si>
  <si>
    <t>内部取引消去</t>
    <phoneticPr fontId="1"/>
  </si>
  <si>
    <t>法人合計</t>
    <rPh sb="0" eb="2">
      <t>ホウジン</t>
    </rPh>
    <phoneticPr fontId="1"/>
  </si>
  <si>
    <t xml:space="preserve">  会議費支出</t>
    <rPh sb="2" eb="4">
      <t>カイギ</t>
    </rPh>
    <phoneticPr fontId="2"/>
  </si>
  <si>
    <t>　サービス区分間繰入金収入</t>
    <rPh sb="5" eb="7">
      <t>クブン</t>
    </rPh>
    <rPh sb="7" eb="8">
      <t>カン</t>
    </rPh>
    <rPh sb="8" eb="10">
      <t>クリイレ</t>
    </rPh>
    <rPh sb="10" eb="11">
      <t>キン</t>
    </rPh>
    <rPh sb="11" eb="13">
      <t>シュウニュウ</t>
    </rPh>
    <phoneticPr fontId="1"/>
  </si>
  <si>
    <t>　広報費支出</t>
    <rPh sb="1" eb="6">
      <t>コウホウヒシシュツ</t>
    </rPh>
    <phoneticPr fontId="1"/>
  </si>
  <si>
    <t>　サービス区分間繰入金支出</t>
    <rPh sb="5" eb="8">
      <t>クブンカン</t>
    </rPh>
    <rPh sb="8" eb="13">
      <t>クリイレキンシシュツ</t>
    </rPh>
    <phoneticPr fontId="1"/>
  </si>
  <si>
    <t>　退職給付資産取崩収入</t>
    <rPh sb="1" eb="5">
      <t>タイショクキュウフ</t>
    </rPh>
    <rPh sb="5" eb="7">
      <t>シサン</t>
    </rPh>
    <phoneticPr fontId="2"/>
  </si>
  <si>
    <t xml:space="preserve">  当期資金収支差額合計（10）=（3）+（6）+（9）</t>
    <phoneticPr fontId="2"/>
  </si>
  <si>
    <t xml:space="preserve">  職員被服費支出</t>
    <rPh sb="2" eb="7">
      <t>ショクインヒフクヒ</t>
    </rPh>
    <phoneticPr fontId="2"/>
  </si>
  <si>
    <t>　修繕費積立資産取崩収入</t>
    <rPh sb="1" eb="4">
      <t>シュウゼンヒ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1"/>
  </si>
  <si>
    <t>（自）令和 8年 4 月 1 日  （至）令和 9年 3 月 31 日</t>
    <phoneticPr fontId="2"/>
  </si>
  <si>
    <t xml:space="preserve">  教育指導費支出</t>
    <rPh sb="2" eb="7">
      <t>キョウイクシドウヒ</t>
    </rPh>
    <phoneticPr fontId="2"/>
  </si>
  <si>
    <t>ホール床</t>
    <rPh sb="3" eb="4">
      <t>ユカ</t>
    </rPh>
    <phoneticPr fontId="1"/>
  </si>
  <si>
    <t>屋上</t>
    <rPh sb="0" eb="2">
      <t>オクジョウ</t>
    </rPh>
    <phoneticPr fontId="1"/>
  </si>
  <si>
    <t>2Fリフォーム</t>
    <phoneticPr fontId="1"/>
  </si>
  <si>
    <t>3Fリフォーム</t>
    <phoneticPr fontId="1"/>
  </si>
  <si>
    <t>合計</t>
    <rPh sb="0" eb="2">
      <t>ゴウケイ</t>
    </rPh>
    <phoneticPr fontId="1"/>
  </si>
  <si>
    <t>天井配管</t>
    <rPh sb="0" eb="2">
      <t>テンジョウ</t>
    </rPh>
    <rPh sb="2" eb="4">
      <t>ハイカン</t>
    </rPh>
    <phoneticPr fontId="1"/>
  </si>
  <si>
    <t>脱衣場リフト</t>
    <rPh sb="0" eb="2">
      <t>ダツイ</t>
    </rPh>
    <rPh sb="2" eb="3">
      <t>バ</t>
    </rPh>
    <phoneticPr fontId="1"/>
  </si>
  <si>
    <t>お風呂リフォーム</t>
    <rPh sb="1" eb="3">
      <t>フロ</t>
    </rPh>
    <phoneticPr fontId="1"/>
  </si>
  <si>
    <t>浄化槽</t>
    <rPh sb="0" eb="3">
      <t>ジョウカソウ</t>
    </rPh>
    <phoneticPr fontId="1"/>
  </si>
  <si>
    <t>金額</t>
    <rPh sb="0" eb="2">
      <t>キンガク</t>
    </rPh>
    <phoneticPr fontId="1"/>
  </si>
  <si>
    <t>項目</t>
    <rPh sb="0" eb="2">
      <t>コウモク</t>
    </rPh>
    <phoneticPr fontId="1"/>
  </si>
  <si>
    <t>介護ソフト</t>
    <rPh sb="0" eb="2">
      <t>カイゴ</t>
    </rPh>
    <phoneticPr fontId="1"/>
  </si>
  <si>
    <t>HPリニューアル関連</t>
    <rPh sb="8" eb="10">
      <t>カンレン</t>
    </rPh>
    <phoneticPr fontId="1"/>
  </si>
  <si>
    <t>防災関連</t>
    <rPh sb="0" eb="2">
      <t>ボウサイ</t>
    </rPh>
    <rPh sb="2" eb="4">
      <t>カンレン</t>
    </rPh>
    <phoneticPr fontId="1"/>
  </si>
  <si>
    <t>小計</t>
    <rPh sb="0" eb="2">
      <t>ショウケイ</t>
    </rPh>
    <phoneticPr fontId="1"/>
  </si>
  <si>
    <t>人件費</t>
    <rPh sb="0" eb="3">
      <t>ジンケンヒ</t>
    </rPh>
    <phoneticPr fontId="1"/>
  </si>
  <si>
    <t>燃料費</t>
    <rPh sb="0" eb="3">
      <t>ネンリョウヒ</t>
    </rPh>
    <phoneticPr fontId="1"/>
  </si>
  <si>
    <t>3％増</t>
    <rPh sb="2" eb="3">
      <t>ゾウ</t>
    </rPh>
    <phoneticPr fontId="1"/>
  </si>
  <si>
    <t>5％増</t>
    <rPh sb="2" eb="3">
      <t>ゾウ</t>
    </rPh>
    <phoneticPr fontId="1"/>
  </si>
  <si>
    <t>給食費</t>
    <rPh sb="0" eb="3">
      <t>キュウショクヒ</t>
    </rPh>
    <phoneticPr fontId="1"/>
  </si>
  <si>
    <t>介護用品費</t>
    <rPh sb="0" eb="2">
      <t>カイゴ</t>
    </rPh>
    <rPh sb="2" eb="4">
      <t>ヨウヒン</t>
    </rPh>
    <rPh sb="4" eb="5">
      <t>ヒ</t>
    </rPh>
    <phoneticPr fontId="1"/>
  </si>
  <si>
    <t>水道光熱費</t>
    <rPh sb="0" eb="5">
      <t>スイドウコウネツヒ</t>
    </rPh>
    <phoneticPr fontId="1"/>
  </si>
  <si>
    <t>特養修繕（事務費）</t>
    <rPh sb="0" eb="2">
      <t>トクヨウ</t>
    </rPh>
    <rPh sb="2" eb="4">
      <t>シュウゼン</t>
    </rPh>
    <rPh sb="5" eb="8">
      <t>ジムヒ</t>
    </rPh>
    <phoneticPr fontId="1"/>
  </si>
  <si>
    <t>特養設備取得（資本的支出）</t>
    <rPh sb="0" eb="2">
      <t>トクヨウ</t>
    </rPh>
    <rPh sb="2" eb="4">
      <t>セツビ</t>
    </rPh>
    <rPh sb="4" eb="6">
      <t>シュトク</t>
    </rPh>
    <rPh sb="7" eb="9">
      <t>シホン</t>
    </rPh>
    <rPh sb="9" eb="10">
      <t>テキ</t>
    </rPh>
    <rPh sb="10" eb="12">
      <t>シシュツ</t>
    </rPh>
    <phoneticPr fontId="1"/>
  </si>
  <si>
    <t>本部ソフト（資本的支出）</t>
    <rPh sb="0" eb="2">
      <t>ホンブ</t>
    </rPh>
    <rPh sb="6" eb="9">
      <t>シホンテキ</t>
    </rPh>
    <rPh sb="9" eb="11">
      <t>シシュツ</t>
    </rPh>
    <phoneticPr fontId="1"/>
  </si>
  <si>
    <t>増加幅（およそ）</t>
    <rPh sb="0" eb="3">
      <t>ゾウカハバ</t>
    </rPh>
    <phoneticPr fontId="1"/>
  </si>
  <si>
    <t>ナースコール</t>
    <phoneticPr fontId="1"/>
  </si>
  <si>
    <t>ケアハウス修繕（事務費）</t>
    <rPh sb="5" eb="7">
      <t>シュウゼン</t>
    </rPh>
    <rPh sb="8" eb="11">
      <t>ジムヒ</t>
    </rPh>
    <phoneticPr fontId="1"/>
  </si>
  <si>
    <t>総収入</t>
    <rPh sb="0" eb="3">
      <t>ソウシュウニュウ</t>
    </rPh>
    <phoneticPr fontId="1"/>
  </si>
  <si>
    <t>特養</t>
    <rPh sb="0" eb="2">
      <t>トクヨウ</t>
    </rPh>
    <phoneticPr fontId="1"/>
  </si>
  <si>
    <t>ショート</t>
    <phoneticPr fontId="1"/>
  </si>
  <si>
    <t>通所</t>
    <rPh sb="0" eb="2">
      <t>ツウショ</t>
    </rPh>
    <phoneticPr fontId="1"/>
  </si>
  <si>
    <t>居宅</t>
    <rPh sb="0" eb="2">
      <t>キョタク</t>
    </rPh>
    <phoneticPr fontId="1"/>
  </si>
  <si>
    <t>訪問</t>
    <rPh sb="0" eb="2">
      <t>ホウモン</t>
    </rPh>
    <phoneticPr fontId="1"/>
  </si>
  <si>
    <t>きらら</t>
    <phoneticPr fontId="1"/>
  </si>
  <si>
    <t>すばる</t>
    <phoneticPr fontId="1"/>
  </si>
  <si>
    <t>予算追加</t>
    <rPh sb="0" eb="2">
      <t>ヨサン</t>
    </rPh>
    <rPh sb="2" eb="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</si>
</sst>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"/>
  </numFmts>
  <fonts count="11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11"/>
      <color theme="1"/>
      <name val="ＭＳ 明朝"/>
      <family val="2"/>
      <charset val="128"/>
    </font>
    <font>
      <b/>
      <u/>
      <sz val="14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6" fontId="0" fillId="0" borderId="4" xfId="0" applyNumberFormat="1" applyBorder="1" applyAlignment="1">
      <alignment horizontal="left" vertical="center" shrinkToFit="1"/>
    </xf>
    <xf numFmtId="176" fontId="0" fillId="0" borderId="7" xfId="0" applyNumberFormat="1" applyBorder="1" applyAlignment="1">
      <alignment horizontal="left" vertical="center" shrinkToFit="1"/>
    </xf>
    <xf numFmtId="3" fontId="0" fillId="0" borderId="0" xfId="0" applyNumberFormat="1" applyAlignment="1">
      <alignment horizontal="right" vertical="center"/>
    </xf>
    <xf numFmtId="176" fontId="4" fillId="0" borderId="7" xfId="0" applyNumberFormat="1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9" fillId="3" borderId="15" xfId="0" applyNumberFormat="1" applyFont="1" applyFill="1" applyBorder="1" applyAlignment="1">
      <alignment horizontal="left" vertical="center" shrinkToFit="1"/>
    </xf>
    <xf numFmtId="176" fontId="8" fillId="4" borderId="7" xfId="0" applyNumberFormat="1" applyFont="1" applyFill="1" applyBorder="1" applyAlignment="1">
      <alignment horizontal="left" vertical="center" shrinkToFit="1"/>
    </xf>
    <xf numFmtId="3" fontId="8" fillId="4" borderId="7" xfId="0" applyNumberFormat="1" applyFont="1" applyFill="1" applyBorder="1" applyAlignment="1">
      <alignment horizontal="right" vertical="center"/>
    </xf>
    <xf numFmtId="3" fontId="8" fillId="4" borderId="20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3" fontId="8" fillId="2" borderId="20" xfId="0" applyNumberFormat="1" applyFont="1" applyFill="1" applyBorder="1" applyAlignment="1">
      <alignment horizontal="right" vertical="center"/>
    </xf>
    <xf numFmtId="3" fontId="8" fillId="2" borderId="15" xfId="0" applyNumberFormat="1" applyFont="1" applyFill="1" applyBorder="1" applyAlignment="1">
      <alignment horizontal="right" vertical="center"/>
    </xf>
    <xf numFmtId="3" fontId="8" fillId="2" borderId="22" xfId="0" applyNumberFormat="1" applyFont="1" applyFill="1" applyBorder="1" applyAlignment="1">
      <alignment horizontal="right" vertical="center"/>
    </xf>
    <xf numFmtId="176" fontId="8" fillId="0" borderId="4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8" fillId="4" borderId="23" xfId="0" applyNumberFormat="1" applyFont="1" applyFill="1" applyBorder="1" applyAlignment="1">
      <alignment horizontal="right" vertical="center"/>
    </xf>
    <xf numFmtId="3" fontId="8" fillId="4" borderId="15" xfId="0" applyNumberFormat="1" applyFont="1" applyFill="1" applyBorder="1" applyAlignment="1">
      <alignment horizontal="right" vertical="center"/>
    </xf>
    <xf numFmtId="3" fontId="8" fillId="4" borderId="24" xfId="0" applyNumberFormat="1" applyFont="1" applyFill="1" applyBorder="1" applyAlignment="1">
      <alignment horizontal="right" vertical="center"/>
    </xf>
    <xf numFmtId="38" fontId="0" fillId="0" borderId="0" xfId="1" applyFont="1" applyAlignment="1">
      <alignment horizontal="center" vertical="center"/>
    </xf>
    <xf numFmtId="0" fontId="0" fillId="0" borderId="24" xfId="0" applyBorder="1">
      <alignment vertical="center"/>
    </xf>
    <xf numFmtId="38" fontId="0" fillId="0" borderId="24" xfId="1" applyFont="1" applyBorder="1" applyAlignment="1">
      <alignment horizontal="center" vertical="center"/>
    </xf>
    <xf numFmtId="38" fontId="0" fillId="0" borderId="24" xfId="0" applyNumberFormat="1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9" fontId="0" fillId="0" borderId="0" xfId="2" applyFont="1" applyAlignment="1">
      <alignment horizontal="center" vertical="center"/>
    </xf>
    <xf numFmtId="38" fontId="0" fillId="0" borderId="24" xfId="1" applyFont="1" applyBorder="1">
      <alignment vertical="center"/>
    </xf>
    <xf numFmtId="38" fontId="0" fillId="0" borderId="0" xfId="1" applyFont="1" applyBorder="1">
      <alignment vertical="center"/>
    </xf>
    <xf numFmtId="3" fontId="5" fillId="5" borderId="4" xfId="0" applyNumberFormat="1" applyFont="1" applyFill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5" borderId="7" xfId="0" applyNumberFormat="1" applyFont="1" applyFill="1" applyBorder="1" applyAlignment="1">
      <alignment horizontal="right" vertical="center"/>
    </xf>
    <xf numFmtId="176" fontId="5" fillId="3" borderId="15" xfId="0" applyNumberFormat="1" applyFont="1" applyFill="1" applyBorder="1" applyAlignment="1">
      <alignment horizontal="left" vertical="center" shrinkToFit="1"/>
    </xf>
    <xf numFmtId="38" fontId="5" fillId="3" borderId="24" xfId="1" applyFont="1" applyFill="1" applyBorder="1">
      <alignment vertical="center"/>
    </xf>
    <xf numFmtId="3" fontId="5" fillId="3" borderId="22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3" fontId="8" fillId="0" borderId="6" xfId="0" applyNumberFormat="1" applyFont="1" applyBorder="1" applyAlignment="1">
      <alignment horizontal="right" vertical="center"/>
    </xf>
    <xf numFmtId="176" fontId="8" fillId="3" borderId="15" xfId="0" applyNumberFormat="1" applyFont="1" applyFill="1" applyBorder="1" applyAlignment="1">
      <alignment horizontal="left" vertical="center" shrinkToFit="1"/>
    </xf>
    <xf numFmtId="176" fontId="0" fillId="7" borderId="26" xfId="0" applyNumberFormat="1" applyFill="1" applyBorder="1" applyAlignment="1">
      <alignment horizontal="left" vertical="center" shrinkToFit="1"/>
    </xf>
    <xf numFmtId="38" fontId="5" fillId="7" borderId="26" xfId="1" applyFont="1" applyFill="1" applyBorder="1">
      <alignment vertical="center"/>
    </xf>
    <xf numFmtId="38" fontId="5" fillId="7" borderId="27" xfId="1" applyFont="1" applyFill="1" applyBorder="1">
      <alignment vertical="center"/>
    </xf>
    <xf numFmtId="3" fontId="5" fillId="6" borderId="28" xfId="0" applyNumberFormat="1" applyFont="1" applyFill="1" applyBorder="1" applyAlignment="1">
      <alignment horizontal="right" vertical="center"/>
    </xf>
    <xf numFmtId="176" fontId="0" fillId="0" borderId="29" xfId="0" applyNumberFormat="1" applyBorder="1" applyAlignment="1">
      <alignment horizontal="left" vertical="center" shrinkToFit="1"/>
    </xf>
    <xf numFmtId="3" fontId="5" fillId="0" borderId="29" xfId="0" applyNumberFormat="1" applyFont="1" applyBorder="1" applyAlignment="1">
      <alignment horizontal="right" vertical="center"/>
    </xf>
    <xf numFmtId="3" fontId="5" fillId="5" borderId="29" xfId="0" applyNumberFormat="1" applyFont="1" applyFill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176" fontId="0" fillId="7" borderId="32" xfId="0" applyNumberFormat="1" applyFill="1" applyBorder="1" applyAlignment="1">
      <alignment horizontal="left" vertical="center" shrinkToFit="1"/>
    </xf>
    <xf numFmtId="38" fontId="5" fillId="7" borderId="32" xfId="1" applyFont="1" applyFill="1" applyBorder="1">
      <alignment vertical="center"/>
    </xf>
    <xf numFmtId="38" fontId="5" fillId="7" borderId="30" xfId="1" applyFont="1" applyFill="1" applyBorder="1">
      <alignment vertical="center"/>
    </xf>
    <xf numFmtId="3" fontId="5" fillId="7" borderId="31" xfId="0" applyNumberFormat="1" applyFont="1" applyFill="1" applyBorder="1" applyAlignment="1">
      <alignment horizontal="right" vertical="center"/>
    </xf>
    <xf numFmtId="38" fontId="5" fillId="0" borderId="32" xfId="1" applyFont="1" applyFill="1" applyBorder="1">
      <alignment vertical="center"/>
    </xf>
    <xf numFmtId="38" fontId="5" fillId="5" borderId="32" xfId="1" applyFont="1" applyFill="1" applyBorder="1">
      <alignment vertical="center"/>
    </xf>
    <xf numFmtId="3" fontId="10" fillId="0" borderId="29" xfId="0" applyNumberFormat="1" applyFont="1" applyBorder="1" applyAlignment="1">
      <alignment horizontal="right" vertical="center"/>
    </xf>
    <xf numFmtId="176" fontId="0" fillId="0" borderId="33" xfId="0" applyNumberFormat="1" applyBorder="1" applyAlignment="1">
      <alignment horizontal="left" vertical="center" shrinkToFit="1"/>
    </xf>
    <xf numFmtId="3" fontId="5" fillId="0" borderId="33" xfId="0" applyNumberFormat="1" applyFont="1" applyBorder="1" applyAlignment="1">
      <alignment horizontal="right" vertical="center"/>
    </xf>
    <xf numFmtId="3" fontId="5" fillId="5" borderId="33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38" fontId="8" fillId="3" borderId="24" xfId="1" applyFont="1" applyFill="1" applyBorder="1">
      <alignment vertical="center"/>
    </xf>
    <xf numFmtId="176" fontId="0" fillId="0" borderId="36" xfId="0" applyNumberFormat="1" applyBorder="1" applyAlignment="1">
      <alignment horizontal="left" vertical="center" shrinkToFit="1"/>
    </xf>
    <xf numFmtId="3" fontId="5" fillId="0" borderId="36" xfId="0" applyNumberFormat="1" applyFont="1" applyBorder="1" applyAlignment="1">
      <alignment horizontal="right" vertical="center"/>
    </xf>
    <xf numFmtId="3" fontId="5" fillId="5" borderId="36" xfId="0" applyNumberFormat="1" applyFont="1" applyFill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176" fontId="8" fillId="0" borderId="29" xfId="0" applyNumberFormat="1" applyFont="1" applyBorder="1" applyAlignment="1">
      <alignment horizontal="left" vertical="center" shrinkToFit="1"/>
    </xf>
    <xf numFmtId="3" fontId="8" fillId="0" borderId="29" xfId="0" applyNumberFormat="1" applyFont="1" applyBorder="1" applyAlignment="1">
      <alignment horizontal="right" vertical="center"/>
    </xf>
    <xf numFmtId="3" fontId="8" fillId="5" borderId="29" xfId="0" applyNumberFormat="1" applyFont="1" applyFill="1" applyBorder="1" applyAlignment="1">
      <alignment horizontal="right" vertical="center"/>
    </xf>
    <xf numFmtId="3" fontId="8" fillId="0" borderId="30" xfId="0" applyNumberFormat="1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/>
    </xf>
    <xf numFmtId="176" fontId="5" fillId="0" borderId="39" xfId="0" applyNumberFormat="1" applyFont="1" applyBorder="1" applyAlignment="1">
      <alignment horizontal="left" vertical="center" shrinkToFit="1"/>
    </xf>
    <xf numFmtId="3" fontId="5" fillId="0" borderId="39" xfId="0" applyNumberFormat="1" applyFont="1" applyBorder="1" applyAlignment="1">
      <alignment horizontal="right" vertical="center"/>
    </xf>
    <xf numFmtId="3" fontId="5" fillId="5" borderId="39" xfId="0" applyNumberFormat="1" applyFont="1" applyFill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left" vertical="center" shrinkToFit="1"/>
    </xf>
    <xf numFmtId="176" fontId="0" fillId="0" borderId="40" xfId="0" applyNumberFormat="1" applyBorder="1" applyAlignment="1">
      <alignment horizontal="left" vertical="center" shrinkToFit="1"/>
    </xf>
    <xf numFmtId="3" fontId="5" fillId="0" borderId="40" xfId="0" applyNumberFormat="1" applyFont="1" applyBorder="1" applyAlignment="1">
      <alignment horizontal="right" vertical="center"/>
    </xf>
    <xf numFmtId="3" fontId="5" fillId="5" borderId="40" xfId="0" applyNumberFormat="1" applyFont="1" applyFill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8" fillId="3" borderId="22" xfId="0" applyNumberFormat="1" applyFont="1" applyFill="1" applyBorder="1" applyAlignment="1">
      <alignment horizontal="right" vertical="center"/>
    </xf>
    <xf numFmtId="176" fontId="8" fillId="0" borderId="36" xfId="0" applyNumberFormat="1" applyFont="1" applyBorder="1" applyAlignment="1">
      <alignment horizontal="left" vertical="center" shrinkToFit="1"/>
    </xf>
    <xf numFmtId="3" fontId="8" fillId="0" borderId="36" xfId="0" applyNumberFormat="1" applyFont="1" applyBorder="1" applyAlignment="1">
      <alignment horizontal="right" vertical="center"/>
    </xf>
    <xf numFmtId="3" fontId="8" fillId="5" borderId="36" xfId="0" applyNumberFormat="1" applyFont="1" applyFill="1" applyBorder="1" applyAlignment="1">
      <alignment horizontal="right" vertical="center"/>
    </xf>
    <xf numFmtId="3" fontId="8" fillId="0" borderId="37" xfId="0" applyNumberFormat="1" applyFont="1" applyBorder="1" applyAlignment="1">
      <alignment horizontal="right" vertical="center"/>
    </xf>
    <xf numFmtId="3" fontId="8" fillId="0" borderId="38" xfId="0" applyNumberFormat="1" applyFont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25" xfId="0" applyNumberFormat="1" applyFont="1" applyFill="1" applyBorder="1" applyAlignment="1">
      <alignment horizontal="right" vertical="center"/>
    </xf>
    <xf numFmtId="3" fontId="8" fillId="3" borderId="25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 shrinkToFit="1"/>
    </xf>
    <xf numFmtId="176" fontId="8" fillId="0" borderId="6" xfId="0" applyNumberFormat="1" applyFont="1" applyBorder="1" applyAlignment="1">
      <alignment horizontal="left" vertical="center" shrinkToFit="1"/>
    </xf>
    <xf numFmtId="176" fontId="0" fillId="0" borderId="0" xfId="0" applyNumberFormat="1" applyAlignment="1">
      <alignment horizontal="left" vertical="center" shrinkToFit="1"/>
    </xf>
    <xf numFmtId="176" fontId="8" fillId="2" borderId="7" xfId="0" applyNumberFormat="1" applyFont="1" applyFill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left" vertical="center" shrinkToFit="1"/>
    </xf>
    <xf numFmtId="176" fontId="4" fillId="0" borderId="12" xfId="0" applyNumberFormat="1" applyFont="1" applyBorder="1" applyAlignment="1">
      <alignment horizontal="center" vertical="center" textRotation="255" shrinkToFit="1"/>
    </xf>
    <xf numFmtId="176" fontId="4" fillId="0" borderId="13" xfId="0" applyNumberFormat="1" applyFont="1" applyBorder="1" applyAlignment="1">
      <alignment horizontal="center" vertical="center" textRotation="255" shrinkToFit="1"/>
    </xf>
    <xf numFmtId="176" fontId="4" fillId="0" borderId="14" xfId="0" applyNumberFormat="1" applyFont="1" applyBorder="1" applyAlignment="1">
      <alignment horizontal="center" vertical="center" textRotation="255" shrinkToFit="1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4" fillId="0" borderId="8" xfId="0" applyNumberFormat="1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18"/>
  <sheetViews>
    <sheetView showGridLines="0" tabSelected="1" view="pageBreakPreview" zoomScaleNormal="100" zoomScaleSheetLayoutView="100" workbookViewId="0">
      <pane xSplit="3" ySplit="9" topLeftCell="E78" activePane="bottomRight" state="frozen"/>
      <selection pane="topRight" activeCell="D1" sqref="D1"/>
      <selection pane="bottomLeft" activeCell="A9" sqref="A9"/>
      <selection pane="bottomRight" activeCell="E78" sqref="E77:E78"/>
    </sheetView>
  </sheetViews>
  <sheetFormatPr defaultRowHeight="13.5" x14ac:dyDescent="0.15"/>
  <cols>
    <col min="1" max="2" width="3.625" customWidth="1"/>
    <col min="3" max="3" width="30.625" customWidth="1"/>
    <col min="4" max="19" width="15.625" customWidth="1"/>
  </cols>
  <sheetData>
    <row r="2" spans="1:19" ht="13.5" customHeight="1" x14ac:dyDescent="0.15">
      <c r="A2" s="1" t="s">
        <v>0</v>
      </c>
    </row>
    <row r="4" spans="1:19" ht="17.25" customHeight="1" x14ac:dyDescent="0.15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17.2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3.5" customHeight="1" x14ac:dyDescent="0.15">
      <c r="A6" s="130" t="s">
        <v>143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</row>
    <row r="7" spans="1:19" ht="13.5" customHeight="1" thickBot="1" x14ac:dyDescent="0.2">
      <c r="A7" s="1"/>
      <c r="S7" s="2" t="s">
        <v>2</v>
      </c>
    </row>
    <row r="8" spans="1:19" ht="13.5" customHeight="1" x14ac:dyDescent="0.15">
      <c r="A8" s="121" t="s">
        <v>3</v>
      </c>
      <c r="B8" s="122"/>
      <c r="C8" s="122"/>
      <c r="D8" s="122" t="s">
        <v>119</v>
      </c>
      <c r="E8" s="125" t="s">
        <v>120</v>
      </c>
      <c r="F8" s="125" t="s">
        <v>121</v>
      </c>
      <c r="G8" s="127" t="s">
        <v>122</v>
      </c>
      <c r="H8" s="127" t="s">
        <v>123</v>
      </c>
      <c r="I8" s="125" t="s">
        <v>124</v>
      </c>
      <c r="J8" s="125" t="s">
        <v>125</v>
      </c>
      <c r="K8" s="127" t="s">
        <v>126</v>
      </c>
      <c r="L8" s="127" t="s">
        <v>127</v>
      </c>
      <c r="M8" s="127" t="s">
        <v>128</v>
      </c>
      <c r="N8" s="125" t="s">
        <v>129</v>
      </c>
      <c r="O8" s="98" t="s">
        <v>130</v>
      </c>
      <c r="P8" s="96" t="s">
        <v>131</v>
      </c>
      <c r="Q8" s="98" t="s">
        <v>132</v>
      </c>
      <c r="R8" s="100" t="s">
        <v>133</v>
      </c>
      <c r="S8" s="128" t="s">
        <v>134</v>
      </c>
    </row>
    <row r="9" spans="1:19" ht="13.5" customHeight="1" x14ac:dyDescent="0.15">
      <c r="A9" s="123"/>
      <c r="B9" s="124"/>
      <c r="C9" s="124"/>
      <c r="D9" s="124"/>
      <c r="E9" s="126"/>
      <c r="F9" s="126"/>
      <c r="G9" s="124"/>
      <c r="H9" s="124"/>
      <c r="I9" s="126"/>
      <c r="J9" s="126"/>
      <c r="K9" s="124"/>
      <c r="L9" s="124"/>
      <c r="M9" s="124"/>
      <c r="N9" s="126"/>
      <c r="O9" s="99"/>
      <c r="P9" s="97"/>
      <c r="Q9" s="99"/>
      <c r="R9" s="101"/>
      <c r="S9" s="129"/>
    </row>
    <row r="10" spans="1:19" s="41" customFormat="1" ht="17.100000000000001" customHeight="1" x14ac:dyDescent="0.15">
      <c r="A10" s="105" t="s">
        <v>30</v>
      </c>
      <c r="B10" s="102" t="s">
        <v>31</v>
      </c>
      <c r="C10" s="43" t="s">
        <v>4</v>
      </c>
      <c r="D10" s="39">
        <f>SUBTOTAL(9,D11:D46)</f>
        <v>0</v>
      </c>
      <c r="E10" s="39">
        <f t="shared" ref="E10:N10" si="0">SUBTOTAL(9,E11:E42)</f>
        <v>272046000</v>
      </c>
      <c r="F10" s="39">
        <f t="shared" si="0"/>
        <v>38882000</v>
      </c>
      <c r="G10" s="39">
        <f t="shared" si="0"/>
        <v>26728000</v>
      </c>
      <c r="H10" s="39">
        <f t="shared" si="0"/>
        <v>0</v>
      </c>
      <c r="I10" s="39">
        <f t="shared" si="0"/>
        <v>13887000</v>
      </c>
      <c r="J10" s="39">
        <f t="shared" si="0"/>
        <v>1407000</v>
      </c>
      <c r="K10" s="39">
        <f t="shared" si="0"/>
        <v>0</v>
      </c>
      <c r="L10" s="39">
        <f t="shared" si="0"/>
        <v>97323000</v>
      </c>
      <c r="M10" s="39">
        <f t="shared" si="0"/>
        <v>42561000</v>
      </c>
      <c r="N10" s="39">
        <f t="shared" si="0"/>
        <v>0</v>
      </c>
      <c r="O10" s="39">
        <f>SUM(D10:N10)</f>
        <v>492834000</v>
      </c>
      <c r="P10" s="39">
        <f>SUBTOTAL(9,P11:P42)</f>
        <v>0</v>
      </c>
      <c r="Q10" s="39">
        <f t="shared" ref="Q10:Q74" si="1">P10</f>
        <v>0</v>
      </c>
      <c r="R10" s="39">
        <f>SUBTOTAL(9,R11:R46)</f>
        <v>0</v>
      </c>
      <c r="S10" s="40">
        <f>O10+Q10+R10</f>
        <v>492834000</v>
      </c>
    </row>
    <row r="11" spans="1:19" ht="17.100000000000001" customHeight="1" x14ac:dyDescent="0.15">
      <c r="A11" s="106"/>
      <c r="B11" s="103"/>
      <c r="C11" s="44" t="s">
        <v>5</v>
      </c>
      <c r="D11" s="45">
        <f t="shared" ref="D11:N11" si="2">SUBTOTAL(9,D12:D14)</f>
        <v>0</v>
      </c>
      <c r="E11" s="45">
        <f t="shared" si="2"/>
        <v>228631000</v>
      </c>
      <c r="F11" s="45">
        <f t="shared" si="2"/>
        <v>0</v>
      </c>
      <c r="G11" s="45">
        <f t="shared" si="2"/>
        <v>0</v>
      </c>
      <c r="H11" s="45">
        <f t="shared" si="2"/>
        <v>0</v>
      </c>
      <c r="I11" s="45">
        <f t="shared" si="2"/>
        <v>0</v>
      </c>
      <c r="J11" s="45">
        <f t="shared" si="2"/>
        <v>0</v>
      </c>
      <c r="K11" s="45">
        <f t="shared" si="2"/>
        <v>0</v>
      </c>
      <c r="L11" s="45">
        <f t="shared" si="2"/>
        <v>0</v>
      </c>
      <c r="M11" s="45">
        <f t="shared" si="2"/>
        <v>0</v>
      </c>
      <c r="N11" s="45">
        <f t="shared" si="2"/>
        <v>0</v>
      </c>
      <c r="O11" s="45">
        <f t="shared" ref="O11:O73" si="3">SUM(D11:N11)</f>
        <v>228631000</v>
      </c>
      <c r="P11" s="45">
        <f>SUBTOTAL(9,P12:P14)</f>
        <v>0</v>
      </c>
      <c r="Q11" s="45">
        <f t="shared" si="1"/>
        <v>0</v>
      </c>
      <c r="R11" s="46">
        <f>SUBTOTAL(9,R12:R14)</f>
        <v>0</v>
      </c>
      <c r="S11" s="47">
        <f t="shared" ref="S11:S73" si="4">O11+Q11+R11</f>
        <v>228631000</v>
      </c>
    </row>
    <row r="12" spans="1:19" ht="17.100000000000001" customHeight="1" x14ac:dyDescent="0.15">
      <c r="A12" s="106"/>
      <c r="B12" s="103"/>
      <c r="C12" s="48" t="s">
        <v>6</v>
      </c>
      <c r="D12" s="49">
        <v>0</v>
      </c>
      <c r="E12" s="49">
        <v>201936000</v>
      </c>
      <c r="F12" s="49"/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50">
        <f t="shared" si="3"/>
        <v>201936000</v>
      </c>
      <c r="P12" s="49">
        <v>0</v>
      </c>
      <c r="Q12" s="50">
        <f t="shared" si="1"/>
        <v>0</v>
      </c>
      <c r="R12" s="51">
        <v>0</v>
      </c>
      <c r="S12" s="52">
        <f t="shared" si="4"/>
        <v>201936000</v>
      </c>
    </row>
    <row r="13" spans="1:19" ht="17.100000000000001" customHeight="1" x14ac:dyDescent="0.15">
      <c r="A13" s="106"/>
      <c r="B13" s="103"/>
      <c r="C13" s="48" t="s">
        <v>7</v>
      </c>
      <c r="D13" s="49">
        <v>0</v>
      </c>
      <c r="E13" s="49">
        <v>3805000</v>
      </c>
      <c r="F13" s="49"/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50">
        <f t="shared" si="3"/>
        <v>3805000</v>
      </c>
      <c r="P13" s="49">
        <v>0</v>
      </c>
      <c r="Q13" s="50">
        <f t="shared" si="1"/>
        <v>0</v>
      </c>
      <c r="R13" s="51">
        <v>0</v>
      </c>
      <c r="S13" s="52">
        <f t="shared" si="4"/>
        <v>3805000</v>
      </c>
    </row>
    <row r="14" spans="1:19" ht="17.100000000000001" customHeight="1" x14ac:dyDescent="0.15">
      <c r="A14" s="106"/>
      <c r="B14" s="103"/>
      <c r="C14" s="48" t="s">
        <v>8</v>
      </c>
      <c r="D14" s="49">
        <v>0</v>
      </c>
      <c r="E14" s="49">
        <v>22890000</v>
      </c>
      <c r="F14" s="49"/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50">
        <f t="shared" si="3"/>
        <v>22890000</v>
      </c>
      <c r="P14" s="49">
        <v>0</v>
      </c>
      <c r="Q14" s="50">
        <f t="shared" si="1"/>
        <v>0</v>
      </c>
      <c r="R14" s="51">
        <v>0</v>
      </c>
      <c r="S14" s="52">
        <f t="shared" si="4"/>
        <v>22890000</v>
      </c>
    </row>
    <row r="15" spans="1:19" ht="17.100000000000001" customHeight="1" x14ac:dyDescent="0.15">
      <c r="A15" s="106"/>
      <c r="B15" s="103"/>
      <c r="C15" s="53" t="s">
        <v>9</v>
      </c>
      <c r="D15" s="54">
        <f>SUBTOTAL(9,D16:D20)</f>
        <v>0</v>
      </c>
      <c r="E15" s="54">
        <f t="shared" ref="E15:R15" si="5">SUBTOTAL(9,E16:E20)</f>
        <v>0</v>
      </c>
      <c r="F15" s="54">
        <f t="shared" si="5"/>
        <v>29677000</v>
      </c>
      <c r="G15" s="54">
        <f t="shared" si="5"/>
        <v>25478000</v>
      </c>
      <c r="H15" s="54">
        <f t="shared" si="5"/>
        <v>0</v>
      </c>
      <c r="I15" s="54">
        <f t="shared" si="5"/>
        <v>0</v>
      </c>
      <c r="J15" s="54">
        <f t="shared" si="5"/>
        <v>1272000</v>
      </c>
      <c r="K15" s="54">
        <f t="shared" si="5"/>
        <v>0</v>
      </c>
      <c r="L15" s="54">
        <f t="shared" si="5"/>
        <v>0</v>
      </c>
      <c r="M15" s="54">
        <f t="shared" si="5"/>
        <v>0</v>
      </c>
      <c r="N15" s="54">
        <f t="shared" si="5"/>
        <v>0</v>
      </c>
      <c r="O15" s="54">
        <f t="shared" si="3"/>
        <v>56427000</v>
      </c>
      <c r="P15" s="54">
        <f t="shared" si="5"/>
        <v>0</v>
      </c>
      <c r="Q15" s="54">
        <f t="shared" si="1"/>
        <v>0</v>
      </c>
      <c r="R15" s="55">
        <f t="shared" si="5"/>
        <v>0</v>
      </c>
      <c r="S15" s="56">
        <f t="shared" si="4"/>
        <v>56427000</v>
      </c>
    </row>
    <row r="16" spans="1:19" ht="17.100000000000001" hidden="1" customHeight="1" x14ac:dyDescent="0.15">
      <c r="A16" s="106"/>
      <c r="B16" s="103"/>
      <c r="C16" s="48" t="s">
        <v>10</v>
      </c>
      <c r="D16" s="49">
        <v>0</v>
      </c>
      <c r="E16" s="49">
        <v>0</v>
      </c>
      <c r="F16" s="49">
        <v>0</v>
      </c>
      <c r="G16" s="49">
        <f>SUBTOTAL(9,G17)</f>
        <v>23088000</v>
      </c>
      <c r="H16" s="49">
        <f t="shared" ref="H16:N16" si="6">SUBTOTAL(9,H17)</f>
        <v>0</v>
      </c>
      <c r="I16" s="49">
        <f t="shared" si="6"/>
        <v>0</v>
      </c>
      <c r="J16" s="49">
        <f t="shared" si="6"/>
        <v>1138000</v>
      </c>
      <c r="K16" s="49">
        <f t="shared" si="6"/>
        <v>0</v>
      </c>
      <c r="L16" s="49">
        <f t="shared" si="6"/>
        <v>0</v>
      </c>
      <c r="M16" s="49">
        <f t="shared" si="6"/>
        <v>0</v>
      </c>
      <c r="N16" s="49">
        <f t="shared" si="6"/>
        <v>0</v>
      </c>
      <c r="O16" s="50">
        <f t="shared" si="3"/>
        <v>24226000</v>
      </c>
      <c r="P16" s="49">
        <f>SUBTOTAL(9,P17)</f>
        <v>0</v>
      </c>
      <c r="Q16" s="50">
        <f t="shared" si="1"/>
        <v>0</v>
      </c>
      <c r="R16" s="51">
        <v>0</v>
      </c>
      <c r="S16" s="52">
        <f t="shared" si="4"/>
        <v>24226000</v>
      </c>
    </row>
    <row r="17" spans="1:19" ht="17.100000000000001" customHeight="1" x14ac:dyDescent="0.15">
      <c r="A17" s="106"/>
      <c r="B17" s="103"/>
      <c r="C17" s="48" t="s">
        <v>6</v>
      </c>
      <c r="D17" s="49">
        <v>0</v>
      </c>
      <c r="E17" s="49">
        <v>0</v>
      </c>
      <c r="F17" s="49">
        <v>26117000</v>
      </c>
      <c r="G17" s="49">
        <v>23088000</v>
      </c>
      <c r="H17" s="49">
        <v>0</v>
      </c>
      <c r="I17" s="49">
        <v>0</v>
      </c>
      <c r="J17" s="49">
        <v>1138000</v>
      </c>
      <c r="K17" s="49">
        <v>0</v>
      </c>
      <c r="L17" s="49">
        <v>0</v>
      </c>
      <c r="M17" s="49">
        <v>0</v>
      </c>
      <c r="N17" s="49">
        <v>0</v>
      </c>
      <c r="O17" s="50">
        <f t="shared" si="3"/>
        <v>50343000</v>
      </c>
      <c r="P17" s="49">
        <v>0</v>
      </c>
      <c r="Q17" s="50">
        <f t="shared" si="1"/>
        <v>0</v>
      </c>
      <c r="R17" s="51">
        <v>0</v>
      </c>
      <c r="S17" s="52">
        <f t="shared" si="4"/>
        <v>50343000</v>
      </c>
    </row>
    <row r="18" spans="1:19" ht="17.100000000000001" hidden="1" customHeight="1" x14ac:dyDescent="0.15">
      <c r="A18" s="106"/>
      <c r="B18" s="103"/>
      <c r="C18" s="48" t="s">
        <v>11</v>
      </c>
      <c r="D18" s="57">
        <f>SUBTOTAL(9,D19:D20)</f>
        <v>0</v>
      </c>
      <c r="E18" s="57">
        <f t="shared" ref="E18:R18" si="7">SUBTOTAL(9,E19:E20)</f>
        <v>0</v>
      </c>
      <c r="F18" s="57">
        <f t="shared" si="7"/>
        <v>3560000</v>
      </c>
      <c r="G18" s="57">
        <f t="shared" si="7"/>
        <v>2390000</v>
      </c>
      <c r="H18" s="57">
        <f t="shared" si="7"/>
        <v>0</v>
      </c>
      <c r="I18" s="57">
        <f t="shared" si="7"/>
        <v>0</v>
      </c>
      <c r="J18" s="57">
        <f t="shared" si="7"/>
        <v>134000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8">
        <f t="shared" si="3"/>
        <v>6084000</v>
      </c>
      <c r="P18" s="57">
        <f t="shared" si="7"/>
        <v>0</v>
      </c>
      <c r="Q18" s="58">
        <f t="shared" si="1"/>
        <v>0</v>
      </c>
      <c r="R18" s="57">
        <f t="shared" si="7"/>
        <v>0</v>
      </c>
      <c r="S18" s="52">
        <f t="shared" si="4"/>
        <v>6084000</v>
      </c>
    </row>
    <row r="19" spans="1:19" ht="17.100000000000001" hidden="1" customHeight="1" x14ac:dyDescent="0.15">
      <c r="A19" s="106"/>
      <c r="B19" s="103"/>
      <c r="C19" s="48" t="s">
        <v>12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50">
        <f t="shared" si="3"/>
        <v>0</v>
      </c>
      <c r="P19" s="49">
        <v>0</v>
      </c>
      <c r="Q19" s="50">
        <f t="shared" si="1"/>
        <v>0</v>
      </c>
      <c r="R19" s="51">
        <v>0</v>
      </c>
      <c r="S19" s="52">
        <f t="shared" si="4"/>
        <v>0</v>
      </c>
    </row>
    <row r="20" spans="1:19" ht="17.100000000000001" customHeight="1" x14ac:dyDescent="0.15">
      <c r="A20" s="106"/>
      <c r="B20" s="103"/>
      <c r="C20" s="48" t="s">
        <v>13</v>
      </c>
      <c r="D20" s="49">
        <v>0</v>
      </c>
      <c r="E20" s="49">
        <v>0</v>
      </c>
      <c r="F20" s="49">
        <v>3560000</v>
      </c>
      <c r="G20" s="49">
        <v>2390000</v>
      </c>
      <c r="H20" s="49">
        <v>0</v>
      </c>
      <c r="I20" s="49">
        <v>0</v>
      </c>
      <c r="J20" s="49">
        <v>134000</v>
      </c>
      <c r="K20" s="49">
        <v>0</v>
      </c>
      <c r="L20" s="49">
        <v>0</v>
      </c>
      <c r="M20" s="49">
        <v>0</v>
      </c>
      <c r="N20" s="49">
        <v>0</v>
      </c>
      <c r="O20" s="50">
        <f t="shared" si="3"/>
        <v>6084000</v>
      </c>
      <c r="P20" s="49">
        <v>0</v>
      </c>
      <c r="Q20" s="50">
        <f t="shared" si="1"/>
        <v>0</v>
      </c>
      <c r="R20" s="51">
        <v>0</v>
      </c>
      <c r="S20" s="52">
        <f t="shared" si="4"/>
        <v>6084000</v>
      </c>
    </row>
    <row r="21" spans="1:19" ht="17.100000000000001" customHeight="1" x14ac:dyDescent="0.15">
      <c r="A21" s="106"/>
      <c r="B21" s="103"/>
      <c r="C21" s="53" t="s">
        <v>14</v>
      </c>
      <c r="D21" s="54">
        <f>SUBTOTAL(9,D22:D25)</f>
        <v>0</v>
      </c>
      <c r="E21" s="54">
        <f t="shared" ref="E21:R21" si="8">SUBTOTAL(9,E22:E26)</f>
        <v>0</v>
      </c>
      <c r="F21" s="54">
        <f t="shared" si="8"/>
        <v>0</v>
      </c>
      <c r="G21" s="54">
        <f t="shared" si="8"/>
        <v>0</v>
      </c>
      <c r="H21" s="54">
        <f t="shared" si="8"/>
        <v>0</v>
      </c>
      <c r="I21" s="54">
        <f t="shared" si="8"/>
        <v>0</v>
      </c>
      <c r="J21" s="54">
        <f t="shared" si="8"/>
        <v>0</v>
      </c>
      <c r="K21" s="54">
        <f t="shared" si="8"/>
        <v>0</v>
      </c>
      <c r="L21" s="54">
        <f t="shared" si="8"/>
        <v>70293000</v>
      </c>
      <c r="M21" s="54">
        <f t="shared" si="8"/>
        <v>29711000</v>
      </c>
      <c r="N21" s="54">
        <f t="shared" si="8"/>
        <v>0</v>
      </c>
      <c r="O21" s="54">
        <f t="shared" si="3"/>
        <v>100004000</v>
      </c>
      <c r="P21" s="54">
        <f t="shared" si="8"/>
        <v>0</v>
      </c>
      <c r="Q21" s="54">
        <f t="shared" si="1"/>
        <v>0</v>
      </c>
      <c r="R21" s="55">
        <f t="shared" si="8"/>
        <v>0</v>
      </c>
      <c r="S21" s="56">
        <f t="shared" si="4"/>
        <v>100004000</v>
      </c>
    </row>
    <row r="22" spans="1:19" ht="17.100000000000001" hidden="1" customHeight="1" x14ac:dyDescent="0.15">
      <c r="A22" s="106"/>
      <c r="B22" s="103"/>
      <c r="C22" s="48" t="s">
        <v>10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f>SUBTOTAL(9,L23)</f>
        <v>62383000</v>
      </c>
      <c r="M22" s="49">
        <f>SUBTOTAL(9,M23)</f>
        <v>26211000</v>
      </c>
      <c r="N22" s="49">
        <v>0</v>
      </c>
      <c r="O22" s="50">
        <f t="shared" si="3"/>
        <v>88594000</v>
      </c>
      <c r="P22" s="49">
        <v>0</v>
      </c>
      <c r="Q22" s="50">
        <f t="shared" si="1"/>
        <v>0</v>
      </c>
      <c r="R22" s="51">
        <v>0</v>
      </c>
      <c r="S22" s="52">
        <f t="shared" si="4"/>
        <v>88594000</v>
      </c>
    </row>
    <row r="23" spans="1:19" ht="17.100000000000001" customHeight="1" x14ac:dyDescent="0.15">
      <c r="A23" s="106"/>
      <c r="B23" s="103"/>
      <c r="C23" s="48" t="s">
        <v>6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62383000</v>
      </c>
      <c r="M23" s="49">
        <v>26211000</v>
      </c>
      <c r="N23" s="49">
        <v>0</v>
      </c>
      <c r="O23" s="50">
        <f t="shared" si="3"/>
        <v>88594000</v>
      </c>
      <c r="P23" s="49">
        <v>0</v>
      </c>
      <c r="Q23" s="50">
        <f t="shared" si="1"/>
        <v>0</v>
      </c>
      <c r="R23" s="51">
        <v>0</v>
      </c>
      <c r="S23" s="52">
        <f t="shared" si="4"/>
        <v>88594000</v>
      </c>
    </row>
    <row r="24" spans="1:19" ht="17.100000000000001" hidden="1" customHeight="1" x14ac:dyDescent="0.15">
      <c r="A24" s="106"/>
      <c r="B24" s="103"/>
      <c r="C24" s="48" t="s">
        <v>11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f>SUBTOTAL(9,L25)</f>
        <v>7910000</v>
      </c>
      <c r="M24" s="49">
        <f>SUBTOTAL(9,M25)</f>
        <v>3500000</v>
      </c>
      <c r="N24" s="49">
        <v>0</v>
      </c>
      <c r="O24" s="50">
        <f t="shared" si="3"/>
        <v>11410000</v>
      </c>
      <c r="P24" s="49">
        <v>0</v>
      </c>
      <c r="Q24" s="50">
        <f t="shared" si="1"/>
        <v>0</v>
      </c>
      <c r="R24" s="51">
        <v>0</v>
      </c>
      <c r="S24" s="52">
        <f t="shared" si="4"/>
        <v>11410000</v>
      </c>
    </row>
    <row r="25" spans="1:19" ht="17.100000000000001" customHeight="1" x14ac:dyDescent="0.15">
      <c r="A25" s="106"/>
      <c r="B25" s="103"/>
      <c r="C25" s="48" t="s">
        <v>13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7910000</v>
      </c>
      <c r="M25" s="49">
        <v>3500000</v>
      </c>
      <c r="N25" s="49">
        <v>0</v>
      </c>
      <c r="O25" s="50">
        <f t="shared" si="3"/>
        <v>11410000</v>
      </c>
      <c r="P25" s="49">
        <v>0</v>
      </c>
      <c r="Q25" s="50">
        <f t="shared" si="1"/>
        <v>0</v>
      </c>
      <c r="R25" s="51">
        <v>0</v>
      </c>
      <c r="S25" s="52">
        <f t="shared" si="4"/>
        <v>11410000</v>
      </c>
    </row>
    <row r="26" spans="1:19" ht="17.100000000000001" customHeight="1" x14ac:dyDescent="0.15">
      <c r="A26" s="106"/>
      <c r="B26" s="103"/>
      <c r="C26" s="53" t="s">
        <v>15</v>
      </c>
      <c r="D26" s="54">
        <f>SUBTOTAL(9,D27:D27)</f>
        <v>0</v>
      </c>
      <c r="E26" s="54">
        <f t="shared" ref="E26:N26" si="9">SUBTOTAL(9,E27:E27)</f>
        <v>0</v>
      </c>
      <c r="F26" s="54">
        <f t="shared" si="9"/>
        <v>0</v>
      </c>
      <c r="G26" s="54">
        <f t="shared" si="9"/>
        <v>0</v>
      </c>
      <c r="H26" s="54">
        <f t="shared" si="9"/>
        <v>0</v>
      </c>
      <c r="I26" s="54">
        <f t="shared" si="9"/>
        <v>13137000</v>
      </c>
      <c r="J26" s="54">
        <f t="shared" si="9"/>
        <v>0</v>
      </c>
      <c r="K26" s="54">
        <f t="shared" si="9"/>
        <v>0</v>
      </c>
      <c r="L26" s="54">
        <f t="shared" si="9"/>
        <v>0</v>
      </c>
      <c r="M26" s="54">
        <f t="shared" si="9"/>
        <v>0</v>
      </c>
      <c r="N26" s="54">
        <f t="shared" si="9"/>
        <v>0</v>
      </c>
      <c r="O26" s="54">
        <f t="shared" si="3"/>
        <v>13137000</v>
      </c>
      <c r="P26" s="54">
        <f>SUBTOTAL(9,P27)</f>
        <v>0</v>
      </c>
      <c r="Q26" s="54">
        <f t="shared" si="1"/>
        <v>0</v>
      </c>
      <c r="R26" s="55">
        <f>SUBTOTAL(9,R27)</f>
        <v>0</v>
      </c>
      <c r="S26" s="56">
        <f t="shared" si="4"/>
        <v>13137000</v>
      </c>
    </row>
    <row r="27" spans="1:19" ht="17.100000000000001" customHeight="1" x14ac:dyDescent="0.15">
      <c r="A27" s="106"/>
      <c r="B27" s="103"/>
      <c r="C27" s="48" t="s">
        <v>16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13137000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50">
        <f t="shared" si="3"/>
        <v>13137000</v>
      </c>
      <c r="P27" s="49">
        <v>0</v>
      </c>
      <c r="Q27" s="50">
        <f t="shared" si="1"/>
        <v>0</v>
      </c>
      <c r="R27" s="51">
        <v>0</v>
      </c>
      <c r="S27" s="52">
        <f t="shared" si="4"/>
        <v>13137000</v>
      </c>
    </row>
    <row r="28" spans="1:19" ht="17.100000000000001" customHeight="1" x14ac:dyDescent="0.15">
      <c r="A28" s="106"/>
      <c r="B28" s="103"/>
      <c r="C28" s="53" t="s">
        <v>17</v>
      </c>
      <c r="D28" s="54">
        <f>SUBTOTAL(9,D29:D30)</f>
        <v>0</v>
      </c>
      <c r="E28" s="54">
        <f t="shared" ref="E28:R28" si="10">SUBTOTAL(9,E29:E29)</f>
        <v>0</v>
      </c>
      <c r="F28" s="54">
        <f t="shared" si="10"/>
        <v>0</v>
      </c>
      <c r="G28" s="54">
        <f t="shared" si="10"/>
        <v>0</v>
      </c>
      <c r="H28" s="54">
        <f t="shared" si="10"/>
        <v>0</v>
      </c>
      <c r="I28" s="54">
        <f t="shared" si="10"/>
        <v>0</v>
      </c>
      <c r="J28" s="54">
        <f t="shared" si="10"/>
        <v>135000</v>
      </c>
      <c r="K28" s="54">
        <f t="shared" si="10"/>
        <v>0</v>
      </c>
      <c r="L28" s="54">
        <f t="shared" si="10"/>
        <v>0</v>
      </c>
      <c r="M28" s="54">
        <f t="shared" si="10"/>
        <v>0</v>
      </c>
      <c r="N28" s="54">
        <f t="shared" si="10"/>
        <v>0</v>
      </c>
      <c r="O28" s="54">
        <f t="shared" si="3"/>
        <v>135000</v>
      </c>
      <c r="P28" s="54">
        <f t="shared" si="10"/>
        <v>0</v>
      </c>
      <c r="Q28" s="54">
        <f t="shared" si="1"/>
        <v>0</v>
      </c>
      <c r="R28" s="55">
        <f t="shared" si="10"/>
        <v>0</v>
      </c>
      <c r="S28" s="56">
        <f t="shared" si="4"/>
        <v>135000</v>
      </c>
    </row>
    <row r="29" spans="1:19" ht="17.100000000000001" customHeight="1" x14ac:dyDescent="0.15">
      <c r="A29" s="106"/>
      <c r="B29" s="103"/>
      <c r="C29" s="48" t="s">
        <v>18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135000</v>
      </c>
      <c r="K29" s="49">
        <v>0</v>
      </c>
      <c r="L29" s="49">
        <v>0</v>
      </c>
      <c r="M29" s="49">
        <v>0</v>
      </c>
      <c r="N29" s="49">
        <v>0</v>
      </c>
      <c r="O29" s="50">
        <f t="shared" si="3"/>
        <v>135000</v>
      </c>
      <c r="P29" s="49">
        <v>0</v>
      </c>
      <c r="Q29" s="50">
        <f t="shared" si="1"/>
        <v>0</v>
      </c>
      <c r="R29" s="51">
        <v>0</v>
      </c>
      <c r="S29" s="52">
        <f t="shared" si="4"/>
        <v>135000</v>
      </c>
    </row>
    <row r="30" spans="1:19" ht="17.100000000000001" customHeight="1" x14ac:dyDescent="0.15">
      <c r="A30" s="106"/>
      <c r="B30" s="103"/>
      <c r="C30" s="48" t="s">
        <v>19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50">
        <f t="shared" si="3"/>
        <v>0</v>
      </c>
      <c r="P30" s="49">
        <v>0</v>
      </c>
      <c r="Q30" s="50">
        <f t="shared" si="1"/>
        <v>0</v>
      </c>
      <c r="R30" s="51">
        <v>0</v>
      </c>
      <c r="S30" s="52">
        <f t="shared" si="4"/>
        <v>0</v>
      </c>
    </row>
    <row r="31" spans="1:19" ht="17.100000000000001" customHeight="1" x14ac:dyDescent="0.15">
      <c r="A31" s="106"/>
      <c r="B31" s="103"/>
      <c r="C31" s="53" t="s">
        <v>20</v>
      </c>
      <c r="D31" s="54">
        <f>SUBTOTAL(9,D32:D39)</f>
        <v>0</v>
      </c>
      <c r="E31" s="54">
        <f t="shared" ref="E31:R31" si="11">SUBTOTAL(9,E32:E39)</f>
        <v>43230000</v>
      </c>
      <c r="F31" s="54">
        <f t="shared" si="11"/>
        <v>9205000</v>
      </c>
      <c r="G31" s="54">
        <f t="shared" si="11"/>
        <v>1250000</v>
      </c>
      <c r="H31" s="54">
        <f t="shared" si="11"/>
        <v>0</v>
      </c>
      <c r="I31" s="54">
        <f t="shared" si="11"/>
        <v>0</v>
      </c>
      <c r="J31" s="54">
        <f t="shared" si="11"/>
        <v>0</v>
      </c>
      <c r="K31" s="54">
        <f t="shared" si="11"/>
        <v>0</v>
      </c>
      <c r="L31" s="54">
        <f t="shared" si="11"/>
        <v>27030000</v>
      </c>
      <c r="M31" s="54">
        <f t="shared" si="11"/>
        <v>12850000</v>
      </c>
      <c r="N31" s="54">
        <f t="shared" si="11"/>
        <v>0</v>
      </c>
      <c r="O31" s="54">
        <f t="shared" si="3"/>
        <v>93565000</v>
      </c>
      <c r="P31" s="54">
        <f t="shared" si="11"/>
        <v>0</v>
      </c>
      <c r="Q31" s="54">
        <f t="shared" si="1"/>
        <v>0</v>
      </c>
      <c r="R31" s="55">
        <f t="shared" si="11"/>
        <v>0</v>
      </c>
      <c r="S31" s="56">
        <f t="shared" si="4"/>
        <v>93565000</v>
      </c>
    </row>
    <row r="32" spans="1:19" ht="17.100000000000001" customHeight="1" x14ac:dyDescent="0.15">
      <c r="A32" s="106"/>
      <c r="B32" s="103"/>
      <c r="C32" s="48" t="s">
        <v>21</v>
      </c>
      <c r="D32" s="49">
        <v>0</v>
      </c>
      <c r="E32" s="49">
        <v>9780000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0">
        <f t="shared" si="3"/>
        <v>9780000</v>
      </c>
      <c r="P32" s="49">
        <v>0</v>
      </c>
      <c r="Q32" s="50">
        <f t="shared" si="1"/>
        <v>0</v>
      </c>
      <c r="R32" s="51">
        <v>0</v>
      </c>
      <c r="S32" s="52">
        <f t="shared" si="4"/>
        <v>9780000</v>
      </c>
    </row>
    <row r="33" spans="1:19" ht="17.100000000000001" customHeight="1" x14ac:dyDescent="0.15">
      <c r="A33" s="106"/>
      <c r="B33" s="103"/>
      <c r="C33" s="48" t="s">
        <v>22</v>
      </c>
      <c r="D33" s="49">
        <v>0</v>
      </c>
      <c r="E33" s="49">
        <v>0</v>
      </c>
      <c r="F33" s="49">
        <v>6300000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50">
        <f t="shared" si="3"/>
        <v>6300000</v>
      </c>
      <c r="P33" s="49">
        <v>0</v>
      </c>
      <c r="Q33" s="50">
        <f t="shared" si="1"/>
        <v>0</v>
      </c>
      <c r="R33" s="51">
        <v>0</v>
      </c>
      <c r="S33" s="52">
        <f t="shared" si="4"/>
        <v>6300000</v>
      </c>
    </row>
    <row r="34" spans="1:19" ht="17.100000000000001" customHeight="1" x14ac:dyDescent="0.15">
      <c r="A34" s="106"/>
      <c r="B34" s="103"/>
      <c r="C34" s="48" t="s">
        <v>23</v>
      </c>
      <c r="D34" s="49">
        <v>0</v>
      </c>
      <c r="E34" s="49">
        <v>560000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50">
        <f t="shared" si="3"/>
        <v>560000</v>
      </c>
      <c r="P34" s="49">
        <v>0</v>
      </c>
      <c r="Q34" s="50">
        <f t="shared" si="1"/>
        <v>0</v>
      </c>
      <c r="R34" s="51">
        <v>0</v>
      </c>
      <c r="S34" s="52">
        <f t="shared" si="4"/>
        <v>560000</v>
      </c>
    </row>
    <row r="35" spans="1:19" ht="17.100000000000001" customHeight="1" x14ac:dyDescent="0.15">
      <c r="A35" s="106"/>
      <c r="B35" s="103"/>
      <c r="C35" s="48" t="s">
        <v>24</v>
      </c>
      <c r="D35" s="49">
        <v>0</v>
      </c>
      <c r="E35" s="49">
        <v>10070000</v>
      </c>
      <c r="F35" s="49">
        <v>1350000</v>
      </c>
      <c r="G35" s="49">
        <v>1250000</v>
      </c>
      <c r="H35" s="49">
        <v>0</v>
      </c>
      <c r="I35" s="49">
        <v>0</v>
      </c>
      <c r="J35" s="49">
        <v>0</v>
      </c>
      <c r="K35" s="49">
        <v>0</v>
      </c>
      <c r="L35" s="49">
        <v>9730000</v>
      </c>
      <c r="M35" s="49">
        <v>4200000</v>
      </c>
      <c r="N35" s="49">
        <v>0</v>
      </c>
      <c r="O35" s="50">
        <f t="shared" si="3"/>
        <v>26600000</v>
      </c>
      <c r="P35" s="49">
        <v>0</v>
      </c>
      <c r="Q35" s="50">
        <f t="shared" si="1"/>
        <v>0</v>
      </c>
      <c r="R35" s="51">
        <v>0</v>
      </c>
      <c r="S35" s="52">
        <f t="shared" si="4"/>
        <v>26600000</v>
      </c>
    </row>
    <row r="36" spans="1:19" ht="17.100000000000001" customHeight="1" x14ac:dyDescent="0.15">
      <c r="A36" s="106"/>
      <c r="B36" s="103"/>
      <c r="C36" s="48" t="s">
        <v>25</v>
      </c>
      <c r="D36" s="49">
        <v>0</v>
      </c>
      <c r="E36" s="49">
        <v>9250000</v>
      </c>
      <c r="F36" s="49">
        <v>450000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50">
        <f t="shared" si="3"/>
        <v>9700000</v>
      </c>
      <c r="P36" s="49">
        <v>0</v>
      </c>
      <c r="Q36" s="50">
        <f t="shared" si="1"/>
        <v>0</v>
      </c>
      <c r="R36" s="51">
        <v>0</v>
      </c>
      <c r="S36" s="52">
        <f t="shared" si="4"/>
        <v>9700000</v>
      </c>
    </row>
    <row r="37" spans="1:19" ht="17.100000000000001" customHeight="1" x14ac:dyDescent="0.15">
      <c r="A37" s="106"/>
      <c r="B37" s="103"/>
      <c r="C37" s="48" t="s">
        <v>26</v>
      </c>
      <c r="D37" s="49">
        <v>0</v>
      </c>
      <c r="E37" s="49">
        <v>5880000</v>
      </c>
      <c r="F37" s="49">
        <v>485000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9500000</v>
      </c>
      <c r="M37" s="49">
        <v>4420000</v>
      </c>
      <c r="N37" s="49">
        <v>0</v>
      </c>
      <c r="O37" s="50">
        <f t="shared" si="3"/>
        <v>20285000</v>
      </c>
      <c r="P37" s="49">
        <v>0</v>
      </c>
      <c r="Q37" s="50">
        <f t="shared" si="1"/>
        <v>0</v>
      </c>
      <c r="R37" s="51">
        <v>0</v>
      </c>
      <c r="S37" s="52">
        <f t="shared" si="4"/>
        <v>20285000</v>
      </c>
    </row>
    <row r="38" spans="1:19" ht="17.100000000000001" customHeight="1" x14ac:dyDescent="0.15">
      <c r="A38" s="106"/>
      <c r="B38" s="103"/>
      <c r="C38" s="48" t="s">
        <v>27</v>
      </c>
      <c r="D38" s="49">
        <v>0</v>
      </c>
      <c r="E38" s="49">
        <v>7690000</v>
      </c>
      <c r="F38" s="49">
        <v>620000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50">
        <f t="shared" si="3"/>
        <v>8310000</v>
      </c>
      <c r="P38" s="49">
        <v>0</v>
      </c>
      <c r="Q38" s="50">
        <f t="shared" si="1"/>
        <v>0</v>
      </c>
      <c r="R38" s="51">
        <v>0</v>
      </c>
      <c r="S38" s="52">
        <f t="shared" si="4"/>
        <v>8310000</v>
      </c>
    </row>
    <row r="39" spans="1:19" ht="17.100000000000001" customHeight="1" x14ac:dyDescent="0.15">
      <c r="A39" s="106"/>
      <c r="B39" s="103"/>
      <c r="C39" s="48" t="s">
        <v>28</v>
      </c>
      <c r="D39" s="49">
        <v>0</v>
      </c>
      <c r="E39" s="49">
        <v>0</v>
      </c>
      <c r="F39" s="5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7800000</v>
      </c>
      <c r="M39" s="49">
        <v>4230000</v>
      </c>
      <c r="N39" s="49">
        <v>0</v>
      </c>
      <c r="O39" s="50">
        <f t="shared" si="3"/>
        <v>12030000</v>
      </c>
      <c r="P39" s="49">
        <v>0</v>
      </c>
      <c r="Q39" s="50">
        <f t="shared" si="1"/>
        <v>0</v>
      </c>
      <c r="R39" s="51">
        <v>0</v>
      </c>
      <c r="S39" s="52">
        <f t="shared" si="4"/>
        <v>12030000</v>
      </c>
    </row>
    <row r="40" spans="1:19" ht="17.100000000000001" customHeight="1" x14ac:dyDescent="0.15">
      <c r="A40" s="106"/>
      <c r="B40" s="103"/>
      <c r="C40" s="53" t="s">
        <v>29</v>
      </c>
      <c r="D40" s="54">
        <f t="shared" ref="D40:R40" si="12">SUBTOTAL(9,D41:D42)</f>
        <v>0</v>
      </c>
      <c r="E40" s="54">
        <f t="shared" si="12"/>
        <v>185000</v>
      </c>
      <c r="F40" s="54">
        <f t="shared" si="12"/>
        <v>0</v>
      </c>
      <c r="G40" s="54">
        <f t="shared" si="12"/>
        <v>0</v>
      </c>
      <c r="H40" s="54">
        <f t="shared" si="12"/>
        <v>0</v>
      </c>
      <c r="I40" s="54">
        <f t="shared" si="12"/>
        <v>750000</v>
      </c>
      <c r="J40" s="54">
        <f t="shared" si="12"/>
        <v>0</v>
      </c>
      <c r="K40" s="54">
        <f t="shared" si="12"/>
        <v>0</v>
      </c>
      <c r="L40" s="54">
        <f t="shared" si="12"/>
        <v>0</v>
      </c>
      <c r="M40" s="54">
        <f t="shared" si="12"/>
        <v>0</v>
      </c>
      <c r="N40" s="54">
        <f t="shared" si="12"/>
        <v>0</v>
      </c>
      <c r="O40" s="54">
        <f t="shared" si="3"/>
        <v>935000</v>
      </c>
      <c r="P40" s="54">
        <f t="shared" si="12"/>
        <v>0</v>
      </c>
      <c r="Q40" s="54">
        <f t="shared" si="1"/>
        <v>0</v>
      </c>
      <c r="R40" s="55">
        <f t="shared" si="12"/>
        <v>0</v>
      </c>
      <c r="S40" s="56">
        <f t="shared" si="4"/>
        <v>935000</v>
      </c>
    </row>
    <row r="41" spans="1:19" ht="17.100000000000001" customHeight="1" x14ac:dyDescent="0.15">
      <c r="A41" s="106"/>
      <c r="B41" s="103"/>
      <c r="C41" s="48" t="s">
        <v>32</v>
      </c>
      <c r="D41" s="49">
        <v>0</v>
      </c>
      <c r="E41" s="49">
        <v>185000</v>
      </c>
      <c r="F41" s="49">
        <v>0</v>
      </c>
      <c r="G41" s="49">
        <v>0</v>
      </c>
      <c r="H41" s="49">
        <v>0</v>
      </c>
      <c r="I41" s="49">
        <v>250000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50">
        <f t="shared" si="3"/>
        <v>435000</v>
      </c>
      <c r="P41" s="49">
        <v>0</v>
      </c>
      <c r="Q41" s="50">
        <f t="shared" si="1"/>
        <v>0</v>
      </c>
      <c r="R41" s="51">
        <v>0</v>
      </c>
      <c r="S41" s="52">
        <f t="shared" si="4"/>
        <v>435000</v>
      </c>
    </row>
    <row r="42" spans="1:19" ht="17.100000000000001" customHeight="1" x14ac:dyDescent="0.15">
      <c r="A42" s="106"/>
      <c r="B42" s="103"/>
      <c r="C42" s="60" t="s">
        <v>33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500000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2">
        <f t="shared" si="3"/>
        <v>500000</v>
      </c>
      <c r="P42" s="61">
        <v>0</v>
      </c>
      <c r="Q42" s="62">
        <f t="shared" si="1"/>
        <v>0</v>
      </c>
      <c r="R42" s="63">
        <v>0</v>
      </c>
      <c r="S42" s="64">
        <f t="shared" si="4"/>
        <v>500000</v>
      </c>
    </row>
    <row r="43" spans="1:19" ht="17.100000000000001" customHeight="1" x14ac:dyDescent="0.15">
      <c r="A43" s="106"/>
      <c r="B43" s="103"/>
      <c r="C43" s="43" t="s">
        <v>34</v>
      </c>
      <c r="D43" s="65">
        <f>SUBTOTAL(9,D44:D44)</f>
        <v>0</v>
      </c>
      <c r="E43" s="65">
        <f t="shared" ref="E43" si="13">SUBTOTAL(9,E44:E44)</f>
        <v>0</v>
      </c>
      <c r="F43" s="65">
        <f>SUBTOTAL(9,F44:F46)</f>
        <v>0</v>
      </c>
      <c r="G43" s="65">
        <f t="shared" ref="G43:R43" si="14">SUBTOTAL(9,G44:G46)</f>
        <v>0</v>
      </c>
      <c r="H43" s="65">
        <f t="shared" si="14"/>
        <v>0</v>
      </c>
      <c r="I43" s="65">
        <f t="shared" si="14"/>
        <v>0</v>
      </c>
      <c r="J43" s="65">
        <f t="shared" si="14"/>
        <v>0</v>
      </c>
      <c r="K43" s="65">
        <f t="shared" si="14"/>
        <v>0</v>
      </c>
      <c r="L43" s="65">
        <f t="shared" si="14"/>
        <v>0</v>
      </c>
      <c r="M43" s="65">
        <f t="shared" si="14"/>
        <v>0</v>
      </c>
      <c r="N43" s="65">
        <f t="shared" si="14"/>
        <v>0</v>
      </c>
      <c r="O43" s="65">
        <f t="shared" si="3"/>
        <v>0</v>
      </c>
      <c r="P43" s="65">
        <f t="shared" si="14"/>
        <v>31030000</v>
      </c>
      <c r="Q43" s="65">
        <f t="shared" si="1"/>
        <v>31030000</v>
      </c>
      <c r="R43" s="65">
        <f t="shared" si="14"/>
        <v>0</v>
      </c>
      <c r="S43" s="40">
        <f t="shared" si="4"/>
        <v>31030000</v>
      </c>
    </row>
    <row r="44" spans="1:19" ht="17.100000000000001" customHeight="1" x14ac:dyDescent="0.15">
      <c r="A44" s="106"/>
      <c r="B44" s="103"/>
      <c r="C44" s="44" t="s">
        <v>35</v>
      </c>
      <c r="D44" s="45">
        <f>SUBTOTAL(9,D45:D46)</f>
        <v>0</v>
      </c>
      <c r="E44" s="45">
        <f t="shared" ref="E44:R44" si="15">SUBTOTAL(9,E45:E46)</f>
        <v>0</v>
      </c>
      <c r="F44" s="45">
        <f t="shared" si="15"/>
        <v>0</v>
      </c>
      <c r="G44" s="45">
        <f t="shared" si="15"/>
        <v>0</v>
      </c>
      <c r="H44" s="45">
        <f t="shared" si="15"/>
        <v>0</v>
      </c>
      <c r="I44" s="45">
        <f t="shared" si="15"/>
        <v>0</v>
      </c>
      <c r="J44" s="45">
        <f t="shared" si="15"/>
        <v>0</v>
      </c>
      <c r="K44" s="45">
        <f t="shared" si="15"/>
        <v>0</v>
      </c>
      <c r="L44" s="45">
        <f t="shared" si="15"/>
        <v>0</v>
      </c>
      <c r="M44" s="45">
        <f t="shared" si="15"/>
        <v>0</v>
      </c>
      <c r="N44" s="45">
        <f t="shared" si="15"/>
        <v>0</v>
      </c>
      <c r="O44" s="45">
        <f t="shared" si="3"/>
        <v>0</v>
      </c>
      <c r="P44" s="45">
        <f t="shared" si="15"/>
        <v>31030000</v>
      </c>
      <c r="Q44" s="45">
        <f t="shared" si="1"/>
        <v>31030000</v>
      </c>
      <c r="R44" s="46">
        <f t="shared" si="15"/>
        <v>0</v>
      </c>
      <c r="S44" s="47">
        <f t="shared" si="4"/>
        <v>31030000</v>
      </c>
    </row>
    <row r="45" spans="1:19" ht="17.100000000000001" customHeight="1" x14ac:dyDescent="0.15">
      <c r="A45" s="106"/>
      <c r="B45" s="103"/>
      <c r="C45" s="48" t="s">
        <v>28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50">
        <f t="shared" si="3"/>
        <v>0</v>
      </c>
      <c r="P45" s="49">
        <v>17280000</v>
      </c>
      <c r="Q45" s="50">
        <f t="shared" si="1"/>
        <v>17280000</v>
      </c>
      <c r="R45" s="51">
        <v>0</v>
      </c>
      <c r="S45" s="52">
        <f t="shared" si="4"/>
        <v>17280000</v>
      </c>
    </row>
    <row r="46" spans="1:19" ht="17.100000000000001" customHeight="1" x14ac:dyDescent="0.15">
      <c r="A46" s="106"/>
      <c r="B46" s="103"/>
      <c r="C46" s="66" t="s">
        <v>36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8">
        <f t="shared" si="3"/>
        <v>0</v>
      </c>
      <c r="P46" s="67">
        <v>13750000</v>
      </c>
      <c r="Q46" s="68">
        <f t="shared" si="1"/>
        <v>13750000</v>
      </c>
      <c r="R46" s="69">
        <v>0</v>
      </c>
      <c r="S46" s="70">
        <f t="shared" si="4"/>
        <v>13750000</v>
      </c>
    </row>
    <row r="47" spans="1:19" ht="17.100000000000001" customHeight="1" x14ac:dyDescent="0.15">
      <c r="A47" s="106"/>
      <c r="B47" s="103"/>
      <c r="C47" s="9" t="s">
        <v>37</v>
      </c>
      <c r="D47" s="65">
        <f>SUBTOTAL(9,D48:D52)</f>
        <v>0</v>
      </c>
      <c r="E47" s="65">
        <f t="shared" ref="E47:R47" si="16">SUBTOTAL(9,E48:E52)</f>
        <v>0</v>
      </c>
      <c r="F47" s="65">
        <f t="shared" si="16"/>
        <v>0</v>
      </c>
      <c r="G47" s="65">
        <f t="shared" si="16"/>
        <v>0</v>
      </c>
      <c r="H47" s="65">
        <f t="shared" si="16"/>
        <v>25040000</v>
      </c>
      <c r="I47" s="65">
        <f t="shared" si="16"/>
        <v>0</v>
      </c>
      <c r="J47" s="65">
        <f t="shared" si="16"/>
        <v>0</v>
      </c>
      <c r="K47" s="65">
        <f t="shared" si="16"/>
        <v>0</v>
      </c>
      <c r="L47" s="65">
        <f t="shared" si="16"/>
        <v>0</v>
      </c>
      <c r="M47" s="65">
        <f t="shared" si="16"/>
        <v>0</v>
      </c>
      <c r="N47" s="65">
        <f t="shared" si="16"/>
        <v>0</v>
      </c>
      <c r="O47" s="65">
        <f t="shared" si="3"/>
        <v>25040000</v>
      </c>
      <c r="P47" s="65">
        <f t="shared" si="16"/>
        <v>0</v>
      </c>
      <c r="Q47" s="65">
        <f t="shared" si="1"/>
        <v>0</v>
      </c>
      <c r="R47" s="65">
        <f t="shared" si="16"/>
        <v>0</v>
      </c>
      <c r="S47" s="86">
        <f t="shared" si="4"/>
        <v>25040000</v>
      </c>
    </row>
    <row r="48" spans="1:19" ht="17.100000000000001" customHeight="1" x14ac:dyDescent="0.15">
      <c r="A48" s="106"/>
      <c r="B48" s="103"/>
      <c r="C48" s="81" t="s">
        <v>38</v>
      </c>
      <c r="D48" s="82">
        <v>0</v>
      </c>
      <c r="E48" s="82">
        <v>0</v>
      </c>
      <c r="F48" s="82">
        <v>0</v>
      </c>
      <c r="G48" s="82">
        <v>0</v>
      </c>
      <c r="H48" s="82">
        <v>20100000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3">
        <f t="shared" si="3"/>
        <v>20100000</v>
      </c>
      <c r="P48" s="82">
        <v>0</v>
      </c>
      <c r="Q48" s="83">
        <f t="shared" si="1"/>
        <v>0</v>
      </c>
      <c r="R48" s="84">
        <v>0</v>
      </c>
      <c r="S48" s="85">
        <f t="shared" si="4"/>
        <v>20100000</v>
      </c>
    </row>
    <row r="49" spans="1:19" ht="17.100000000000001" customHeight="1" x14ac:dyDescent="0.15">
      <c r="A49" s="106"/>
      <c r="B49" s="103"/>
      <c r="C49" s="48" t="s">
        <v>39</v>
      </c>
      <c r="D49" s="49">
        <v>0</v>
      </c>
      <c r="E49" s="49">
        <v>0</v>
      </c>
      <c r="F49" s="49">
        <v>0</v>
      </c>
      <c r="G49" s="49">
        <v>0</v>
      </c>
      <c r="H49" s="49">
        <v>3260000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50">
        <f t="shared" si="3"/>
        <v>3260000</v>
      </c>
      <c r="P49" s="49">
        <v>0</v>
      </c>
      <c r="Q49" s="50">
        <f t="shared" si="1"/>
        <v>0</v>
      </c>
      <c r="R49" s="51">
        <v>0</v>
      </c>
      <c r="S49" s="52">
        <f t="shared" si="4"/>
        <v>3260000</v>
      </c>
    </row>
    <row r="50" spans="1:19" ht="17.100000000000001" customHeight="1" x14ac:dyDescent="0.15">
      <c r="A50" s="106"/>
      <c r="B50" s="103"/>
      <c r="C50" s="48" t="s">
        <v>40</v>
      </c>
      <c r="D50" s="49">
        <v>0</v>
      </c>
      <c r="E50" s="49">
        <v>0</v>
      </c>
      <c r="F50" s="49">
        <v>0</v>
      </c>
      <c r="G50" s="49">
        <v>0</v>
      </c>
      <c r="H50" s="49">
        <v>1530000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50">
        <f t="shared" si="3"/>
        <v>1530000</v>
      </c>
      <c r="P50" s="49">
        <v>0</v>
      </c>
      <c r="Q50" s="50">
        <f t="shared" si="1"/>
        <v>0</v>
      </c>
      <c r="R50" s="51">
        <v>0</v>
      </c>
      <c r="S50" s="52">
        <f t="shared" si="4"/>
        <v>1530000</v>
      </c>
    </row>
    <row r="51" spans="1:19" ht="17.100000000000001" customHeight="1" x14ac:dyDescent="0.15">
      <c r="A51" s="106"/>
      <c r="B51" s="103"/>
      <c r="C51" s="53" t="s">
        <v>41</v>
      </c>
      <c r="D51" s="54">
        <f>SUBTOTAL(9,D52:D52)</f>
        <v>0</v>
      </c>
      <c r="E51" s="54">
        <f t="shared" ref="E51:R51" si="17">SUBTOTAL(9,E52:E52)</f>
        <v>0</v>
      </c>
      <c r="F51" s="54">
        <f t="shared" si="17"/>
        <v>0</v>
      </c>
      <c r="G51" s="54">
        <f t="shared" si="17"/>
        <v>0</v>
      </c>
      <c r="H51" s="54">
        <f t="shared" si="17"/>
        <v>150000</v>
      </c>
      <c r="I51" s="54">
        <f t="shared" si="17"/>
        <v>0</v>
      </c>
      <c r="J51" s="54">
        <f t="shared" si="17"/>
        <v>0</v>
      </c>
      <c r="K51" s="54">
        <f t="shared" si="17"/>
        <v>0</v>
      </c>
      <c r="L51" s="54">
        <f t="shared" si="17"/>
        <v>0</v>
      </c>
      <c r="M51" s="54">
        <f t="shared" si="17"/>
        <v>0</v>
      </c>
      <c r="N51" s="54">
        <f t="shared" si="17"/>
        <v>0</v>
      </c>
      <c r="O51" s="54">
        <f t="shared" si="3"/>
        <v>150000</v>
      </c>
      <c r="P51" s="54">
        <f t="shared" si="17"/>
        <v>0</v>
      </c>
      <c r="Q51" s="54">
        <f t="shared" si="1"/>
        <v>0</v>
      </c>
      <c r="R51" s="55">
        <f t="shared" si="17"/>
        <v>0</v>
      </c>
      <c r="S51" s="56">
        <f t="shared" si="4"/>
        <v>150000</v>
      </c>
    </row>
    <row r="52" spans="1:19" ht="17.100000000000001" customHeight="1" x14ac:dyDescent="0.15">
      <c r="A52" s="106"/>
      <c r="B52" s="103"/>
      <c r="C52" s="48" t="s">
        <v>32</v>
      </c>
      <c r="D52" s="49">
        <v>0</v>
      </c>
      <c r="E52" s="49">
        <v>0</v>
      </c>
      <c r="F52" s="49">
        <v>0</v>
      </c>
      <c r="G52" s="49">
        <v>0</v>
      </c>
      <c r="H52" s="49">
        <v>150000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50">
        <f t="shared" si="3"/>
        <v>150000</v>
      </c>
      <c r="P52" s="49">
        <v>0</v>
      </c>
      <c r="Q52" s="50">
        <f t="shared" si="1"/>
        <v>0</v>
      </c>
      <c r="R52" s="51">
        <v>0</v>
      </c>
      <c r="S52" s="52">
        <f t="shared" si="4"/>
        <v>150000</v>
      </c>
    </row>
    <row r="53" spans="1:19" ht="17.100000000000001" customHeight="1" x14ac:dyDescent="0.15">
      <c r="A53" s="106"/>
      <c r="B53" s="103"/>
      <c r="C53" s="71" t="s">
        <v>42</v>
      </c>
      <c r="D53" s="72">
        <v>50000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3">
        <f t="shared" si="3"/>
        <v>50000</v>
      </c>
      <c r="P53" s="72">
        <v>0</v>
      </c>
      <c r="Q53" s="73">
        <f t="shared" si="1"/>
        <v>0</v>
      </c>
      <c r="R53" s="74">
        <v>0</v>
      </c>
      <c r="S53" s="75">
        <f t="shared" si="4"/>
        <v>50000</v>
      </c>
    </row>
    <row r="54" spans="1:19" ht="17.100000000000001" customHeight="1" x14ac:dyDescent="0.15">
      <c r="A54" s="106"/>
      <c r="B54" s="103"/>
      <c r="C54" s="87" t="s">
        <v>43</v>
      </c>
      <c r="D54" s="88">
        <v>210000</v>
      </c>
      <c r="E54" s="88">
        <v>12000</v>
      </c>
      <c r="F54" s="88">
        <v>15000</v>
      </c>
      <c r="G54" s="88">
        <v>5000</v>
      </c>
      <c r="H54" s="88">
        <v>3000</v>
      </c>
      <c r="I54" s="88">
        <v>2000</v>
      </c>
      <c r="J54" s="88">
        <v>0</v>
      </c>
      <c r="K54" s="88">
        <v>0</v>
      </c>
      <c r="L54" s="88">
        <v>73000</v>
      </c>
      <c r="M54" s="88">
        <v>45000</v>
      </c>
      <c r="N54" s="88">
        <v>0</v>
      </c>
      <c r="O54" s="89">
        <f t="shared" si="3"/>
        <v>365000</v>
      </c>
      <c r="P54" s="88">
        <v>10000</v>
      </c>
      <c r="Q54" s="89">
        <f t="shared" si="1"/>
        <v>10000</v>
      </c>
      <c r="R54" s="90">
        <v>0</v>
      </c>
      <c r="S54" s="91">
        <f t="shared" si="4"/>
        <v>375000</v>
      </c>
    </row>
    <row r="55" spans="1:19" ht="17.100000000000001" customHeight="1" x14ac:dyDescent="0.15">
      <c r="A55" s="106"/>
      <c r="B55" s="103"/>
      <c r="C55" s="43" t="s">
        <v>44</v>
      </c>
      <c r="D55" s="92">
        <f>SUBTOTAL(9,D56:D57)</f>
        <v>410000</v>
      </c>
      <c r="E55" s="92">
        <f t="shared" ref="E55:R55" si="18">SUBTOTAL(9,E56:E57)</f>
        <v>4250000</v>
      </c>
      <c r="F55" s="92">
        <f t="shared" si="18"/>
        <v>200000</v>
      </c>
      <c r="G55" s="92">
        <f t="shared" si="18"/>
        <v>0</v>
      </c>
      <c r="H55" s="92">
        <f t="shared" si="18"/>
        <v>0</v>
      </c>
      <c r="I55" s="92">
        <f t="shared" si="18"/>
        <v>0</v>
      </c>
      <c r="J55" s="92">
        <f t="shared" si="18"/>
        <v>0</v>
      </c>
      <c r="K55" s="92">
        <f t="shared" si="18"/>
        <v>0</v>
      </c>
      <c r="L55" s="92">
        <f t="shared" si="18"/>
        <v>0</v>
      </c>
      <c r="M55" s="92">
        <f t="shared" si="18"/>
        <v>0</v>
      </c>
      <c r="N55" s="92">
        <f t="shared" si="18"/>
        <v>0</v>
      </c>
      <c r="O55" s="92">
        <f t="shared" si="3"/>
        <v>4860000</v>
      </c>
      <c r="P55" s="92">
        <f t="shared" si="18"/>
        <v>0</v>
      </c>
      <c r="Q55" s="92">
        <f t="shared" si="1"/>
        <v>0</v>
      </c>
      <c r="R55" s="92">
        <f t="shared" si="18"/>
        <v>0</v>
      </c>
      <c r="S55" s="86">
        <f t="shared" si="4"/>
        <v>4860000</v>
      </c>
    </row>
    <row r="56" spans="1:19" ht="17.100000000000001" customHeight="1" x14ac:dyDescent="0.15">
      <c r="A56" s="106"/>
      <c r="B56" s="103"/>
      <c r="C56" s="81" t="s">
        <v>45</v>
      </c>
      <c r="D56" s="82">
        <v>0</v>
      </c>
      <c r="E56" s="82">
        <v>1800000</v>
      </c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f t="shared" si="3"/>
        <v>1800000</v>
      </c>
      <c r="P56" s="82">
        <v>0</v>
      </c>
      <c r="Q56" s="82">
        <f t="shared" si="1"/>
        <v>0</v>
      </c>
      <c r="R56" s="84">
        <v>0</v>
      </c>
      <c r="S56" s="85">
        <f t="shared" si="4"/>
        <v>1800000</v>
      </c>
    </row>
    <row r="57" spans="1:19" ht="17.100000000000001" customHeight="1" x14ac:dyDescent="0.15">
      <c r="A57" s="106"/>
      <c r="B57" s="103"/>
      <c r="C57" s="60" t="s">
        <v>46</v>
      </c>
      <c r="D57" s="61">
        <v>410000</v>
      </c>
      <c r="E57" s="61">
        <v>2450000</v>
      </c>
      <c r="F57" s="61">
        <v>200000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f t="shared" si="3"/>
        <v>3060000</v>
      </c>
      <c r="P57" s="61">
        <v>0</v>
      </c>
      <c r="Q57" s="61">
        <f t="shared" si="1"/>
        <v>0</v>
      </c>
      <c r="R57" s="63">
        <v>0</v>
      </c>
      <c r="S57" s="64">
        <f t="shared" si="4"/>
        <v>3060000</v>
      </c>
    </row>
    <row r="58" spans="1:19" ht="17.100000000000001" customHeight="1" x14ac:dyDescent="0.15">
      <c r="A58" s="106"/>
      <c r="B58" s="104"/>
      <c r="C58" s="10" t="s">
        <v>47</v>
      </c>
      <c r="D58" s="11">
        <f t="shared" ref="D58:N58" si="19">SUBTOTAL(9,D10:D57)</f>
        <v>670000</v>
      </c>
      <c r="E58" s="11">
        <f t="shared" si="19"/>
        <v>276308000</v>
      </c>
      <c r="F58" s="11">
        <f t="shared" si="19"/>
        <v>39097000</v>
      </c>
      <c r="G58" s="11">
        <f t="shared" si="19"/>
        <v>26733000</v>
      </c>
      <c r="H58" s="11">
        <f t="shared" si="19"/>
        <v>25043000</v>
      </c>
      <c r="I58" s="11">
        <f t="shared" si="19"/>
        <v>13889000</v>
      </c>
      <c r="J58" s="11">
        <f t="shared" si="19"/>
        <v>1407000</v>
      </c>
      <c r="K58" s="11">
        <f t="shared" si="19"/>
        <v>0</v>
      </c>
      <c r="L58" s="11">
        <f t="shared" si="19"/>
        <v>97396000</v>
      </c>
      <c r="M58" s="11">
        <f t="shared" si="19"/>
        <v>42606000</v>
      </c>
      <c r="N58" s="11">
        <f t="shared" si="19"/>
        <v>0</v>
      </c>
      <c r="O58" s="11">
        <f t="shared" si="3"/>
        <v>523149000</v>
      </c>
      <c r="P58" s="11">
        <f>SUBTOTAL(9,P10:P57)</f>
        <v>31040000</v>
      </c>
      <c r="Q58" s="11">
        <f t="shared" si="1"/>
        <v>31040000</v>
      </c>
      <c r="R58" s="11">
        <f>SUBTOTAL(9,R10:R57)</f>
        <v>0</v>
      </c>
      <c r="S58" s="12">
        <f t="shared" si="4"/>
        <v>554189000</v>
      </c>
    </row>
    <row r="59" spans="1:19" ht="17.100000000000001" customHeight="1" x14ac:dyDescent="0.15">
      <c r="A59" s="106"/>
      <c r="B59" s="102" t="s">
        <v>67</v>
      </c>
      <c r="C59" s="43" t="s">
        <v>48</v>
      </c>
      <c r="D59" s="65">
        <f>SUBTOTAL(9,D60:D66)</f>
        <v>500000</v>
      </c>
      <c r="E59" s="65">
        <f t="shared" ref="E59:R59" si="20">SUBTOTAL(9,E60:E66)</f>
        <v>161330000</v>
      </c>
      <c r="F59" s="65">
        <f t="shared" si="20"/>
        <v>25857000</v>
      </c>
      <c r="G59" s="65">
        <f t="shared" si="20"/>
        <v>25340000</v>
      </c>
      <c r="H59" s="65">
        <f t="shared" si="20"/>
        <v>12670000</v>
      </c>
      <c r="I59" s="65">
        <f t="shared" si="20"/>
        <v>11606000</v>
      </c>
      <c r="J59" s="65">
        <f t="shared" si="20"/>
        <v>470000</v>
      </c>
      <c r="K59" s="65">
        <f t="shared" si="20"/>
        <v>0</v>
      </c>
      <c r="L59" s="65">
        <f t="shared" si="20"/>
        <v>49697000</v>
      </c>
      <c r="M59" s="65">
        <f t="shared" si="20"/>
        <v>28607000</v>
      </c>
      <c r="N59" s="65">
        <f t="shared" si="20"/>
        <v>0</v>
      </c>
      <c r="O59" s="65">
        <f t="shared" si="3"/>
        <v>316077000</v>
      </c>
      <c r="P59" s="65">
        <f t="shared" si="20"/>
        <v>16937000</v>
      </c>
      <c r="Q59" s="65">
        <f t="shared" si="1"/>
        <v>16937000</v>
      </c>
      <c r="R59" s="65">
        <f t="shared" si="20"/>
        <v>0</v>
      </c>
      <c r="S59" s="40">
        <f t="shared" si="4"/>
        <v>333014000</v>
      </c>
    </row>
    <row r="60" spans="1:19" ht="17.100000000000001" customHeight="1" x14ac:dyDescent="0.15">
      <c r="A60" s="106"/>
      <c r="B60" s="103"/>
      <c r="C60" s="81" t="s">
        <v>49</v>
      </c>
      <c r="D60" s="82">
        <v>500000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3">
        <f t="shared" si="3"/>
        <v>500000</v>
      </c>
      <c r="P60" s="82">
        <v>0</v>
      </c>
      <c r="Q60" s="83">
        <f t="shared" si="1"/>
        <v>0</v>
      </c>
      <c r="R60" s="84">
        <v>0</v>
      </c>
      <c r="S60" s="85">
        <f t="shared" si="4"/>
        <v>500000</v>
      </c>
    </row>
    <row r="61" spans="1:19" ht="17.100000000000001" customHeight="1" x14ac:dyDescent="0.15">
      <c r="A61" s="106"/>
      <c r="B61" s="103"/>
      <c r="C61" s="48" t="s">
        <v>50</v>
      </c>
      <c r="D61" s="49">
        <v>0</v>
      </c>
      <c r="E61" s="49">
        <v>106664000</v>
      </c>
      <c r="F61" s="49">
        <v>16957000</v>
      </c>
      <c r="G61" s="49">
        <v>10238000</v>
      </c>
      <c r="H61" s="49">
        <v>12190000</v>
      </c>
      <c r="I61" s="49">
        <v>7856000</v>
      </c>
      <c r="J61" s="49">
        <v>0</v>
      </c>
      <c r="K61" s="49">
        <v>0</v>
      </c>
      <c r="L61" s="49">
        <v>23634000</v>
      </c>
      <c r="M61" s="49">
        <v>15448000</v>
      </c>
      <c r="N61" s="49">
        <v>0</v>
      </c>
      <c r="O61" s="50">
        <f t="shared" si="3"/>
        <v>192987000</v>
      </c>
      <c r="P61" s="49">
        <v>10510000</v>
      </c>
      <c r="Q61" s="50">
        <f t="shared" si="1"/>
        <v>10510000</v>
      </c>
      <c r="R61" s="51">
        <v>0</v>
      </c>
      <c r="S61" s="52">
        <f t="shared" si="4"/>
        <v>203497000</v>
      </c>
    </row>
    <row r="62" spans="1:19" ht="17.100000000000001" customHeight="1" x14ac:dyDescent="0.15">
      <c r="A62" s="106"/>
      <c r="B62" s="103"/>
      <c r="C62" s="48" t="s">
        <v>51</v>
      </c>
      <c r="D62" s="49">
        <v>0</v>
      </c>
      <c r="E62" s="49">
        <v>15574000</v>
      </c>
      <c r="F62" s="49">
        <v>2520000</v>
      </c>
      <c r="G62" s="49">
        <v>1710000</v>
      </c>
      <c r="H62" s="49">
        <v>480000</v>
      </c>
      <c r="I62" s="49">
        <v>880000</v>
      </c>
      <c r="J62" s="49">
        <v>0</v>
      </c>
      <c r="K62" s="49">
        <v>0</v>
      </c>
      <c r="L62" s="49">
        <f>2800000*1.01</f>
        <v>2828000</v>
      </c>
      <c r="M62" s="49">
        <f>2300000*1.01</f>
        <v>2323000</v>
      </c>
      <c r="N62" s="49">
        <v>0</v>
      </c>
      <c r="O62" s="50">
        <f t="shared" si="3"/>
        <v>26315000</v>
      </c>
      <c r="P62" s="49">
        <v>1920000</v>
      </c>
      <c r="Q62" s="50">
        <f t="shared" si="1"/>
        <v>1920000</v>
      </c>
      <c r="R62" s="51">
        <v>0</v>
      </c>
      <c r="S62" s="52">
        <f t="shared" si="4"/>
        <v>28235000</v>
      </c>
    </row>
    <row r="63" spans="1:19" ht="17.100000000000001" customHeight="1" x14ac:dyDescent="0.15">
      <c r="A63" s="106"/>
      <c r="B63" s="103"/>
      <c r="C63" s="48" t="s">
        <v>52</v>
      </c>
      <c r="D63" s="49">
        <v>0</v>
      </c>
      <c r="E63" s="49">
        <v>17665000</v>
      </c>
      <c r="F63" s="49">
        <v>2860000</v>
      </c>
      <c r="G63" s="49">
        <v>11230000</v>
      </c>
      <c r="H63" s="49">
        <v>0</v>
      </c>
      <c r="I63" s="49">
        <v>1670000</v>
      </c>
      <c r="J63" s="49">
        <v>470000</v>
      </c>
      <c r="K63" s="49">
        <v>0</v>
      </c>
      <c r="L63" s="49">
        <v>18115000</v>
      </c>
      <c r="M63" s="49">
        <v>7976000</v>
      </c>
      <c r="N63" s="49">
        <v>0</v>
      </c>
      <c r="O63" s="50">
        <f t="shared" si="3"/>
        <v>59986000</v>
      </c>
      <c r="P63" s="49">
        <v>2860000</v>
      </c>
      <c r="Q63" s="50">
        <f t="shared" si="1"/>
        <v>2860000</v>
      </c>
      <c r="R63" s="51">
        <v>0</v>
      </c>
      <c r="S63" s="52">
        <f t="shared" si="4"/>
        <v>62846000</v>
      </c>
    </row>
    <row r="64" spans="1:19" ht="17.100000000000001" customHeight="1" x14ac:dyDescent="0.15">
      <c r="A64" s="106"/>
      <c r="B64" s="103"/>
      <c r="C64" s="48" t="s">
        <v>53</v>
      </c>
      <c r="D64" s="49">
        <v>0</v>
      </c>
      <c r="E64" s="49">
        <v>2580000</v>
      </c>
      <c r="F64" s="49">
        <v>430000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600000</v>
      </c>
      <c r="M64" s="49">
        <v>600000</v>
      </c>
      <c r="N64" s="49">
        <v>0</v>
      </c>
      <c r="O64" s="50">
        <f t="shared" si="3"/>
        <v>4210000</v>
      </c>
      <c r="P64" s="49">
        <v>0</v>
      </c>
      <c r="Q64" s="50">
        <f t="shared" si="1"/>
        <v>0</v>
      </c>
      <c r="R64" s="51">
        <v>0</v>
      </c>
      <c r="S64" s="52">
        <f t="shared" si="4"/>
        <v>4210000</v>
      </c>
    </row>
    <row r="65" spans="1:19" ht="17.100000000000001" customHeight="1" x14ac:dyDescent="0.15">
      <c r="A65" s="106"/>
      <c r="B65" s="103"/>
      <c r="C65" s="48" t="s">
        <v>54</v>
      </c>
      <c r="D65" s="49">
        <v>0</v>
      </c>
      <c r="E65" s="49">
        <v>297000</v>
      </c>
      <c r="F65" s="49">
        <v>0</v>
      </c>
      <c r="G65" s="49">
        <v>142000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50">
        <f t="shared" si="3"/>
        <v>439000</v>
      </c>
      <c r="P65" s="49">
        <v>47000</v>
      </c>
      <c r="Q65" s="50">
        <f t="shared" si="1"/>
        <v>47000</v>
      </c>
      <c r="R65" s="51">
        <v>0</v>
      </c>
      <c r="S65" s="52">
        <f t="shared" si="4"/>
        <v>486000</v>
      </c>
    </row>
    <row r="66" spans="1:19" ht="17.100000000000001" customHeight="1" x14ac:dyDescent="0.15">
      <c r="A66" s="106"/>
      <c r="B66" s="103"/>
      <c r="C66" s="66" t="s">
        <v>55</v>
      </c>
      <c r="D66" s="67">
        <v>0</v>
      </c>
      <c r="E66" s="67">
        <v>18550000</v>
      </c>
      <c r="F66" s="67">
        <v>3090000</v>
      </c>
      <c r="G66" s="67">
        <v>2020000</v>
      </c>
      <c r="H66" s="67">
        <v>0</v>
      </c>
      <c r="I66" s="67">
        <v>1200000</v>
      </c>
      <c r="J66" s="67">
        <v>0</v>
      </c>
      <c r="K66" s="67">
        <v>0</v>
      </c>
      <c r="L66" s="67">
        <v>4520000</v>
      </c>
      <c r="M66" s="67">
        <v>2260000</v>
      </c>
      <c r="N66" s="67">
        <v>0</v>
      </c>
      <c r="O66" s="68">
        <f t="shared" si="3"/>
        <v>31640000</v>
      </c>
      <c r="P66" s="67">
        <v>1600000</v>
      </c>
      <c r="Q66" s="68">
        <f t="shared" si="1"/>
        <v>1600000</v>
      </c>
      <c r="R66" s="69">
        <v>0</v>
      </c>
      <c r="S66" s="70">
        <f t="shared" si="4"/>
        <v>33240000</v>
      </c>
    </row>
    <row r="67" spans="1:19" ht="17.100000000000001" customHeight="1" x14ac:dyDescent="0.15">
      <c r="A67" s="106"/>
      <c r="B67" s="103"/>
      <c r="C67" s="43" t="s">
        <v>56</v>
      </c>
      <c r="D67" s="65">
        <f t="shared" ref="D67:R67" si="21">SUBTOTAL(9,D68:D82)</f>
        <v>92000</v>
      </c>
      <c r="E67" s="65">
        <f t="shared" si="21"/>
        <v>57620000</v>
      </c>
      <c r="F67" s="65">
        <f t="shared" si="21"/>
        <v>8952000</v>
      </c>
      <c r="G67" s="65">
        <f t="shared" si="21"/>
        <v>3953000</v>
      </c>
      <c r="H67" s="65">
        <f t="shared" si="21"/>
        <v>2886000</v>
      </c>
      <c r="I67" s="65">
        <f t="shared" si="21"/>
        <v>120000</v>
      </c>
      <c r="J67" s="65">
        <f t="shared" si="21"/>
        <v>200000</v>
      </c>
      <c r="K67" s="65">
        <f t="shared" si="21"/>
        <v>0</v>
      </c>
      <c r="L67" s="65">
        <f t="shared" si="21"/>
        <v>16061000</v>
      </c>
      <c r="M67" s="65">
        <f t="shared" si="21"/>
        <v>6058000</v>
      </c>
      <c r="N67" s="65">
        <f t="shared" si="21"/>
        <v>0</v>
      </c>
      <c r="O67" s="65">
        <f t="shared" si="3"/>
        <v>95942000</v>
      </c>
      <c r="P67" s="65">
        <f t="shared" si="21"/>
        <v>10230000</v>
      </c>
      <c r="Q67" s="65">
        <f t="shared" si="1"/>
        <v>10230000</v>
      </c>
      <c r="R67" s="65">
        <f t="shared" si="21"/>
        <v>0</v>
      </c>
      <c r="S67" s="40">
        <f t="shared" si="4"/>
        <v>106172000</v>
      </c>
    </row>
    <row r="68" spans="1:19" ht="17.100000000000001" customHeight="1" x14ac:dyDescent="0.15">
      <c r="A68" s="106"/>
      <c r="B68" s="103"/>
      <c r="C68" s="81" t="s">
        <v>57</v>
      </c>
      <c r="D68" s="82">
        <v>0</v>
      </c>
      <c r="E68" s="82">
        <v>20456000</v>
      </c>
      <c r="F68" s="82">
        <v>2875000</v>
      </c>
      <c r="G68" s="82">
        <v>670000</v>
      </c>
      <c r="H68" s="82">
        <v>0</v>
      </c>
      <c r="I68" s="82">
        <v>0</v>
      </c>
      <c r="J68" s="82">
        <v>0</v>
      </c>
      <c r="K68" s="82">
        <v>0</v>
      </c>
      <c r="L68" s="82">
        <v>7500000</v>
      </c>
      <c r="M68" s="82">
        <v>2500000</v>
      </c>
      <c r="N68" s="82">
        <v>0</v>
      </c>
      <c r="O68" s="83">
        <f t="shared" si="3"/>
        <v>34001000</v>
      </c>
      <c r="P68" s="82">
        <v>3550000</v>
      </c>
      <c r="Q68" s="83">
        <f t="shared" si="1"/>
        <v>3550000</v>
      </c>
      <c r="R68" s="84">
        <v>0</v>
      </c>
      <c r="S68" s="85">
        <f t="shared" si="4"/>
        <v>37551000</v>
      </c>
    </row>
    <row r="69" spans="1:19" ht="17.100000000000001" customHeight="1" x14ac:dyDescent="0.15">
      <c r="A69" s="106"/>
      <c r="B69" s="103"/>
      <c r="C69" s="48" t="s">
        <v>58</v>
      </c>
      <c r="D69" s="49">
        <v>0</v>
      </c>
      <c r="E69" s="49">
        <v>4995000</v>
      </c>
      <c r="F69" s="49">
        <v>800000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50">
        <f t="shared" si="3"/>
        <v>5795000</v>
      </c>
      <c r="P69" s="49">
        <v>0</v>
      </c>
      <c r="Q69" s="50">
        <f t="shared" si="1"/>
        <v>0</v>
      </c>
      <c r="R69" s="51">
        <v>0</v>
      </c>
      <c r="S69" s="52">
        <f t="shared" si="4"/>
        <v>5795000</v>
      </c>
    </row>
    <row r="70" spans="1:19" ht="17.100000000000001" customHeight="1" x14ac:dyDescent="0.15">
      <c r="A70" s="106"/>
      <c r="B70" s="103"/>
      <c r="C70" s="48" t="s">
        <v>59</v>
      </c>
      <c r="D70" s="49">
        <v>0</v>
      </c>
      <c r="E70" s="49">
        <v>1870000</v>
      </c>
      <c r="F70" s="49">
        <v>320000</v>
      </c>
      <c r="G70" s="49">
        <v>0</v>
      </c>
      <c r="H70" s="49">
        <v>1200000</v>
      </c>
      <c r="I70" s="49">
        <v>0</v>
      </c>
      <c r="J70" s="49">
        <v>0</v>
      </c>
      <c r="K70" s="49">
        <v>0</v>
      </c>
      <c r="L70" s="49">
        <v>890000</v>
      </c>
      <c r="M70" s="49">
        <v>340000</v>
      </c>
      <c r="N70" s="49">
        <v>0</v>
      </c>
      <c r="O70" s="50">
        <f t="shared" si="3"/>
        <v>4620000</v>
      </c>
      <c r="P70" s="49">
        <v>350000</v>
      </c>
      <c r="Q70" s="50">
        <f t="shared" si="1"/>
        <v>350000</v>
      </c>
      <c r="R70" s="51">
        <v>0</v>
      </c>
      <c r="S70" s="52">
        <f t="shared" si="4"/>
        <v>4970000</v>
      </c>
    </row>
    <row r="71" spans="1:19" ht="17.100000000000001" customHeight="1" x14ac:dyDescent="0.15">
      <c r="A71" s="106"/>
      <c r="B71" s="103"/>
      <c r="C71" s="48" t="s">
        <v>60</v>
      </c>
      <c r="D71" s="49">
        <v>0</v>
      </c>
      <c r="E71" s="49">
        <v>140000</v>
      </c>
      <c r="F71" s="49">
        <v>25000</v>
      </c>
      <c r="G71" s="49">
        <v>0</v>
      </c>
      <c r="H71" s="49">
        <v>310000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50">
        <f t="shared" si="3"/>
        <v>475000</v>
      </c>
      <c r="P71" s="49">
        <v>0</v>
      </c>
      <c r="Q71" s="50">
        <f t="shared" si="1"/>
        <v>0</v>
      </c>
      <c r="R71" s="51">
        <v>0</v>
      </c>
      <c r="S71" s="52">
        <f t="shared" si="4"/>
        <v>475000</v>
      </c>
    </row>
    <row r="72" spans="1:19" ht="17.100000000000001" customHeight="1" x14ac:dyDescent="0.15">
      <c r="A72" s="106"/>
      <c r="B72" s="103"/>
      <c r="C72" s="48" t="s">
        <v>61</v>
      </c>
      <c r="D72" s="49">
        <v>0</v>
      </c>
      <c r="E72" s="49">
        <v>760000</v>
      </c>
      <c r="F72" s="49">
        <v>130000</v>
      </c>
      <c r="G72" s="49">
        <v>50000</v>
      </c>
      <c r="H72" s="49">
        <v>0</v>
      </c>
      <c r="I72" s="49">
        <v>0</v>
      </c>
      <c r="J72" s="49">
        <v>0</v>
      </c>
      <c r="K72" s="49">
        <v>0</v>
      </c>
      <c r="L72" s="49">
        <v>25000</v>
      </c>
      <c r="M72" s="49">
        <v>15000</v>
      </c>
      <c r="N72" s="49">
        <v>0</v>
      </c>
      <c r="O72" s="50">
        <f t="shared" si="3"/>
        <v>980000</v>
      </c>
      <c r="P72" s="49">
        <v>0</v>
      </c>
      <c r="Q72" s="50">
        <f t="shared" si="1"/>
        <v>0</v>
      </c>
      <c r="R72" s="51">
        <v>0</v>
      </c>
      <c r="S72" s="52">
        <f t="shared" si="4"/>
        <v>980000</v>
      </c>
    </row>
    <row r="73" spans="1:19" ht="17.100000000000001" customHeight="1" x14ac:dyDescent="0.15">
      <c r="A73" s="106"/>
      <c r="B73" s="103"/>
      <c r="C73" s="48" t="s">
        <v>62</v>
      </c>
      <c r="D73" s="49">
        <v>0</v>
      </c>
      <c r="E73" s="49">
        <v>500000</v>
      </c>
      <c r="F73" s="49">
        <v>83000</v>
      </c>
      <c r="G73" s="49">
        <v>83000</v>
      </c>
      <c r="H73" s="49">
        <v>0</v>
      </c>
      <c r="I73" s="49">
        <v>0</v>
      </c>
      <c r="J73" s="49">
        <v>0</v>
      </c>
      <c r="K73" s="49">
        <v>0</v>
      </c>
      <c r="L73" s="49">
        <v>65000</v>
      </c>
      <c r="M73" s="49">
        <v>30000</v>
      </c>
      <c r="N73" s="49">
        <v>0</v>
      </c>
      <c r="O73" s="50">
        <f t="shared" si="3"/>
        <v>761000</v>
      </c>
      <c r="P73" s="49">
        <v>100000</v>
      </c>
      <c r="Q73" s="50">
        <f t="shared" si="1"/>
        <v>100000</v>
      </c>
      <c r="R73" s="51">
        <v>0</v>
      </c>
      <c r="S73" s="52">
        <f t="shared" si="4"/>
        <v>861000</v>
      </c>
    </row>
    <row r="74" spans="1:19" ht="17.100000000000001" customHeight="1" x14ac:dyDescent="0.15">
      <c r="A74" s="106"/>
      <c r="B74" s="103"/>
      <c r="C74" s="48" t="s">
        <v>63</v>
      </c>
      <c r="D74" s="49">
        <v>0</v>
      </c>
      <c r="E74" s="49">
        <v>430000</v>
      </c>
      <c r="F74" s="49">
        <v>73000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50">
        <f t="shared" ref="O74:O127" si="22">SUM(D74:N74)</f>
        <v>503000</v>
      </c>
      <c r="P74" s="49">
        <v>0</v>
      </c>
      <c r="Q74" s="50">
        <f t="shared" si="1"/>
        <v>0</v>
      </c>
      <c r="R74" s="51">
        <v>0</v>
      </c>
      <c r="S74" s="52">
        <f t="shared" ref="S74:S127" si="23">O74+Q74+R74</f>
        <v>503000</v>
      </c>
    </row>
    <row r="75" spans="1:19" ht="17.100000000000001" customHeight="1" x14ac:dyDescent="0.15">
      <c r="A75" s="106"/>
      <c r="B75" s="103"/>
      <c r="C75" s="48" t="s">
        <v>64</v>
      </c>
      <c r="D75" s="49">
        <v>0</v>
      </c>
      <c r="E75" s="49">
        <v>11279000</v>
      </c>
      <c r="F75" s="49">
        <v>2142000</v>
      </c>
      <c r="G75" s="49">
        <v>1650000</v>
      </c>
      <c r="H75" s="49">
        <v>1100000</v>
      </c>
      <c r="I75" s="49">
        <v>120000</v>
      </c>
      <c r="J75" s="49">
        <v>150000</v>
      </c>
      <c r="K75" s="49">
        <v>0</v>
      </c>
      <c r="L75" s="49">
        <f>3800000*1.03</f>
        <v>3914000</v>
      </c>
      <c r="M75" s="49">
        <v>1390000</v>
      </c>
      <c r="N75" s="49">
        <v>0</v>
      </c>
      <c r="O75" s="50">
        <f t="shared" si="22"/>
        <v>21745000</v>
      </c>
      <c r="P75" s="49">
        <v>3200000</v>
      </c>
      <c r="Q75" s="50">
        <f t="shared" ref="Q75:Q127" si="24">P75</f>
        <v>3200000</v>
      </c>
      <c r="R75" s="51">
        <v>0</v>
      </c>
      <c r="S75" s="52">
        <f t="shared" si="23"/>
        <v>24945000</v>
      </c>
    </row>
    <row r="76" spans="1:19" ht="17.100000000000001" customHeight="1" x14ac:dyDescent="0.15">
      <c r="A76" s="106"/>
      <c r="B76" s="103"/>
      <c r="C76" s="48" t="s">
        <v>65</v>
      </c>
      <c r="D76" s="49">
        <v>0</v>
      </c>
      <c r="E76" s="49">
        <f>4800000*1.05</f>
        <v>5040000</v>
      </c>
      <c r="F76" s="49">
        <f>980000*1.05</f>
        <v>1029000</v>
      </c>
      <c r="G76" s="49">
        <v>800000</v>
      </c>
      <c r="H76" s="49">
        <v>0</v>
      </c>
      <c r="I76" s="49">
        <v>0</v>
      </c>
      <c r="J76" s="49">
        <v>0</v>
      </c>
      <c r="K76" s="49">
        <v>0</v>
      </c>
      <c r="L76" s="49">
        <v>1942000</v>
      </c>
      <c r="M76" s="49">
        <v>998000</v>
      </c>
      <c r="N76" s="49">
        <v>0</v>
      </c>
      <c r="O76" s="50">
        <f t="shared" si="22"/>
        <v>9809000</v>
      </c>
      <c r="P76" s="49">
        <v>1700000</v>
      </c>
      <c r="Q76" s="50">
        <f t="shared" si="24"/>
        <v>1700000</v>
      </c>
      <c r="R76" s="51">
        <v>0</v>
      </c>
      <c r="S76" s="52">
        <f t="shared" si="23"/>
        <v>11509000</v>
      </c>
    </row>
    <row r="77" spans="1:19" ht="17.100000000000001" customHeight="1" x14ac:dyDescent="0.15">
      <c r="A77" s="106"/>
      <c r="B77" s="103"/>
      <c r="C77" s="48" t="s">
        <v>66</v>
      </c>
      <c r="D77" s="49">
        <v>0</v>
      </c>
      <c r="E77" s="49">
        <v>2350000</v>
      </c>
      <c r="F77" s="49">
        <v>400000</v>
      </c>
      <c r="G77" s="49">
        <v>50000</v>
      </c>
      <c r="H77" s="49">
        <v>200000</v>
      </c>
      <c r="I77" s="49">
        <v>0</v>
      </c>
      <c r="J77" s="49">
        <v>50000</v>
      </c>
      <c r="K77" s="49">
        <v>0</v>
      </c>
      <c r="L77" s="49">
        <v>260000</v>
      </c>
      <c r="M77" s="49">
        <v>50000</v>
      </c>
      <c r="N77" s="49">
        <v>0</v>
      </c>
      <c r="O77" s="50">
        <f t="shared" si="22"/>
        <v>3360000</v>
      </c>
      <c r="P77" s="49">
        <v>100000</v>
      </c>
      <c r="Q77" s="50">
        <f t="shared" si="24"/>
        <v>100000</v>
      </c>
      <c r="R77" s="51">
        <v>0</v>
      </c>
      <c r="S77" s="52">
        <f t="shared" si="23"/>
        <v>3460000</v>
      </c>
    </row>
    <row r="78" spans="1:19" ht="17.100000000000001" customHeight="1" x14ac:dyDescent="0.15">
      <c r="A78" s="106"/>
      <c r="B78" s="103"/>
      <c r="C78" s="48" t="s">
        <v>68</v>
      </c>
      <c r="D78" s="49">
        <v>0</v>
      </c>
      <c r="E78" s="49">
        <v>2200000</v>
      </c>
      <c r="F78" s="49">
        <v>360000</v>
      </c>
      <c r="G78" s="49">
        <v>0</v>
      </c>
      <c r="H78" s="49">
        <v>76000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50">
        <f t="shared" si="22"/>
        <v>2636000</v>
      </c>
      <c r="P78" s="49">
        <v>0</v>
      </c>
      <c r="Q78" s="50">
        <f t="shared" si="24"/>
        <v>0</v>
      </c>
      <c r="R78" s="51">
        <v>0</v>
      </c>
      <c r="S78" s="52">
        <f t="shared" si="23"/>
        <v>2636000</v>
      </c>
    </row>
    <row r="79" spans="1:19" ht="17.100000000000001" customHeight="1" x14ac:dyDescent="0.15">
      <c r="A79" s="106"/>
      <c r="B79" s="103"/>
      <c r="C79" s="48" t="s">
        <v>69</v>
      </c>
      <c r="D79" s="49">
        <v>92000</v>
      </c>
      <c r="E79" s="49">
        <v>6100000</v>
      </c>
      <c r="F79" s="49">
        <v>430000</v>
      </c>
      <c r="G79" s="49">
        <v>390000</v>
      </c>
      <c r="H79" s="49">
        <v>0</v>
      </c>
      <c r="I79" s="49">
        <v>0</v>
      </c>
      <c r="J79" s="49">
        <v>0</v>
      </c>
      <c r="K79" s="49">
        <v>0</v>
      </c>
      <c r="L79" s="49">
        <v>880000</v>
      </c>
      <c r="M79" s="49">
        <v>440000</v>
      </c>
      <c r="N79" s="49">
        <v>0</v>
      </c>
      <c r="O79" s="50">
        <f t="shared" si="22"/>
        <v>8332000</v>
      </c>
      <c r="P79" s="49">
        <v>740000</v>
      </c>
      <c r="Q79" s="50">
        <f t="shared" si="24"/>
        <v>740000</v>
      </c>
      <c r="R79" s="51">
        <v>0</v>
      </c>
      <c r="S79" s="52">
        <f t="shared" si="23"/>
        <v>9072000</v>
      </c>
    </row>
    <row r="80" spans="1:19" ht="17.100000000000001" hidden="1" customHeight="1" x14ac:dyDescent="0.15">
      <c r="A80" s="106"/>
      <c r="B80" s="103"/>
      <c r="C80" s="48" t="s">
        <v>144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/>
      <c r="O80" s="50">
        <f t="shared" si="22"/>
        <v>0</v>
      </c>
      <c r="P80" s="49"/>
      <c r="Q80" s="50">
        <f t="shared" si="24"/>
        <v>0</v>
      </c>
      <c r="R80" s="51"/>
      <c r="S80" s="52">
        <f t="shared" si="23"/>
        <v>0</v>
      </c>
    </row>
    <row r="81" spans="1:19" ht="17.100000000000001" customHeight="1" x14ac:dyDescent="0.15">
      <c r="A81" s="106"/>
      <c r="B81" s="103"/>
      <c r="C81" s="48" t="s">
        <v>70</v>
      </c>
      <c r="D81" s="49">
        <v>0</v>
      </c>
      <c r="E81" s="49">
        <v>1500000</v>
      </c>
      <c r="F81" s="49">
        <v>285000</v>
      </c>
      <c r="G81" s="49">
        <v>260000</v>
      </c>
      <c r="H81" s="49">
        <v>0</v>
      </c>
      <c r="I81" s="49">
        <v>0</v>
      </c>
      <c r="J81" s="49">
        <v>0</v>
      </c>
      <c r="K81" s="49">
        <v>0</v>
      </c>
      <c r="L81" s="49">
        <v>585000</v>
      </c>
      <c r="M81" s="49">
        <v>295000</v>
      </c>
      <c r="N81" s="49">
        <v>0</v>
      </c>
      <c r="O81" s="50">
        <f t="shared" si="22"/>
        <v>2925000</v>
      </c>
      <c r="P81" s="49">
        <v>490000</v>
      </c>
      <c r="Q81" s="50">
        <f t="shared" si="24"/>
        <v>490000</v>
      </c>
      <c r="R81" s="51">
        <v>0</v>
      </c>
      <c r="S81" s="52">
        <f t="shared" si="23"/>
        <v>3415000</v>
      </c>
    </row>
    <row r="82" spans="1:19" ht="17.100000000000001" customHeight="1" x14ac:dyDescent="0.15">
      <c r="A82" s="106"/>
      <c r="B82" s="103"/>
      <c r="C82" s="66" t="s">
        <v>71</v>
      </c>
      <c r="D82" s="67">
        <v>0</v>
      </c>
      <c r="E82" s="67">
        <v>0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8">
        <f t="shared" si="22"/>
        <v>0</v>
      </c>
      <c r="P82" s="67">
        <v>0</v>
      </c>
      <c r="Q82" s="68">
        <f t="shared" si="24"/>
        <v>0</v>
      </c>
      <c r="R82" s="69">
        <v>0</v>
      </c>
      <c r="S82" s="70">
        <f t="shared" si="23"/>
        <v>0</v>
      </c>
    </row>
    <row r="83" spans="1:19" ht="17.100000000000001" customHeight="1" x14ac:dyDescent="0.15">
      <c r="A83" s="106" t="s">
        <v>30</v>
      </c>
      <c r="B83" s="103" t="s">
        <v>67</v>
      </c>
      <c r="C83" s="43" t="s">
        <v>72</v>
      </c>
      <c r="D83" s="65">
        <f>SUBTOTAL(9,D84:D99)</f>
        <v>859000</v>
      </c>
      <c r="E83" s="65">
        <f t="shared" ref="E83:N83" si="25">SUBTOTAL(9,E84:E99)</f>
        <v>52624000</v>
      </c>
      <c r="F83" s="65">
        <f t="shared" si="25"/>
        <v>8431000</v>
      </c>
      <c r="G83" s="65">
        <f t="shared" si="25"/>
        <v>1207000</v>
      </c>
      <c r="H83" s="65">
        <f t="shared" si="25"/>
        <v>791000</v>
      </c>
      <c r="I83" s="65">
        <f t="shared" si="25"/>
        <v>1601000</v>
      </c>
      <c r="J83" s="65">
        <f t="shared" si="25"/>
        <v>1441000</v>
      </c>
      <c r="K83" s="65">
        <f t="shared" si="25"/>
        <v>0</v>
      </c>
      <c r="L83" s="65">
        <f t="shared" si="25"/>
        <v>4873000</v>
      </c>
      <c r="M83" s="65">
        <f t="shared" si="25"/>
        <v>1340000</v>
      </c>
      <c r="N83" s="65">
        <f t="shared" si="25"/>
        <v>0</v>
      </c>
      <c r="O83" s="65">
        <f t="shared" si="22"/>
        <v>73167000</v>
      </c>
      <c r="P83" s="65">
        <f>SUBTOTAL(9,P84:P99)</f>
        <v>7892000</v>
      </c>
      <c r="Q83" s="65">
        <f t="shared" si="24"/>
        <v>7892000</v>
      </c>
      <c r="R83" s="65">
        <f t="shared" ref="R83" si="26">SUBTOTAL(9,R84:R100)</f>
        <v>0</v>
      </c>
      <c r="S83" s="40">
        <f t="shared" si="23"/>
        <v>81059000</v>
      </c>
    </row>
    <row r="84" spans="1:19" ht="17.100000000000001" customHeight="1" x14ac:dyDescent="0.15">
      <c r="A84" s="106"/>
      <c r="B84" s="103"/>
      <c r="C84" s="81" t="s">
        <v>73</v>
      </c>
      <c r="D84" s="82">
        <v>0</v>
      </c>
      <c r="E84" s="82">
        <v>1480000</v>
      </c>
      <c r="F84" s="82">
        <v>260000</v>
      </c>
      <c r="G84" s="82">
        <v>150000</v>
      </c>
      <c r="H84" s="82">
        <v>0</v>
      </c>
      <c r="I84" s="82">
        <v>0</v>
      </c>
      <c r="J84" s="82">
        <v>0</v>
      </c>
      <c r="K84" s="82">
        <v>0</v>
      </c>
      <c r="L84" s="82">
        <v>50000</v>
      </c>
      <c r="M84" s="82">
        <v>25000</v>
      </c>
      <c r="N84" s="82">
        <v>0</v>
      </c>
      <c r="O84" s="83">
        <f t="shared" si="22"/>
        <v>1965000</v>
      </c>
      <c r="P84" s="82">
        <v>15000</v>
      </c>
      <c r="Q84" s="83">
        <f t="shared" si="24"/>
        <v>15000</v>
      </c>
      <c r="R84" s="84">
        <v>0</v>
      </c>
      <c r="S84" s="85">
        <f t="shared" si="23"/>
        <v>1980000</v>
      </c>
    </row>
    <row r="85" spans="1:19" ht="17.100000000000001" customHeight="1" x14ac:dyDescent="0.15">
      <c r="A85" s="106"/>
      <c r="B85" s="103"/>
      <c r="C85" s="48" t="s">
        <v>141</v>
      </c>
      <c r="D85" s="49"/>
      <c r="E85" s="49">
        <v>30000</v>
      </c>
      <c r="F85" s="49">
        <v>5000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50">
        <f t="shared" si="22"/>
        <v>35000</v>
      </c>
      <c r="P85" s="49"/>
      <c r="Q85" s="50">
        <v>0</v>
      </c>
      <c r="R85" s="51"/>
      <c r="S85" s="52">
        <f t="shared" si="23"/>
        <v>35000</v>
      </c>
    </row>
    <row r="86" spans="1:19" ht="17.100000000000001" customHeight="1" x14ac:dyDescent="0.15">
      <c r="A86" s="106"/>
      <c r="B86" s="103"/>
      <c r="C86" s="48" t="s">
        <v>74</v>
      </c>
      <c r="D86" s="49">
        <v>100000</v>
      </c>
      <c r="E86" s="49">
        <v>30000</v>
      </c>
      <c r="F86" s="49">
        <v>10000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50">
        <f t="shared" si="22"/>
        <v>140000</v>
      </c>
      <c r="P86" s="49">
        <v>0</v>
      </c>
      <c r="Q86" s="50">
        <f t="shared" si="24"/>
        <v>0</v>
      </c>
      <c r="R86" s="51">
        <v>0</v>
      </c>
      <c r="S86" s="52">
        <f t="shared" si="23"/>
        <v>140000</v>
      </c>
    </row>
    <row r="87" spans="1:19" ht="17.100000000000001" customHeight="1" x14ac:dyDescent="0.15">
      <c r="A87" s="106"/>
      <c r="B87" s="103"/>
      <c r="C87" s="48" t="s">
        <v>75</v>
      </c>
      <c r="D87" s="49">
        <v>0</v>
      </c>
      <c r="E87" s="49">
        <v>100000</v>
      </c>
      <c r="F87" s="49">
        <v>20000</v>
      </c>
      <c r="G87" s="49">
        <v>0</v>
      </c>
      <c r="H87" s="49">
        <v>0</v>
      </c>
      <c r="I87" s="49">
        <v>30000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50">
        <f t="shared" si="22"/>
        <v>150000</v>
      </c>
      <c r="P87" s="49">
        <v>0</v>
      </c>
      <c r="Q87" s="50">
        <f t="shared" si="24"/>
        <v>0</v>
      </c>
      <c r="R87" s="51">
        <v>0</v>
      </c>
      <c r="S87" s="52">
        <f t="shared" si="23"/>
        <v>150000</v>
      </c>
    </row>
    <row r="88" spans="1:19" ht="17.100000000000001" customHeight="1" x14ac:dyDescent="0.15">
      <c r="A88" s="106"/>
      <c r="B88" s="103"/>
      <c r="C88" s="48" t="s">
        <v>76</v>
      </c>
      <c r="D88" s="49">
        <v>30000</v>
      </c>
      <c r="E88" s="49">
        <v>650000</v>
      </c>
      <c r="F88" s="49">
        <v>100000</v>
      </c>
      <c r="G88" s="49">
        <v>100000</v>
      </c>
      <c r="H88" s="49">
        <v>20000</v>
      </c>
      <c r="I88" s="49">
        <v>30000</v>
      </c>
      <c r="J88" s="49">
        <v>10000</v>
      </c>
      <c r="K88" s="49">
        <v>0</v>
      </c>
      <c r="L88" s="49">
        <v>85000</v>
      </c>
      <c r="M88" s="49">
        <v>75000</v>
      </c>
      <c r="N88" s="49">
        <v>0</v>
      </c>
      <c r="O88" s="50">
        <f t="shared" si="22"/>
        <v>1100000</v>
      </c>
      <c r="P88" s="49">
        <v>80000</v>
      </c>
      <c r="Q88" s="50">
        <f t="shared" si="24"/>
        <v>80000</v>
      </c>
      <c r="R88" s="51">
        <v>0</v>
      </c>
      <c r="S88" s="52">
        <f t="shared" si="23"/>
        <v>1180000</v>
      </c>
    </row>
    <row r="89" spans="1:19" ht="17.100000000000001" customHeight="1" x14ac:dyDescent="0.15">
      <c r="A89" s="106"/>
      <c r="B89" s="103"/>
      <c r="C89" s="48" t="s">
        <v>77</v>
      </c>
      <c r="D89" s="49">
        <v>0</v>
      </c>
      <c r="E89" s="49">
        <v>18429000</v>
      </c>
      <c r="F89" s="49">
        <v>3071000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1000000</v>
      </c>
      <c r="M89" s="49">
        <v>500000</v>
      </c>
      <c r="N89" s="49">
        <v>0</v>
      </c>
      <c r="O89" s="50">
        <f t="shared" si="22"/>
        <v>23000000</v>
      </c>
      <c r="P89" s="49">
        <v>3500000</v>
      </c>
      <c r="Q89" s="50">
        <f t="shared" si="24"/>
        <v>3500000</v>
      </c>
      <c r="R89" s="51">
        <v>0</v>
      </c>
      <c r="S89" s="52">
        <f t="shared" si="23"/>
        <v>26500000</v>
      </c>
    </row>
    <row r="90" spans="1:19" ht="17.100000000000001" customHeight="1" x14ac:dyDescent="0.15">
      <c r="A90" s="106"/>
      <c r="B90" s="103"/>
      <c r="C90" s="48" t="s">
        <v>78</v>
      </c>
      <c r="D90" s="49">
        <v>10000</v>
      </c>
      <c r="E90" s="49">
        <v>1750000</v>
      </c>
      <c r="F90" s="49">
        <v>280000</v>
      </c>
      <c r="G90" s="49">
        <v>10000</v>
      </c>
      <c r="H90" s="49">
        <v>0</v>
      </c>
      <c r="I90" s="49">
        <v>360000</v>
      </c>
      <c r="J90" s="49">
        <v>250000</v>
      </c>
      <c r="K90" s="49">
        <v>0</v>
      </c>
      <c r="L90" s="49">
        <v>20000</v>
      </c>
      <c r="M90" s="49">
        <v>20000</v>
      </c>
      <c r="N90" s="49">
        <v>0</v>
      </c>
      <c r="O90" s="50">
        <f t="shared" si="22"/>
        <v>2700000</v>
      </c>
      <c r="P90" s="49">
        <v>10000</v>
      </c>
      <c r="Q90" s="50">
        <f t="shared" si="24"/>
        <v>10000</v>
      </c>
      <c r="R90" s="51">
        <v>0</v>
      </c>
      <c r="S90" s="52">
        <f t="shared" si="23"/>
        <v>2710000</v>
      </c>
    </row>
    <row r="91" spans="1:19" ht="17.100000000000001" customHeight="1" x14ac:dyDescent="0.15">
      <c r="A91" s="106"/>
      <c r="B91" s="103"/>
      <c r="C91" s="48" t="s">
        <v>135</v>
      </c>
      <c r="D91" s="49">
        <v>95000</v>
      </c>
      <c r="E91" s="49">
        <v>0</v>
      </c>
      <c r="F91" s="49"/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50">
        <f t="shared" si="22"/>
        <v>95000</v>
      </c>
      <c r="P91" s="49">
        <v>0</v>
      </c>
      <c r="Q91" s="50">
        <f t="shared" si="24"/>
        <v>0</v>
      </c>
      <c r="R91" s="51">
        <v>0</v>
      </c>
      <c r="S91" s="52">
        <f t="shared" si="23"/>
        <v>95000</v>
      </c>
    </row>
    <row r="92" spans="1:19" ht="17.100000000000001" customHeight="1" x14ac:dyDescent="0.15">
      <c r="A92" s="106"/>
      <c r="B92" s="103"/>
      <c r="C92" s="48" t="s">
        <v>137</v>
      </c>
      <c r="D92" s="49">
        <v>0</v>
      </c>
      <c r="E92" s="49">
        <v>1475000</v>
      </c>
      <c r="F92" s="49">
        <v>80000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50">
        <f t="shared" si="22"/>
        <v>1555000</v>
      </c>
      <c r="P92" s="49">
        <v>0</v>
      </c>
      <c r="Q92" s="50">
        <f t="shared" si="24"/>
        <v>0</v>
      </c>
      <c r="R92" s="51">
        <v>0</v>
      </c>
      <c r="S92" s="52">
        <f t="shared" si="23"/>
        <v>1555000</v>
      </c>
    </row>
    <row r="93" spans="1:19" ht="17.100000000000001" customHeight="1" x14ac:dyDescent="0.15">
      <c r="A93" s="106"/>
      <c r="B93" s="103"/>
      <c r="C93" s="48" t="s">
        <v>79</v>
      </c>
      <c r="D93" s="49">
        <v>0</v>
      </c>
      <c r="E93" s="49">
        <v>21000000</v>
      </c>
      <c r="F93" s="49">
        <v>3300000</v>
      </c>
      <c r="G93" s="49">
        <v>780000</v>
      </c>
      <c r="H93" s="49">
        <v>120000</v>
      </c>
      <c r="I93" s="49">
        <v>100000</v>
      </c>
      <c r="J93" s="49">
        <v>100000</v>
      </c>
      <c r="K93" s="49">
        <v>0</v>
      </c>
      <c r="L93" s="49">
        <v>3450000</v>
      </c>
      <c r="M93" s="49">
        <v>530000</v>
      </c>
      <c r="N93" s="49">
        <v>0</v>
      </c>
      <c r="O93" s="50">
        <f t="shared" si="22"/>
        <v>29380000</v>
      </c>
      <c r="P93" s="49">
        <v>4050000</v>
      </c>
      <c r="Q93" s="50">
        <f t="shared" si="24"/>
        <v>4050000</v>
      </c>
      <c r="R93" s="51">
        <v>0</v>
      </c>
      <c r="S93" s="52">
        <f t="shared" si="23"/>
        <v>33430000</v>
      </c>
    </row>
    <row r="94" spans="1:19" ht="17.100000000000001" customHeight="1" x14ac:dyDescent="0.15">
      <c r="A94" s="106"/>
      <c r="B94" s="103"/>
      <c r="C94" s="48" t="s">
        <v>80</v>
      </c>
      <c r="D94" s="49">
        <v>1000</v>
      </c>
      <c r="E94" s="49">
        <v>690000</v>
      </c>
      <c r="F94" s="49">
        <v>120000</v>
      </c>
      <c r="G94" s="49">
        <v>1000</v>
      </c>
      <c r="H94" s="49">
        <v>1000</v>
      </c>
      <c r="I94" s="49">
        <v>1000</v>
      </c>
      <c r="J94" s="49">
        <v>1000</v>
      </c>
      <c r="K94" s="49">
        <v>0</v>
      </c>
      <c r="L94" s="49">
        <v>1000</v>
      </c>
      <c r="M94" s="49">
        <v>1000</v>
      </c>
      <c r="N94" s="49">
        <v>0</v>
      </c>
      <c r="O94" s="50">
        <f t="shared" si="22"/>
        <v>817000</v>
      </c>
      <c r="P94" s="49">
        <v>2000</v>
      </c>
      <c r="Q94" s="50">
        <f t="shared" si="24"/>
        <v>2000</v>
      </c>
      <c r="R94" s="51">
        <v>0</v>
      </c>
      <c r="S94" s="52">
        <f t="shared" si="23"/>
        <v>819000</v>
      </c>
    </row>
    <row r="95" spans="1:19" ht="17.100000000000001" customHeight="1" x14ac:dyDescent="0.15">
      <c r="A95" s="106"/>
      <c r="B95" s="103"/>
      <c r="C95" s="48" t="s">
        <v>81</v>
      </c>
      <c r="D95" s="49">
        <v>0</v>
      </c>
      <c r="E95" s="49">
        <v>700000</v>
      </c>
      <c r="F95" s="49">
        <v>130000</v>
      </c>
      <c r="G95" s="49">
        <v>66000</v>
      </c>
      <c r="H95" s="49">
        <v>0</v>
      </c>
      <c r="I95" s="49">
        <v>1080000</v>
      </c>
      <c r="J95" s="49">
        <v>1080000</v>
      </c>
      <c r="K95" s="49">
        <v>0</v>
      </c>
      <c r="L95" s="49">
        <v>47000</v>
      </c>
      <c r="M95" s="49">
        <v>24000</v>
      </c>
      <c r="N95" s="49">
        <v>0</v>
      </c>
      <c r="O95" s="50">
        <f t="shared" si="22"/>
        <v>3127000</v>
      </c>
      <c r="P95" s="49">
        <v>40000</v>
      </c>
      <c r="Q95" s="50">
        <f t="shared" si="24"/>
        <v>40000</v>
      </c>
      <c r="R95" s="51">
        <v>0</v>
      </c>
      <c r="S95" s="52">
        <f t="shared" si="23"/>
        <v>3167000</v>
      </c>
    </row>
    <row r="96" spans="1:19" ht="17.100000000000001" customHeight="1" x14ac:dyDescent="0.15">
      <c r="A96" s="106"/>
      <c r="B96" s="103"/>
      <c r="C96" s="48" t="s">
        <v>82</v>
      </c>
      <c r="D96" s="49">
        <v>25000</v>
      </c>
      <c r="E96" s="49">
        <v>350000</v>
      </c>
      <c r="F96" s="49">
        <v>60000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50">
        <f t="shared" si="22"/>
        <v>435000</v>
      </c>
      <c r="P96" s="49">
        <v>0</v>
      </c>
      <c r="Q96" s="50">
        <f t="shared" si="24"/>
        <v>0</v>
      </c>
      <c r="R96" s="51">
        <v>0</v>
      </c>
      <c r="S96" s="52">
        <f t="shared" si="23"/>
        <v>435000</v>
      </c>
    </row>
    <row r="97" spans="1:19" ht="17.100000000000001" customHeight="1" x14ac:dyDescent="0.15">
      <c r="A97" s="106"/>
      <c r="B97" s="103"/>
      <c r="C97" s="48" t="s">
        <v>83</v>
      </c>
      <c r="D97" s="49">
        <v>298000</v>
      </c>
      <c r="E97" s="49">
        <v>5500000</v>
      </c>
      <c r="F97" s="49">
        <v>920000</v>
      </c>
      <c r="G97" s="49">
        <v>100000</v>
      </c>
      <c r="H97" s="49">
        <v>200000</v>
      </c>
      <c r="I97" s="49">
        <v>0</v>
      </c>
      <c r="J97" s="49">
        <v>0</v>
      </c>
      <c r="K97" s="49">
        <v>0</v>
      </c>
      <c r="L97" s="49">
        <v>220000</v>
      </c>
      <c r="M97" s="49">
        <v>165000</v>
      </c>
      <c r="N97" s="49">
        <v>0</v>
      </c>
      <c r="O97" s="50">
        <f t="shared" si="22"/>
        <v>7403000</v>
      </c>
      <c r="P97" s="49">
        <v>195000</v>
      </c>
      <c r="Q97" s="50">
        <f t="shared" si="24"/>
        <v>195000</v>
      </c>
      <c r="R97" s="51">
        <v>0</v>
      </c>
      <c r="S97" s="52">
        <f t="shared" si="23"/>
        <v>7598000</v>
      </c>
    </row>
    <row r="98" spans="1:19" ht="17.100000000000001" customHeight="1" x14ac:dyDescent="0.15">
      <c r="A98" s="106"/>
      <c r="B98" s="103"/>
      <c r="C98" s="48" t="s">
        <v>84</v>
      </c>
      <c r="D98" s="49">
        <v>250000</v>
      </c>
      <c r="E98" s="49">
        <v>20000</v>
      </c>
      <c r="F98" s="49">
        <v>5000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50">
        <f t="shared" si="22"/>
        <v>275000</v>
      </c>
      <c r="P98" s="49">
        <v>0</v>
      </c>
      <c r="Q98" s="50">
        <f t="shared" si="24"/>
        <v>0</v>
      </c>
      <c r="R98" s="51">
        <v>0</v>
      </c>
      <c r="S98" s="52">
        <f t="shared" si="23"/>
        <v>275000</v>
      </c>
    </row>
    <row r="99" spans="1:19" ht="17.100000000000001" customHeight="1" x14ac:dyDescent="0.15">
      <c r="A99" s="106"/>
      <c r="B99" s="103"/>
      <c r="C99" s="66" t="s">
        <v>85</v>
      </c>
      <c r="D99" s="67">
        <v>50000</v>
      </c>
      <c r="E99" s="67">
        <v>420000</v>
      </c>
      <c r="F99" s="67">
        <v>70000</v>
      </c>
      <c r="G99" s="67">
        <v>0</v>
      </c>
      <c r="H99" s="67">
        <v>450000</v>
      </c>
      <c r="I99" s="67">
        <v>0</v>
      </c>
      <c r="J99" s="67">
        <v>0</v>
      </c>
      <c r="K99" s="67">
        <v>0</v>
      </c>
      <c r="L99" s="67">
        <v>0</v>
      </c>
      <c r="M99" s="67">
        <v>0</v>
      </c>
      <c r="N99" s="67">
        <v>0</v>
      </c>
      <c r="O99" s="68">
        <f t="shared" si="22"/>
        <v>990000</v>
      </c>
      <c r="P99" s="67">
        <v>0</v>
      </c>
      <c r="Q99" s="68">
        <f t="shared" si="24"/>
        <v>0</v>
      </c>
      <c r="R99" s="69">
        <v>0</v>
      </c>
      <c r="S99" s="70">
        <f t="shared" si="23"/>
        <v>990000</v>
      </c>
    </row>
    <row r="100" spans="1:19" ht="17.100000000000001" customHeight="1" x14ac:dyDescent="0.15">
      <c r="A100" s="106"/>
      <c r="B100" s="103"/>
      <c r="C100" s="38" t="s">
        <v>86</v>
      </c>
      <c r="D100" s="93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185000</v>
      </c>
      <c r="M100" s="93">
        <v>0</v>
      </c>
      <c r="N100" s="93">
        <v>79000</v>
      </c>
      <c r="O100" s="93">
        <f t="shared" si="22"/>
        <v>264000</v>
      </c>
      <c r="P100" s="93">
        <v>0</v>
      </c>
      <c r="Q100" s="93">
        <f t="shared" si="24"/>
        <v>0</v>
      </c>
      <c r="R100" s="94">
        <v>0</v>
      </c>
      <c r="S100" s="40">
        <f t="shared" si="23"/>
        <v>264000</v>
      </c>
    </row>
    <row r="101" spans="1:19" ht="17.100000000000001" customHeight="1" x14ac:dyDescent="0.15">
      <c r="A101" s="106"/>
      <c r="B101" s="103"/>
      <c r="C101" s="43" t="s">
        <v>87</v>
      </c>
      <c r="D101" s="92">
        <f>SUBTOTAL(9,D102:D102)</f>
        <v>0</v>
      </c>
      <c r="E101" s="92">
        <f t="shared" ref="E101:R101" si="27">SUBTOTAL(9,E102:E102)</f>
        <v>1800000</v>
      </c>
      <c r="F101" s="92">
        <f t="shared" si="27"/>
        <v>0</v>
      </c>
      <c r="G101" s="92">
        <f t="shared" si="27"/>
        <v>0</v>
      </c>
      <c r="H101" s="92">
        <f t="shared" si="27"/>
        <v>0</v>
      </c>
      <c r="I101" s="92">
        <f t="shared" si="27"/>
        <v>0</v>
      </c>
      <c r="J101" s="92">
        <f t="shared" si="27"/>
        <v>0</v>
      </c>
      <c r="K101" s="92">
        <f t="shared" si="27"/>
        <v>0</v>
      </c>
      <c r="L101" s="92">
        <f t="shared" si="27"/>
        <v>0</v>
      </c>
      <c r="M101" s="92">
        <f t="shared" si="27"/>
        <v>0</v>
      </c>
      <c r="N101" s="92">
        <f t="shared" si="27"/>
        <v>0</v>
      </c>
      <c r="O101" s="92">
        <f t="shared" si="22"/>
        <v>1800000</v>
      </c>
      <c r="P101" s="92">
        <f t="shared" si="27"/>
        <v>0</v>
      </c>
      <c r="Q101" s="92">
        <f t="shared" si="24"/>
        <v>0</v>
      </c>
      <c r="R101" s="92">
        <f t="shared" si="27"/>
        <v>0</v>
      </c>
      <c r="S101" s="40">
        <f t="shared" si="23"/>
        <v>1800000</v>
      </c>
    </row>
    <row r="102" spans="1:19" ht="17.100000000000001" customHeight="1" x14ac:dyDescent="0.15">
      <c r="A102" s="106"/>
      <c r="B102" s="103"/>
      <c r="C102" s="4" t="s">
        <v>88</v>
      </c>
      <c r="D102" s="35">
        <v>0</v>
      </c>
      <c r="E102" s="35">
        <v>1800000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7">
        <f t="shared" si="22"/>
        <v>1800000</v>
      </c>
      <c r="P102" s="35">
        <v>0</v>
      </c>
      <c r="Q102" s="37">
        <f t="shared" si="24"/>
        <v>0</v>
      </c>
      <c r="R102" s="35">
        <v>0</v>
      </c>
      <c r="S102" s="36">
        <f t="shared" si="23"/>
        <v>1800000</v>
      </c>
    </row>
    <row r="103" spans="1:19" ht="17.100000000000001" customHeight="1" x14ac:dyDescent="0.15">
      <c r="A103" s="106"/>
      <c r="B103" s="104"/>
      <c r="C103" s="10" t="s">
        <v>89</v>
      </c>
      <c r="D103" s="11">
        <f t="shared" ref="D103:R103" si="28">SUBTOTAL(9,D59:D102)</f>
        <v>1451000</v>
      </c>
      <c r="E103" s="11">
        <f t="shared" si="28"/>
        <v>273374000</v>
      </c>
      <c r="F103" s="11">
        <f t="shared" si="28"/>
        <v>43240000</v>
      </c>
      <c r="G103" s="11">
        <f t="shared" si="28"/>
        <v>30500000</v>
      </c>
      <c r="H103" s="11">
        <f t="shared" si="28"/>
        <v>16347000</v>
      </c>
      <c r="I103" s="11">
        <f t="shared" si="28"/>
        <v>13327000</v>
      </c>
      <c r="J103" s="11">
        <f t="shared" si="28"/>
        <v>2111000</v>
      </c>
      <c r="K103" s="11">
        <f t="shared" si="28"/>
        <v>0</v>
      </c>
      <c r="L103" s="11">
        <f t="shared" si="28"/>
        <v>70816000</v>
      </c>
      <c r="M103" s="11">
        <f t="shared" si="28"/>
        <v>36005000</v>
      </c>
      <c r="N103" s="11">
        <f t="shared" si="28"/>
        <v>79000</v>
      </c>
      <c r="O103" s="11">
        <f t="shared" si="22"/>
        <v>487250000</v>
      </c>
      <c r="P103" s="11">
        <f t="shared" si="28"/>
        <v>35059000</v>
      </c>
      <c r="Q103" s="11">
        <f t="shared" si="24"/>
        <v>35059000</v>
      </c>
      <c r="R103" s="11">
        <f t="shared" si="28"/>
        <v>0</v>
      </c>
      <c r="S103" s="12">
        <f t="shared" si="23"/>
        <v>522309000</v>
      </c>
    </row>
    <row r="104" spans="1:19" ht="17.100000000000001" customHeight="1" x14ac:dyDescent="0.15">
      <c r="A104" s="107"/>
      <c r="B104" s="111" t="s">
        <v>90</v>
      </c>
      <c r="C104" s="111" t="s">
        <v>91</v>
      </c>
      <c r="D104" s="13">
        <f t="shared" ref="D104:R104" si="29">D58-D103</f>
        <v>-781000</v>
      </c>
      <c r="E104" s="13">
        <f t="shared" si="29"/>
        <v>2934000</v>
      </c>
      <c r="F104" s="13">
        <f t="shared" si="29"/>
        <v>-4143000</v>
      </c>
      <c r="G104" s="13">
        <f t="shared" si="29"/>
        <v>-3767000</v>
      </c>
      <c r="H104" s="13">
        <f t="shared" si="29"/>
        <v>8696000</v>
      </c>
      <c r="I104" s="13">
        <f t="shared" si="29"/>
        <v>562000</v>
      </c>
      <c r="J104" s="13">
        <f t="shared" si="29"/>
        <v>-704000</v>
      </c>
      <c r="K104" s="13">
        <f t="shared" si="29"/>
        <v>0</v>
      </c>
      <c r="L104" s="13">
        <f t="shared" si="29"/>
        <v>26580000</v>
      </c>
      <c r="M104" s="13">
        <f t="shared" si="29"/>
        <v>6601000</v>
      </c>
      <c r="N104" s="13">
        <f t="shared" si="29"/>
        <v>-79000</v>
      </c>
      <c r="O104" s="13">
        <f t="shared" si="22"/>
        <v>35899000</v>
      </c>
      <c r="P104" s="13">
        <f t="shared" si="29"/>
        <v>-4019000</v>
      </c>
      <c r="Q104" s="13">
        <f t="shared" si="24"/>
        <v>-4019000</v>
      </c>
      <c r="R104" s="13">
        <f t="shared" si="29"/>
        <v>0</v>
      </c>
      <c r="S104" s="14">
        <f t="shared" si="23"/>
        <v>31880000</v>
      </c>
    </row>
    <row r="105" spans="1:19" ht="17.100000000000001" customHeight="1" x14ac:dyDescent="0.15">
      <c r="A105" s="115" t="s">
        <v>114</v>
      </c>
      <c r="B105" s="6" t="s">
        <v>113</v>
      </c>
      <c r="C105" s="10" t="s">
        <v>92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22"/>
        <v>0</v>
      </c>
      <c r="P105" s="11">
        <v>0</v>
      </c>
      <c r="Q105" s="11">
        <f t="shared" si="24"/>
        <v>0</v>
      </c>
      <c r="R105" s="11">
        <v>0</v>
      </c>
      <c r="S105" s="12">
        <f t="shared" si="23"/>
        <v>0</v>
      </c>
    </row>
    <row r="106" spans="1:19" ht="17.100000000000001" customHeight="1" x14ac:dyDescent="0.15">
      <c r="A106" s="116"/>
      <c r="B106" s="112" t="s">
        <v>67</v>
      </c>
      <c r="C106" s="38" t="s">
        <v>93</v>
      </c>
      <c r="D106" s="93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10283000</v>
      </c>
      <c r="M106" s="93">
        <v>0</v>
      </c>
      <c r="N106" s="93">
        <v>4407000</v>
      </c>
      <c r="O106" s="93">
        <f t="shared" si="22"/>
        <v>14690000</v>
      </c>
      <c r="P106" s="93">
        <v>0</v>
      </c>
      <c r="Q106" s="93">
        <f t="shared" si="24"/>
        <v>0</v>
      </c>
      <c r="R106" s="93">
        <v>0</v>
      </c>
      <c r="S106" s="40">
        <f t="shared" si="23"/>
        <v>14690000</v>
      </c>
    </row>
    <row r="107" spans="1:19" ht="17.100000000000001" customHeight="1" x14ac:dyDescent="0.15">
      <c r="A107" s="116"/>
      <c r="B107" s="112"/>
      <c r="C107" s="43" t="s">
        <v>94</v>
      </c>
      <c r="D107" s="92">
        <f>SUBTOTAL(9,D108:D109)</f>
        <v>0</v>
      </c>
      <c r="E107" s="92">
        <f t="shared" ref="E107:R107" si="30">SUBTOTAL(9,E108:E109)</f>
        <v>6000000</v>
      </c>
      <c r="F107" s="92">
        <f t="shared" si="30"/>
        <v>0</v>
      </c>
      <c r="G107" s="92">
        <f t="shared" si="30"/>
        <v>0</v>
      </c>
      <c r="H107" s="92">
        <f t="shared" si="30"/>
        <v>0</v>
      </c>
      <c r="I107" s="92">
        <f t="shared" si="30"/>
        <v>0</v>
      </c>
      <c r="J107" s="92">
        <f t="shared" si="30"/>
        <v>0</v>
      </c>
      <c r="K107" s="92">
        <f t="shared" si="30"/>
        <v>0</v>
      </c>
      <c r="L107" s="92">
        <f t="shared" si="30"/>
        <v>0</v>
      </c>
      <c r="M107" s="92">
        <f t="shared" si="30"/>
        <v>0</v>
      </c>
      <c r="N107" s="92">
        <f t="shared" si="30"/>
        <v>0</v>
      </c>
      <c r="O107" s="92">
        <f t="shared" si="22"/>
        <v>6000000</v>
      </c>
      <c r="P107" s="92">
        <f t="shared" si="30"/>
        <v>0</v>
      </c>
      <c r="Q107" s="92">
        <f t="shared" si="24"/>
        <v>0</v>
      </c>
      <c r="R107" s="92">
        <f t="shared" si="30"/>
        <v>0</v>
      </c>
      <c r="S107" s="95">
        <f t="shared" si="23"/>
        <v>6000000</v>
      </c>
    </row>
    <row r="108" spans="1:19" ht="17.100000000000001" customHeight="1" x14ac:dyDescent="0.15">
      <c r="A108" s="116"/>
      <c r="B108" s="112"/>
      <c r="C108" s="81" t="s">
        <v>95</v>
      </c>
      <c r="D108" s="82">
        <v>0</v>
      </c>
      <c r="E108" s="82">
        <v>3000000</v>
      </c>
      <c r="F108" s="82">
        <v>0</v>
      </c>
      <c r="G108" s="82">
        <v>0</v>
      </c>
      <c r="H108" s="82">
        <v>0</v>
      </c>
      <c r="I108" s="82">
        <v>0</v>
      </c>
      <c r="J108" s="82">
        <v>0</v>
      </c>
      <c r="K108" s="82">
        <v>0</v>
      </c>
      <c r="L108" s="82">
        <v>0</v>
      </c>
      <c r="M108" s="82">
        <v>0</v>
      </c>
      <c r="N108" s="82">
        <v>0</v>
      </c>
      <c r="O108" s="83">
        <f t="shared" si="22"/>
        <v>3000000</v>
      </c>
      <c r="P108" s="82">
        <v>0</v>
      </c>
      <c r="Q108" s="83">
        <f t="shared" si="24"/>
        <v>0</v>
      </c>
      <c r="R108" s="82">
        <v>0</v>
      </c>
      <c r="S108" s="85">
        <f t="shared" si="23"/>
        <v>3000000</v>
      </c>
    </row>
    <row r="109" spans="1:19" ht="17.100000000000001" customHeight="1" x14ac:dyDescent="0.15">
      <c r="A109" s="116"/>
      <c r="B109" s="112"/>
      <c r="C109" s="66" t="s">
        <v>96</v>
      </c>
      <c r="D109" s="67">
        <v>0</v>
      </c>
      <c r="E109" s="67">
        <v>3000000</v>
      </c>
      <c r="F109" s="67">
        <v>0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8">
        <f t="shared" si="22"/>
        <v>3000000</v>
      </c>
      <c r="P109" s="67">
        <v>0</v>
      </c>
      <c r="Q109" s="68">
        <f t="shared" si="24"/>
        <v>0</v>
      </c>
      <c r="R109" s="67">
        <v>0</v>
      </c>
      <c r="S109" s="70">
        <f t="shared" si="23"/>
        <v>3000000</v>
      </c>
    </row>
    <row r="110" spans="1:19" ht="17.100000000000001" customHeight="1" x14ac:dyDescent="0.15">
      <c r="A110" s="116"/>
      <c r="B110" s="112"/>
      <c r="C110" s="38" t="s">
        <v>97</v>
      </c>
      <c r="D110" s="93">
        <v>0</v>
      </c>
      <c r="E110" s="93">
        <v>726000</v>
      </c>
      <c r="F110" s="93">
        <v>0</v>
      </c>
      <c r="G110" s="93">
        <v>0</v>
      </c>
      <c r="H110" s="93">
        <v>0</v>
      </c>
      <c r="I110" s="93">
        <v>0</v>
      </c>
      <c r="J110" s="93">
        <v>119000</v>
      </c>
      <c r="K110" s="93">
        <v>0</v>
      </c>
      <c r="L110" s="93">
        <v>0</v>
      </c>
      <c r="M110" s="93">
        <v>0</v>
      </c>
      <c r="N110" s="93">
        <v>0</v>
      </c>
      <c r="O110" s="93">
        <f t="shared" si="22"/>
        <v>845000</v>
      </c>
      <c r="P110" s="93">
        <v>0</v>
      </c>
      <c r="Q110" s="93">
        <f t="shared" si="24"/>
        <v>0</v>
      </c>
      <c r="R110" s="93">
        <v>0</v>
      </c>
      <c r="S110" s="40">
        <f t="shared" si="23"/>
        <v>845000</v>
      </c>
    </row>
    <row r="111" spans="1:19" ht="17.100000000000001" customHeight="1" x14ac:dyDescent="0.15">
      <c r="A111" s="116"/>
      <c r="B111" s="113"/>
      <c r="C111" s="10" t="s">
        <v>98</v>
      </c>
      <c r="D111" s="11">
        <f>SUBTOTAL(9,D106:D110)</f>
        <v>0</v>
      </c>
      <c r="E111" s="11">
        <f t="shared" ref="E111:R111" si="31">SUBTOTAL(9,E106:E110)</f>
        <v>6726000</v>
      </c>
      <c r="F111" s="11">
        <f t="shared" si="31"/>
        <v>0</v>
      </c>
      <c r="G111" s="11">
        <f t="shared" si="31"/>
        <v>0</v>
      </c>
      <c r="H111" s="11">
        <f t="shared" si="31"/>
        <v>0</v>
      </c>
      <c r="I111" s="11">
        <f t="shared" si="31"/>
        <v>0</v>
      </c>
      <c r="J111" s="11">
        <f t="shared" si="31"/>
        <v>119000</v>
      </c>
      <c r="K111" s="11">
        <f t="shared" si="31"/>
        <v>0</v>
      </c>
      <c r="L111" s="11">
        <f t="shared" si="31"/>
        <v>10283000</v>
      </c>
      <c r="M111" s="11">
        <f t="shared" si="31"/>
        <v>0</v>
      </c>
      <c r="N111" s="11">
        <f t="shared" si="31"/>
        <v>4407000</v>
      </c>
      <c r="O111" s="23">
        <f t="shared" si="22"/>
        <v>21535000</v>
      </c>
      <c r="P111" s="23">
        <f t="shared" si="31"/>
        <v>0</v>
      </c>
      <c r="Q111" s="24">
        <f t="shared" si="24"/>
        <v>0</v>
      </c>
      <c r="R111" s="11">
        <f t="shared" si="31"/>
        <v>0</v>
      </c>
      <c r="S111" s="12">
        <f t="shared" si="23"/>
        <v>21535000</v>
      </c>
    </row>
    <row r="112" spans="1:19" ht="17.100000000000001" customHeight="1" x14ac:dyDescent="0.15">
      <c r="A112" s="117"/>
      <c r="B112" s="114" t="s">
        <v>115</v>
      </c>
      <c r="C112" s="114" t="s">
        <v>112</v>
      </c>
      <c r="D112" s="15">
        <f>D105-D111</f>
        <v>0</v>
      </c>
      <c r="E112" s="15">
        <f t="shared" ref="E112:R112" si="32">E105-E111</f>
        <v>-6726000</v>
      </c>
      <c r="F112" s="15">
        <f t="shared" si="32"/>
        <v>0</v>
      </c>
      <c r="G112" s="15">
        <f t="shared" si="32"/>
        <v>0</v>
      </c>
      <c r="H112" s="15">
        <f t="shared" si="32"/>
        <v>0</v>
      </c>
      <c r="I112" s="15">
        <f t="shared" si="32"/>
        <v>0</v>
      </c>
      <c r="J112" s="15">
        <f t="shared" si="32"/>
        <v>-119000</v>
      </c>
      <c r="K112" s="15">
        <f t="shared" si="32"/>
        <v>0</v>
      </c>
      <c r="L112" s="15">
        <f t="shared" si="32"/>
        <v>-10283000</v>
      </c>
      <c r="M112" s="15">
        <f t="shared" si="32"/>
        <v>0</v>
      </c>
      <c r="N112" s="15">
        <f t="shared" si="32"/>
        <v>-4407000</v>
      </c>
      <c r="O112" s="15">
        <f t="shared" si="22"/>
        <v>-21535000</v>
      </c>
      <c r="P112" s="15">
        <f t="shared" si="32"/>
        <v>0</v>
      </c>
      <c r="Q112" s="15">
        <f t="shared" si="24"/>
        <v>0</v>
      </c>
      <c r="R112" s="15">
        <f t="shared" si="32"/>
        <v>0</v>
      </c>
      <c r="S112" s="16">
        <f t="shared" si="23"/>
        <v>-21535000</v>
      </c>
    </row>
    <row r="113" spans="1:19" ht="17.100000000000001" customHeight="1" x14ac:dyDescent="0.15">
      <c r="A113" s="118" t="s">
        <v>118</v>
      </c>
      <c r="B113" s="112" t="s">
        <v>116</v>
      </c>
      <c r="C113" s="76" t="s">
        <v>139</v>
      </c>
      <c r="D113" s="77">
        <v>0</v>
      </c>
      <c r="E113" s="77">
        <v>0</v>
      </c>
      <c r="F113" s="77">
        <v>0</v>
      </c>
      <c r="G113" s="77">
        <v>0</v>
      </c>
      <c r="H113" s="77">
        <f t="shared" ref="H113:R113" si="33">SUBTOTAL(9,H116:H116)</f>
        <v>0</v>
      </c>
      <c r="I113" s="77">
        <v>0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8">
        <v>0</v>
      </c>
      <c r="P113" s="77">
        <v>0</v>
      </c>
      <c r="Q113" s="78">
        <f t="shared" si="24"/>
        <v>0</v>
      </c>
      <c r="R113" s="77">
        <f t="shared" si="33"/>
        <v>0</v>
      </c>
      <c r="S113" s="79">
        <f t="shared" si="23"/>
        <v>0</v>
      </c>
    </row>
    <row r="114" spans="1:19" ht="17.100000000000001" customHeight="1" x14ac:dyDescent="0.15">
      <c r="A114" s="118"/>
      <c r="B114" s="112"/>
      <c r="C114" s="80" t="s">
        <v>136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50">
        <f t="shared" si="22"/>
        <v>0</v>
      </c>
      <c r="P114" s="49">
        <v>0</v>
      </c>
      <c r="Q114" s="50">
        <f t="shared" si="24"/>
        <v>0</v>
      </c>
      <c r="R114" s="49"/>
      <c r="S114" s="52">
        <f t="shared" si="23"/>
        <v>0</v>
      </c>
    </row>
    <row r="115" spans="1:19" ht="17.100000000000001" customHeight="1" x14ac:dyDescent="0.15">
      <c r="A115" s="118"/>
      <c r="B115" s="112"/>
      <c r="C115" s="80" t="s">
        <v>142</v>
      </c>
      <c r="D115" s="49">
        <v>0</v>
      </c>
      <c r="E115" s="49">
        <v>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49">
        <v>0</v>
      </c>
      <c r="O115" s="50">
        <f t="shared" si="22"/>
        <v>0</v>
      </c>
      <c r="P115" s="49">
        <v>0</v>
      </c>
      <c r="Q115" s="50">
        <f t="shared" si="24"/>
        <v>0</v>
      </c>
      <c r="R115" s="49">
        <v>0</v>
      </c>
      <c r="S115" s="52">
        <f t="shared" si="23"/>
        <v>0</v>
      </c>
    </row>
    <row r="116" spans="1:19" ht="17.100000000000001" customHeight="1" x14ac:dyDescent="0.15">
      <c r="A116" s="118"/>
      <c r="B116" s="112"/>
      <c r="C116" s="60" t="s">
        <v>99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2">
        <f t="shared" si="22"/>
        <v>0</v>
      </c>
      <c r="P116" s="61">
        <v>0</v>
      </c>
      <c r="Q116" s="62">
        <f t="shared" si="24"/>
        <v>0</v>
      </c>
      <c r="R116" s="61">
        <v>0</v>
      </c>
      <c r="S116" s="64">
        <f t="shared" si="23"/>
        <v>0</v>
      </c>
    </row>
    <row r="117" spans="1:19" ht="17.100000000000001" customHeight="1" x14ac:dyDescent="0.15">
      <c r="A117" s="119"/>
      <c r="B117" s="113"/>
      <c r="C117" s="10" t="s">
        <v>100</v>
      </c>
      <c r="D117" s="11">
        <f t="shared" ref="D117:R117" si="34">SUBTOTAL(9,D113:D116)</f>
        <v>0</v>
      </c>
      <c r="E117" s="11">
        <f t="shared" si="34"/>
        <v>0</v>
      </c>
      <c r="F117" s="11">
        <f t="shared" si="34"/>
        <v>0</v>
      </c>
      <c r="G117" s="11">
        <f t="shared" si="34"/>
        <v>0</v>
      </c>
      <c r="H117" s="11">
        <f t="shared" si="34"/>
        <v>0</v>
      </c>
      <c r="I117" s="11">
        <f t="shared" si="34"/>
        <v>0</v>
      </c>
      <c r="J117" s="11">
        <f t="shared" si="34"/>
        <v>0</v>
      </c>
      <c r="K117" s="11">
        <f t="shared" si="34"/>
        <v>0</v>
      </c>
      <c r="L117" s="11">
        <f t="shared" si="34"/>
        <v>0</v>
      </c>
      <c r="M117" s="11">
        <f t="shared" si="34"/>
        <v>0</v>
      </c>
      <c r="N117" s="11">
        <f t="shared" si="34"/>
        <v>0</v>
      </c>
      <c r="O117" s="11">
        <f t="shared" si="22"/>
        <v>0</v>
      </c>
      <c r="P117" s="11">
        <f t="shared" si="34"/>
        <v>0</v>
      </c>
      <c r="Q117" s="11">
        <f t="shared" si="24"/>
        <v>0</v>
      </c>
      <c r="R117" s="11">
        <f t="shared" si="34"/>
        <v>0</v>
      </c>
      <c r="S117" s="12">
        <f t="shared" si="23"/>
        <v>0</v>
      </c>
    </row>
    <row r="118" spans="1:19" ht="17.100000000000001" customHeight="1" x14ac:dyDescent="0.15">
      <c r="A118" s="118"/>
      <c r="B118" s="112" t="s">
        <v>117</v>
      </c>
      <c r="C118" s="43" t="s">
        <v>101</v>
      </c>
      <c r="D118" s="92">
        <f>SUBTOTAL(9,D119:D119)</f>
        <v>0</v>
      </c>
      <c r="E118" s="92">
        <f t="shared" ref="E118:R118" si="35">SUBTOTAL(9,E119:E119)</f>
        <v>1650000</v>
      </c>
      <c r="F118" s="92">
        <f t="shared" si="35"/>
        <v>0</v>
      </c>
      <c r="G118" s="92">
        <f t="shared" si="35"/>
        <v>150000</v>
      </c>
      <c r="H118" s="92">
        <f t="shared" si="35"/>
        <v>0</v>
      </c>
      <c r="I118" s="92">
        <f t="shared" si="35"/>
        <v>55000</v>
      </c>
      <c r="J118" s="92">
        <f t="shared" si="35"/>
        <v>0</v>
      </c>
      <c r="K118" s="92">
        <f t="shared" si="35"/>
        <v>0</v>
      </c>
      <c r="L118" s="92">
        <f t="shared" si="35"/>
        <v>280000</v>
      </c>
      <c r="M118" s="92">
        <f t="shared" si="35"/>
        <v>250000</v>
      </c>
      <c r="N118" s="92">
        <f t="shared" si="35"/>
        <v>0</v>
      </c>
      <c r="O118" s="92">
        <f t="shared" si="22"/>
        <v>2385000</v>
      </c>
      <c r="P118" s="92">
        <f t="shared" si="35"/>
        <v>90000</v>
      </c>
      <c r="Q118" s="92">
        <f t="shared" si="24"/>
        <v>90000</v>
      </c>
      <c r="R118" s="92">
        <f t="shared" si="35"/>
        <v>0</v>
      </c>
      <c r="S118" s="86">
        <f t="shared" si="23"/>
        <v>2475000</v>
      </c>
    </row>
    <row r="119" spans="1:19" ht="17.100000000000001" customHeight="1" x14ac:dyDescent="0.15">
      <c r="A119" s="118"/>
      <c r="B119" s="112"/>
      <c r="C119" s="3" t="s">
        <v>102</v>
      </c>
      <c r="D119" s="20">
        <v>0</v>
      </c>
      <c r="E119" s="20">
        <v>1650000</v>
      </c>
      <c r="F119" s="20">
        <v>0</v>
      </c>
      <c r="G119" s="20">
        <v>150000</v>
      </c>
      <c r="H119" s="20">
        <v>0</v>
      </c>
      <c r="I119" s="20">
        <v>55000</v>
      </c>
      <c r="J119" s="20">
        <v>0</v>
      </c>
      <c r="K119" s="20">
        <v>0</v>
      </c>
      <c r="L119" s="20">
        <v>280000</v>
      </c>
      <c r="M119" s="20">
        <v>250000</v>
      </c>
      <c r="N119" s="20">
        <v>0</v>
      </c>
      <c r="O119" s="34">
        <f t="shared" si="22"/>
        <v>2385000</v>
      </c>
      <c r="P119" s="20">
        <v>90000</v>
      </c>
      <c r="Q119" s="34">
        <f t="shared" si="24"/>
        <v>90000</v>
      </c>
      <c r="R119" s="20">
        <v>0</v>
      </c>
      <c r="S119" s="21">
        <f t="shared" si="23"/>
        <v>2475000</v>
      </c>
    </row>
    <row r="120" spans="1:19" ht="17.100000000000001" customHeight="1" x14ac:dyDescent="0.15">
      <c r="A120" s="118"/>
      <c r="B120" s="112"/>
      <c r="C120" s="43" t="s">
        <v>103</v>
      </c>
      <c r="D120" s="92">
        <f>SUBTOTAL(9,D121:D122)</f>
        <v>0</v>
      </c>
      <c r="E120" s="92">
        <f t="shared" ref="E120:R120" si="36">SUBTOTAL(9,E121:E122)</f>
        <v>0</v>
      </c>
      <c r="F120" s="92">
        <f t="shared" si="36"/>
        <v>0</v>
      </c>
      <c r="G120" s="92">
        <f t="shared" si="36"/>
        <v>0</v>
      </c>
      <c r="H120" s="92">
        <f t="shared" si="36"/>
        <v>0</v>
      </c>
      <c r="I120" s="92">
        <f t="shared" si="36"/>
        <v>0</v>
      </c>
      <c r="J120" s="92">
        <f t="shared" si="36"/>
        <v>0</v>
      </c>
      <c r="K120" s="92">
        <f t="shared" si="36"/>
        <v>0</v>
      </c>
      <c r="L120" s="92">
        <f t="shared" si="36"/>
        <v>0</v>
      </c>
      <c r="M120" s="92">
        <f t="shared" si="36"/>
        <v>0</v>
      </c>
      <c r="N120" s="92">
        <f t="shared" si="36"/>
        <v>0</v>
      </c>
      <c r="O120" s="92">
        <f t="shared" si="22"/>
        <v>0</v>
      </c>
      <c r="P120" s="92">
        <f t="shared" si="36"/>
        <v>0</v>
      </c>
      <c r="Q120" s="92">
        <f t="shared" si="24"/>
        <v>0</v>
      </c>
      <c r="R120" s="92">
        <f t="shared" si="36"/>
        <v>0</v>
      </c>
      <c r="S120" s="86">
        <f t="shared" si="23"/>
        <v>0</v>
      </c>
    </row>
    <row r="121" spans="1:19" ht="17.100000000000001" customHeight="1" x14ac:dyDescent="0.15">
      <c r="A121" s="118"/>
      <c r="B121" s="112"/>
      <c r="C121" s="81" t="s">
        <v>104</v>
      </c>
      <c r="D121" s="82">
        <v>0</v>
      </c>
      <c r="E121" s="82">
        <v>0</v>
      </c>
      <c r="F121" s="82">
        <v>0</v>
      </c>
      <c r="G121" s="82">
        <v>0</v>
      </c>
      <c r="H121" s="82">
        <v>0</v>
      </c>
      <c r="I121" s="82">
        <v>0</v>
      </c>
      <c r="J121" s="82">
        <v>0</v>
      </c>
      <c r="K121" s="82">
        <v>0</v>
      </c>
      <c r="L121" s="82">
        <v>0</v>
      </c>
      <c r="M121" s="82">
        <v>0</v>
      </c>
      <c r="N121" s="82">
        <v>0</v>
      </c>
      <c r="O121" s="83">
        <f t="shared" si="22"/>
        <v>0</v>
      </c>
      <c r="P121" s="82">
        <v>0</v>
      </c>
      <c r="Q121" s="83">
        <f t="shared" si="24"/>
        <v>0</v>
      </c>
      <c r="R121" s="82">
        <v>0</v>
      </c>
      <c r="S121" s="85">
        <f t="shared" si="23"/>
        <v>0</v>
      </c>
    </row>
    <row r="122" spans="1:19" ht="17.100000000000001" customHeight="1" x14ac:dyDescent="0.15">
      <c r="A122" s="118"/>
      <c r="B122" s="112"/>
      <c r="C122" s="48" t="s">
        <v>105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0</v>
      </c>
      <c r="M122" s="49">
        <v>0</v>
      </c>
      <c r="N122" s="49">
        <v>0</v>
      </c>
      <c r="O122" s="50">
        <f t="shared" si="22"/>
        <v>0</v>
      </c>
      <c r="P122" s="49">
        <v>0</v>
      </c>
      <c r="Q122" s="50">
        <f t="shared" si="24"/>
        <v>0</v>
      </c>
      <c r="R122" s="49">
        <v>0</v>
      </c>
      <c r="S122" s="52">
        <f t="shared" si="23"/>
        <v>0</v>
      </c>
    </row>
    <row r="123" spans="1:19" ht="17.100000000000001" customHeight="1" x14ac:dyDescent="0.15">
      <c r="A123" s="118"/>
      <c r="B123" s="112"/>
      <c r="C123" s="60" t="s">
        <v>138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2">
        <f t="shared" si="22"/>
        <v>0</v>
      </c>
      <c r="P123" s="61">
        <v>0</v>
      </c>
      <c r="Q123" s="62">
        <f t="shared" si="24"/>
        <v>0</v>
      </c>
      <c r="R123" s="61"/>
      <c r="S123" s="64">
        <f t="shared" si="23"/>
        <v>0</v>
      </c>
    </row>
    <row r="124" spans="1:19" ht="17.100000000000001" customHeight="1" x14ac:dyDescent="0.15">
      <c r="A124" s="119"/>
      <c r="B124" s="113"/>
      <c r="C124" s="10" t="s">
        <v>106</v>
      </c>
      <c r="D124" s="11">
        <f>SUBTOTAL(9,D118:D123)</f>
        <v>0</v>
      </c>
      <c r="E124" s="11">
        <f>SUBTOTAL(9,E118:E123)</f>
        <v>1650000</v>
      </c>
      <c r="F124" s="11">
        <f>SUBTOTAL(9,F118:F123)</f>
        <v>0</v>
      </c>
      <c r="G124" s="11">
        <f>SUBTOTAL(9,G118:G123)</f>
        <v>150000</v>
      </c>
      <c r="H124" s="11">
        <f>SUBTOTAL(9,H118:H123)</f>
        <v>0</v>
      </c>
      <c r="I124" s="11">
        <f t="shared" ref="I124" si="37">SUBTOTAL(9,I118:I122)</f>
        <v>55000</v>
      </c>
      <c r="J124" s="11">
        <f>SUBTOTAL(9,J118:J123)</f>
        <v>0</v>
      </c>
      <c r="K124" s="11">
        <f>SUBTOTAL(9,K118:K123)</f>
        <v>0</v>
      </c>
      <c r="L124" s="11">
        <f>SUBTOTAL(9,L118:L123)</f>
        <v>280000</v>
      </c>
      <c r="M124" s="11">
        <f>SUBTOTAL(9,M118:M123)</f>
        <v>250000</v>
      </c>
      <c r="N124" s="11">
        <f>SUBTOTAL(9,N118:N123)</f>
        <v>0</v>
      </c>
      <c r="O124" s="11">
        <f t="shared" si="22"/>
        <v>2385000</v>
      </c>
      <c r="P124" s="11">
        <f>SUBTOTAL(9,P118:P123)</f>
        <v>90000</v>
      </c>
      <c r="Q124" s="11">
        <f t="shared" si="24"/>
        <v>90000</v>
      </c>
      <c r="R124" s="11">
        <f>SUBTOTAL(9,R118:R123)</f>
        <v>0</v>
      </c>
      <c r="S124" s="12">
        <f t="shared" si="23"/>
        <v>2475000</v>
      </c>
    </row>
    <row r="125" spans="1:19" ht="17.100000000000001" customHeight="1" x14ac:dyDescent="0.15">
      <c r="A125" s="119"/>
      <c r="B125" s="111" t="s">
        <v>107</v>
      </c>
      <c r="C125" s="111" t="s">
        <v>108</v>
      </c>
      <c r="D125" s="13">
        <f>D117-D124</f>
        <v>0</v>
      </c>
      <c r="E125" s="13">
        <f t="shared" ref="E125:R125" si="38">E117-E124</f>
        <v>-1650000</v>
      </c>
      <c r="F125" s="13">
        <f t="shared" si="38"/>
        <v>0</v>
      </c>
      <c r="G125" s="13">
        <f t="shared" si="38"/>
        <v>-150000</v>
      </c>
      <c r="H125" s="13">
        <f t="shared" si="38"/>
        <v>0</v>
      </c>
      <c r="I125" s="13">
        <f t="shared" si="38"/>
        <v>-55000</v>
      </c>
      <c r="J125" s="13">
        <f t="shared" si="38"/>
        <v>0</v>
      </c>
      <c r="K125" s="13">
        <f t="shared" si="38"/>
        <v>0</v>
      </c>
      <c r="L125" s="13">
        <f t="shared" si="38"/>
        <v>-280000</v>
      </c>
      <c r="M125" s="13">
        <f t="shared" si="38"/>
        <v>-250000</v>
      </c>
      <c r="N125" s="13">
        <f t="shared" si="38"/>
        <v>0</v>
      </c>
      <c r="O125" s="13">
        <f t="shared" si="22"/>
        <v>-2385000</v>
      </c>
      <c r="P125" s="13">
        <f t="shared" si="38"/>
        <v>-90000</v>
      </c>
      <c r="Q125" s="13">
        <f t="shared" si="24"/>
        <v>-90000</v>
      </c>
      <c r="R125" s="13">
        <f t="shared" si="38"/>
        <v>0</v>
      </c>
      <c r="S125" s="14">
        <f t="shared" si="23"/>
        <v>-2475000</v>
      </c>
    </row>
    <row r="126" spans="1:19" ht="21" hidden="1" customHeight="1" x14ac:dyDescent="0.15">
      <c r="A126" s="8"/>
      <c r="B126" s="17"/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>
        <f t="shared" si="22"/>
        <v>0</v>
      </c>
      <c r="P126" s="18"/>
      <c r="Q126" s="18">
        <f t="shared" si="24"/>
        <v>0</v>
      </c>
      <c r="R126" s="18"/>
      <c r="S126" s="19">
        <f t="shared" si="23"/>
        <v>0</v>
      </c>
    </row>
    <row r="127" spans="1:19" ht="21" customHeight="1" thickBot="1" x14ac:dyDescent="0.2">
      <c r="A127" s="108" t="s">
        <v>140</v>
      </c>
      <c r="B127" s="109"/>
      <c r="C127" s="109" t="s">
        <v>109</v>
      </c>
      <c r="D127" s="42">
        <f>D104+D112+D125</f>
        <v>-781000</v>
      </c>
      <c r="E127" s="42">
        <f>E104+E112+E125</f>
        <v>-5442000</v>
      </c>
      <c r="F127" s="42">
        <f t="shared" ref="F127:R127" si="39">F104+F112+F125-F126</f>
        <v>-4143000</v>
      </c>
      <c r="G127" s="42">
        <f t="shared" si="39"/>
        <v>-3917000</v>
      </c>
      <c r="H127" s="42">
        <f t="shared" si="39"/>
        <v>8696000</v>
      </c>
      <c r="I127" s="42">
        <f t="shared" si="39"/>
        <v>507000</v>
      </c>
      <c r="J127" s="42">
        <f t="shared" si="39"/>
        <v>-823000</v>
      </c>
      <c r="K127" s="42">
        <f t="shared" si="39"/>
        <v>0</v>
      </c>
      <c r="L127" s="42">
        <f t="shared" si="39"/>
        <v>16017000</v>
      </c>
      <c r="M127" s="42">
        <f t="shared" si="39"/>
        <v>6351000</v>
      </c>
      <c r="N127" s="42">
        <f t="shared" si="39"/>
        <v>-4486000</v>
      </c>
      <c r="O127" s="42">
        <f t="shared" si="22"/>
        <v>11979000</v>
      </c>
      <c r="P127" s="42">
        <f t="shared" si="39"/>
        <v>-4109000</v>
      </c>
      <c r="Q127" s="42">
        <f t="shared" si="24"/>
        <v>-4109000</v>
      </c>
      <c r="R127" s="42">
        <f t="shared" si="39"/>
        <v>0</v>
      </c>
      <c r="S127" s="22">
        <f t="shared" si="23"/>
        <v>7870000</v>
      </c>
    </row>
    <row r="128" spans="1:19" ht="13.5" customHeight="1" x14ac:dyDescent="0.15">
      <c r="A128" s="110" t="s">
        <v>111</v>
      </c>
      <c r="B128" s="110"/>
      <c r="C128" s="110" t="s">
        <v>110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ht="13.5" customHeight="1" x14ac:dyDescent="0.15"/>
    <row r="131" ht="17.2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3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8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3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8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3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8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3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</sheetData>
  <mergeCells count="34">
    <mergeCell ref="A4:S4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S8:S9"/>
    <mergeCell ref="L8:L9"/>
    <mergeCell ref="M8:M9"/>
    <mergeCell ref="N8:N9"/>
    <mergeCell ref="O8:O9"/>
    <mergeCell ref="A6:S6"/>
    <mergeCell ref="B83:B103"/>
    <mergeCell ref="A10:A82"/>
    <mergeCell ref="A83:A104"/>
    <mergeCell ref="A127:C127"/>
    <mergeCell ref="A128:C128"/>
    <mergeCell ref="B104:C104"/>
    <mergeCell ref="B106:B111"/>
    <mergeCell ref="B112:C112"/>
    <mergeCell ref="A105:A112"/>
    <mergeCell ref="A113:A125"/>
    <mergeCell ref="B125:C125"/>
    <mergeCell ref="B113:B117"/>
    <mergeCell ref="B118:B124"/>
    <mergeCell ref="P8:P9"/>
    <mergeCell ref="Q8:Q9"/>
    <mergeCell ref="R8:R9"/>
    <mergeCell ref="B10:B58"/>
    <mergeCell ref="B59:B82"/>
  </mergeCells>
  <phoneticPr fontId="1"/>
  <pageMargins left="0.59055118110236227" right="0.19685039370078741" top="0.59055118110236227" bottom="0" header="0" footer="0"/>
  <pageSetup paperSize="8" scale="71" fitToHeight="2" orientation="landscape" cellComments="asDisplayed" r:id="rId1"/>
  <rowBreaks count="7" manualBreakCount="7">
    <brk id="181" max="16383" man="1"/>
    <brk id="236" max="16383" man="1"/>
    <brk id="291" max="16383" man="1"/>
    <brk id="346" max="16383" man="1"/>
    <brk id="401" max="16383" man="1"/>
    <brk id="456" max="16383" man="1"/>
    <brk id="5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9422-A635-40FD-A5C3-ECFE3B833840}">
  <sheetPr>
    <pageSetUpPr fitToPage="1"/>
  </sheetPr>
  <dimension ref="B2:N31"/>
  <sheetViews>
    <sheetView workbookViewId="0">
      <selection activeCell="Q17" sqref="Q17"/>
    </sheetView>
  </sheetViews>
  <sheetFormatPr defaultRowHeight="13.5" x14ac:dyDescent="0.15"/>
  <cols>
    <col min="2" max="2" width="19.25" customWidth="1"/>
    <col min="3" max="3" width="29.125" customWidth="1"/>
    <col min="4" max="4" width="17" style="25" customWidth="1"/>
    <col min="6" max="6" width="11.375" bestFit="1" customWidth="1"/>
    <col min="9" max="9" width="12.5" style="30" bestFit="1" customWidth="1"/>
    <col min="10" max="10" width="2.25" customWidth="1"/>
    <col min="11" max="11" width="4.75" style="29" customWidth="1"/>
    <col min="12" max="12" width="2.375" customWidth="1"/>
    <col min="14" max="14" width="11.375" bestFit="1" customWidth="1"/>
  </cols>
  <sheetData>
    <row r="2" spans="2:14" x14ac:dyDescent="0.15">
      <c r="B2" s="26"/>
      <c r="C2" s="26" t="s">
        <v>155</v>
      </c>
      <c r="D2" s="27" t="s">
        <v>154</v>
      </c>
      <c r="E2" s="26"/>
      <c r="F2" s="26" t="s">
        <v>159</v>
      </c>
    </row>
    <row r="3" spans="2:14" x14ac:dyDescent="0.15">
      <c r="B3" s="26" t="s">
        <v>145</v>
      </c>
      <c r="C3" s="26" t="s">
        <v>167</v>
      </c>
      <c r="D3" s="27">
        <v>3000000</v>
      </c>
      <c r="E3" s="26"/>
      <c r="F3" s="28">
        <f>SUM(D3:D10)</f>
        <v>21500000</v>
      </c>
      <c r="H3" t="s">
        <v>173</v>
      </c>
      <c r="I3" s="30">
        <f>【R8年度】資金収支予算内訳表!E12+【R8年度】資金収支予算内訳表!F17+【R8年度】資金収支予算内訳表!G16+【R8年度】資金収支予算内訳表!J16+【R8年度】資金収支予算内訳表!L23+【R8年度】資金収支予算内訳表!M23+【R8年度】資金収支予算内訳表!I27</f>
        <v>354010000</v>
      </c>
      <c r="M3" t="s">
        <v>181</v>
      </c>
      <c r="N3" s="30">
        <v>15000000</v>
      </c>
    </row>
    <row r="4" spans="2:14" x14ac:dyDescent="0.15">
      <c r="B4" s="26" t="s">
        <v>153</v>
      </c>
      <c r="C4" s="26" t="s">
        <v>167</v>
      </c>
      <c r="D4" s="27">
        <v>2000000</v>
      </c>
      <c r="E4" s="26"/>
      <c r="F4" s="26"/>
    </row>
    <row r="5" spans="2:14" x14ac:dyDescent="0.15">
      <c r="B5" s="26" t="s">
        <v>146</v>
      </c>
      <c r="C5" s="26" t="s">
        <v>167</v>
      </c>
      <c r="D5" s="27">
        <v>4000000</v>
      </c>
      <c r="E5" s="26"/>
      <c r="F5" s="28"/>
      <c r="H5" t="s">
        <v>174</v>
      </c>
      <c r="I5" s="33">
        <f>【R8年度】資金収支予算内訳表!E12</f>
        <v>201936000</v>
      </c>
      <c r="K5" s="31">
        <f>I5/$I$3</f>
        <v>0.57042456427784527</v>
      </c>
      <c r="M5" s="26" t="s">
        <v>174</v>
      </c>
      <c r="N5" s="32">
        <f>$N$3*K5</f>
        <v>8556368.4641676787</v>
      </c>
    </row>
    <row r="6" spans="2:14" x14ac:dyDescent="0.15">
      <c r="B6" s="26" t="s">
        <v>147</v>
      </c>
      <c r="C6" s="26" t="s">
        <v>167</v>
      </c>
      <c r="D6" s="27">
        <v>3000000</v>
      </c>
      <c r="E6" s="26"/>
      <c r="F6" s="26"/>
      <c r="H6" t="s">
        <v>175</v>
      </c>
      <c r="I6" s="33">
        <f>【R8年度】資金収支予算内訳表!F17</f>
        <v>26117000</v>
      </c>
      <c r="K6" s="31">
        <f>I6/$I$3</f>
        <v>7.3774752125646173E-2</v>
      </c>
      <c r="M6" s="26" t="s">
        <v>175</v>
      </c>
      <c r="N6" s="32">
        <f>$N$3*K6</f>
        <v>1106621.2818846926</v>
      </c>
    </row>
    <row r="7" spans="2:14" x14ac:dyDescent="0.15">
      <c r="B7" s="26" t="s">
        <v>148</v>
      </c>
      <c r="C7" s="26" t="s">
        <v>167</v>
      </c>
      <c r="D7" s="27">
        <v>3000000</v>
      </c>
      <c r="E7" s="26"/>
      <c r="F7" s="26"/>
      <c r="H7" t="s">
        <v>176</v>
      </c>
      <c r="I7" s="33">
        <f>【R8年度】資金収支予算内訳表!G17</f>
        <v>23088000</v>
      </c>
      <c r="K7" s="31">
        <f>I7/$I$3</f>
        <v>6.5218496652636931E-2</v>
      </c>
      <c r="M7" s="26" t="s">
        <v>176</v>
      </c>
      <c r="N7" s="32">
        <f>$N$3*K7</f>
        <v>978277.449789554</v>
      </c>
    </row>
    <row r="8" spans="2:14" x14ac:dyDescent="0.15">
      <c r="B8" s="26" t="s">
        <v>150</v>
      </c>
      <c r="C8" s="26" t="s">
        <v>167</v>
      </c>
      <c r="D8" s="27">
        <v>1000000</v>
      </c>
      <c r="E8" s="26"/>
      <c r="F8" s="26"/>
      <c r="H8" t="s">
        <v>178</v>
      </c>
      <c r="I8" s="33">
        <f>【R8年度】資金収支予算内訳表!J17</f>
        <v>1138000</v>
      </c>
      <c r="K8" s="31">
        <f>I8/$I$3</f>
        <v>3.2145984576706873E-3</v>
      </c>
      <c r="M8" s="26" t="s">
        <v>178</v>
      </c>
      <c r="N8" s="32">
        <f>$N$3*K8</f>
        <v>48218.976865060307</v>
      </c>
    </row>
    <row r="9" spans="2:14" x14ac:dyDescent="0.15">
      <c r="B9" s="26" t="s">
        <v>152</v>
      </c>
      <c r="C9" s="26" t="s">
        <v>167</v>
      </c>
      <c r="D9" s="27">
        <v>1000000</v>
      </c>
      <c r="E9" s="26"/>
      <c r="F9" s="26"/>
      <c r="I9" s="33"/>
    </row>
    <row r="10" spans="2:14" x14ac:dyDescent="0.15">
      <c r="B10" s="26" t="s">
        <v>158</v>
      </c>
      <c r="C10" s="26" t="s">
        <v>167</v>
      </c>
      <c r="D10" s="27">
        <v>4500000</v>
      </c>
      <c r="E10" s="26"/>
      <c r="F10" s="26"/>
      <c r="H10" t="s">
        <v>179</v>
      </c>
      <c r="I10" s="33">
        <f>【R8年度】資金収支予算内訳表!L23</f>
        <v>62383000</v>
      </c>
      <c r="K10" s="31">
        <f>I10/$I$3</f>
        <v>0.17621818592695121</v>
      </c>
      <c r="M10" s="26" t="s">
        <v>179</v>
      </c>
      <c r="N10" s="32">
        <f>$N$3*K10</f>
        <v>2643272.7889042683</v>
      </c>
    </row>
    <row r="11" spans="2:14" x14ac:dyDescent="0.15">
      <c r="B11" s="26"/>
      <c r="C11" s="26"/>
      <c r="D11" s="27"/>
      <c r="E11" s="26"/>
      <c r="F11" s="26"/>
      <c r="H11" t="s">
        <v>180</v>
      </c>
      <c r="I11" s="33">
        <f>【R8年度】資金収支予算内訳表!M23</f>
        <v>26211000</v>
      </c>
      <c r="K11" s="31">
        <f>I11/$I$3</f>
        <v>7.4040281347984516E-2</v>
      </c>
      <c r="M11" s="26" t="s">
        <v>180</v>
      </c>
      <c r="N11" s="32">
        <f>$N$3*K11</f>
        <v>1110604.2202197677</v>
      </c>
    </row>
    <row r="12" spans="2:14" x14ac:dyDescent="0.15">
      <c r="B12" s="26" t="s">
        <v>171</v>
      </c>
      <c r="C12" s="26" t="s">
        <v>172</v>
      </c>
      <c r="D12" s="27">
        <v>3500000</v>
      </c>
      <c r="E12" s="26"/>
      <c r="F12" s="28">
        <f>D12</f>
        <v>3500000</v>
      </c>
      <c r="I12" s="33"/>
    </row>
    <row r="13" spans="2:14" x14ac:dyDescent="0.15">
      <c r="B13" s="26"/>
      <c r="C13" s="26"/>
      <c r="D13" s="27"/>
      <c r="E13" s="26"/>
      <c r="F13" s="26"/>
      <c r="H13" t="s">
        <v>177</v>
      </c>
      <c r="I13" s="33">
        <f>【R8年度】資金収支予算内訳表!I27</f>
        <v>13137000</v>
      </c>
      <c r="K13" s="31">
        <f>I13/$I$3</f>
        <v>3.7109121211265216E-2</v>
      </c>
      <c r="M13" s="26" t="s">
        <v>177</v>
      </c>
      <c r="N13" s="32">
        <f>$N$3*K13</f>
        <v>556636.81816897821</v>
      </c>
    </row>
    <row r="14" spans="2:14" x14ac:dyDescent="0.15">
      <c r="B14" s="26" t="s">
        <v>151</v>
      </c>
      <c r="C14" s="26" t="s">
        <v>168</v>
      </c>
      <c r="D14" s="27">
        <v>3000000</v>
      </c>
      <c r="E14" s="26"/>
      <c r="F14" s="28">
        <f>D14</f>
        <v>3000000</v>
      </c>
    </row>
    <row r="15" spans="2:14" x14ac:dyDescent="0.15">
      <c r="B15" s="26"/>
      <c r="C15" s="26"/>
      <c r="D15" s="27"/>
      <c r="E15" s="26"/>
      <c r="F15" s="26"/>
    </row>
    <row r="16" spans="2:14" x14ac:dyDescent="0.15">
      <c r="B16" s="26" t="s">
        <v>156</v>
      </c>
      <c r="C16" s="26" t="s">
        <v>169</v>
      </c>
      <c r="D16" s="27">
        <f>10000000/5</f>
        <v>2000000</v>
      </c>
      <c r="E16" s="26"/>
      <c r="F16" s="28">
        <f>D16+D17</f>
        <v>3000000</v>
      </c>
    </row>
    <row r="17" spans="2:6" x14ac:dyDescent="0.15">
      <c r="B17" s="26" t="s">
        <v>157</v>
      </c>
      <c r="C17" s="26" t="s">
        <v>169</v>
      </c>
      <c r="D17" s="27">
        <v>1000000</v>
      </c>
      <c r="E17" s="26"/>
      <c r="F17" s="26"/>
    </row>
    <row r="18" spans="2:6" x14ac:dyDescent="0.15">
      <c r="B18" s="26"/>
      <c r="C18" s="26"/>
      <c r="D18" s="27"/>
      <c r="E18" s="26"/>
      <c r="F18" s="26"/>
    </row>
    <row r="19" spans="2:6" x14ac:dyDescent="0.15">
      <c r="B19" s="26"/>
      <c r="C19" s="26"/>
      <c r="D19" s="27"/>
      <c r="E19" s="26"/>
      <c r="F19" s="26"/>
    </row>
    <row r="20" spans="2:6" x14ac:dyDescent="0.15">
      <c r="B20" s="26" t="s">
        <v>149</v>
      </c>
      <c r="C20" s="26"/>
      <c r="D20" s="27">
        <f>SUM(D3:D18)</f>
        <v>31000000</v>
      </c>
      <c r="E20" s="26"/>
      <c r="F20" s="27">
        <f>SUM(F3:F18)</f>
        <v>31000000</v>
      </c>
    </row>
    <row r="26" spans="2:6" x14ac:dyDescent="0.15">
      <c r="B26" s="26"/>
      <c r="C26" s="26" t="s">
        <v>170</v>
      </c>
    </row>
    <row r="27" spans="2:6" x14ac:dyDescent="0.15">
      <c r="B27" s="26" t="s">
        <v>160</v>
      </c>
      <c r="C27" s="26" t="s">
        <v>162</v>
      </c>
    </row>
    <row r="28" spans="2:6" x14ac:dyDescent="0.15">
      <c r="B28" s="26" t="s">
        <v>161</v>
      </c>
      <c r="C28" s="26" t="s">
        <v>163</v>
      </c>
    </row>
    <row r="29" spans="2:6" x14ac:dyDescent="0.15">
      <c r="B29" s="26" t="s">
        <v>166</v>
      </c>
      <c r="C29" s="26" t="s">
        <v>162</v>
      </c>
    </row>
    <row r="30" spans="2:6" x14ac:dyDescent="0.15">
      <c r="B30" s="26" t="s">
        <v>164</v>
      </c>
      <c r="C30" s="26" t="s">
        <v>162</v>
      </c>
    </row>
    <row r="31" spans="2:6" x14ac:dyDescent="0.15">
      <c r="B31" s="26" t="s">
        <v>165</v>
      </c>
      <c r="C31" s="26" t="s">
        <v>162</v>
      </c>
    </row>
  </sheetData>
  <phoneticPr fontId="1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【R8年度】資金収支予算内訳表</vt:lpstr>
      <vt:lpstr>追加費用内訳</vt:lpstr>
      <vt:lpstr>【R8年度】資金収支予算内訳表!Print_Titles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堀田税理士事務所06</dc:creator>
  <cp:lastModifiedBy>あいの里竜間 敬信福祉会</cp:lastModifiedBy>
  <cp:lastPrinted>2026-03-23T07:06:14Z</cp:lastPrinted>
  <dcterms:created xsi:type="dcterms:W3CDTF">2006-11-16T00:13:03Z</dcterms:created>
  <dcterms:modified xsi:type="dcterms:W3CDTF">2026-03-23T07:07:08Z</dcterms:modified>
</cp:coreProperties>
</file>