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/>
  <bookViews>
    <workbookView xWindow="75" yWindow="30" windowWidth="10290" windowHeight="8235" firstSheet="4" activeTab="4"/>
  </bookViews>
  <sheets>
    <sheet name="H24役員名簿" sheetId="16" r:id="rId1"/>
    <sheet name="職員組織図" sheetId="52" r:id="rId2"/>
    <sheet name="社員名簿" sheetId="18" r:id="rId3"/>
    <sheet name="NPO会計基準によるH25活動計算書" sheetId="84" r:id="rId4"/>
    <sheet name="H26事業収支予算案" sheetId="99" r:id="rId5"/>
    <sheet name="H25事業報告" sheetId="94" r:id="rId6"/>
    <sheet name="H26事業計画" sheetId="98" r:id="rId7"/>
  </sheets>
  <definedNames>
    <definedName name="_xlnm.Print_Area" localSheetId="4">H26事業収支予算案!$A$1:$E$91</definedName>
    <definedName name="_xlnm.Print_Area" localSheetId="2">社員名簿!$A$1:$B$23</definedName>
    <definedName name="_xlnm.Print_Titles" localSheetId="5">H25事業報告!$5:$5</definedName>
    <definedName name="_xlnm.Print_Titles" localSheetId="6">H26事業計画!$5:$5</definedName>
    <definedName name="_xlnm.Print_Titles" localSheetId="4">H26事業収支予算案!$5:$5</definedName>
  </definedNames>
  <calcPr calcId="125725"/>
</workbook>
</file>

<file path=xl/calcChain.xml><?xml version="1.0" encoding="utf-8"?>
<calcChain xmlns="http://schemas.openxmlformats.org/spreadsheetml/2006/main">
  <c r="C95" i="99"/>
  <c r="C96"/>
  <c r="C24"/>
  <c r="B33" i="84"/>
  <c r="B31"/>
  <c r="D27"/>
  <c r="B12"/>
  <c r="B27" s="1"/>
  <c r="B17"/>
  <c r="D88" i="99"/>
  <c r="B83"/>
  <c r="B82"/>
  <c r="B81"/>
  <c r="B77"/>
  <c r="B75"/>
  <c r="D87" s="1"/>
  <c r="D72"/>
  <c r="B69"/>
  <c r="B67"/>
  <c r="C69" s="1"/>
  <c r="C66"/>
  <c r="B66"/>
  <c r="B65"/>
  <c r="C62"/>
  <c r="B61"/>
  <c r="B60"/>
  <c r="B59"/>
  <c r="B58"/>
  <c r="C57"/>
  <c r="B57"/>
  <c r="C56"/>
  <c r="B56"/>
  <c r="B55"/>
  <c r="C55" s="1"/>
  <c r="D62" s="1"/>
  <c r="C51"/>
  <c r="D52" s="1"/>
  <c r="B51"/>
  <c r="B50"/>
  <c r="C47"/>
  <c r="D48" s="1"/>
  <c r="D42"/>
  <c r="C40"/>
  <c r="B38"/>
  <c r="C36"/>
  <c r="C32"/>
  <c r="C23"/>
  <c r="B23"/>
  <c r="C21"/>
  <c r="B21"/>
  <c r="B20"/>
  <c r="B17"/>
  <c r="B16"/>
  <c r="B15"/>
  <c r="B14"/>
  <c r="C17" s="1"/>
  <c r="B12"/>
  <c r="B11"/>
  <c r="C12" s="1"/>
  <c r="C8"/>
  <c r="B8"/>
  <c r="F33" i="94"/>
  <c r="D41" i="99" l="1"/>
  <c r="D43" s="1"/>
  <c r="D70"/>
  <c r="D73" s="1"/>
  <c r="D89" s="1"/>
  <c r="D90" s="1"/>
  <c r="H30" i="98"/>
  <c r="F30"/>
  <c r="H24"/>
  <c r="F24"/>
  <c r="H16"/>
  <c r="F16"/>
  <c r="F11"/>
  <c r="D91" i="99" l="1"/>
  <c r="F34" i="98"/>
  <c r="H34"/>
  <c r="H26" i="94"/>
  <c r="F26"/>
  <c r="F14"/>
  <c r="H14"/>
  <c r="H22"/>
  <c r="F22"/>
  <c r="F9"/>
  <c r="D42" i="84"/>
  <c r="D14"/>
  <c r="B43"/>
  <c r="B22"/>
  <c r="D29"/>
  <c r="D30"/>
  <c r="D33"/>
  <c r="D26"/>
  <c r="D25"/>
  <c r="D23"/>
  <c r="D24"/>
  <c r="D22"/>
  <c r="D13"/>
  <c r="D15"/>
  <c r="D16"/>
  <c r="D17"/>
  <c r="D18"/>
  <c r="D19"/>
  <c r="D20"/>
  <c r="D21"/>
  <c r="D44" l="1"/>
  <c r="H34" i="94"/>
  <c r="F34"/>
  <c r="D28" i="84"/>
  <c r="D12" l="1"/>
  <c r="D31" l="1"/>
  <c r="D32"/>
</calcChain>
</file>

<file path=xl/sharedStrings.xml><?xml version="1.0" encoding="utf-8"?>
<sst xmlns="http://schemas.openxmlformats.org/spreadsheetml/2006/main" count="467" uniqueCount="321">
  <si>
    <t>市民等</t>
    <rPh sb="0" eb="2">
      <t>シミン</t>
    </rPh>
    <rPh sb="2" eb="3">
      <t>トウ</t>
    </rPh>
    <phoneticPr fontId="5"/>
  </si>
  <si>
    <t>・ジャム作り体験事業</t>
    <rPh sb="4" eb="5">
      <t>ヅク</t>
    </rPh>
    <rPh sb="6" eb="8">
      <t>タイケン</t>
    </rPh>
    <rPh sb="8" eb="10">
      <t>ジギョウ</t>
    </rPh>
    <phoneticPr fontId="5"/>
  </si>
  <si>
    <t>　・農作業体験事業</t>
    <rPh sb="2" eb="5">
      <t>ノウサギョウ</t>
    </rPh>
    <rPh sb="5" eb="7">
      <t>タイケン</t>
    </rPh>
    <rPh sb="7" eb="9">
      <t>ジギョウ</t>
    </rPh>
    <phoneticPr fontId="5"/>
  </si>
  <si>
    <t>・地域ブランドジャム作り事業</t>
    <rPh sb="1" eb="3">
      <t>チイキ</t>
    </rPh>
    <rPh sb="10" eb="11">
      <t>ヅク</t>
    </rPh>
    <rPh sb="12" eb="14">
      <t>ジギョウ</t>
    </rPh>
    <phoneticPr fontId="5"/>
  </si>
  <si>
    <t xml:space="preserve">②　グリーンツーリズムイベントの企画運営事業 </t>
    <phoneticPr fontId="5"/>
  </si>
  <si>
    <t xml:space="preserve">③　地域づくり活性化のための「地産地消」やブランド作り推進事業 </t>
    <phoneticPr fontId="5"/>
  </si>
  <si>
    <t>①　グリーンツーリズム活動推進のための情報の収集・発信・研究事業
⑥　地域の農村景観や文化の継承と振興事業</t>
    <phoneticPr fontId="5"/>
  </si>
  <si>
    <t>④　農作業等役務の提供・支援・管理等の事業</t>
    <phoneticPr fontId="5"/>
  </si>
  <si>
    <t>・遊休農地解消支援事業</t>
    <phoneticPr fontId="5"/>
  </si>
  <si>
    <t>⑤　農業地域資源を活用した社会教育活動並びに食育推進事業</t>
    <phoneticPr fontId="5"/>
  </si>
  <si>
    <t>小野　隆</t>
    <rPh sb="0" eb="2">
      <t>オノ</t>
    </rPh>
    <rPh sb="3" eb="4">
      <t>タカシ</t>
    </rPh>
    <phoneticPr fontId="5"/>
  </si>
  <si>
    <t>伊東　厚</t>
    <rPh sb="0" eb="2">
      <t>イトウ</t>
    </rPh>
    <rPh sb="3" eb="4">
      <t>アツシ</t>
    </rPh>
    <phoneticPr fontId="5"/>
  </si>
  <si>
    <t>実施日時</t>
    <rPh sb="0" eb="2">
      <t>ジッシ</t>
    </rPh>
    <rPh sb="2" eb="4">
      <t>ニチジ</t>
    </rPh>
    <phoneticPr fontId="5"/>
  </si>
  <si>
    <t>1月～12月</t>
    <rPh sb="1" eb="2">
      <t>ガツ</t>
    </rPh>
    <rPh sb="5" eb="6">
      <t>ガツ</t>
    </rPh>
    <phoneticPr fontId="5"/>
  </si>
  <si>
    <t>・山梨ブランド創出事業</t>
    <rPh sb="1" eb="3">
      <t>ヤマナシ</t>
    </rPh>
    <rPh sb="7" eb="9">
      <t>ソウシュツ</t>
    </rPh>
    <rPh sb="9" eb="11">
      <t>ジギョウ</t>
    </rPh>
    <phoneticPr fontId="5"/>
  </si>
  <si>
    <t>特産品開発製造</t>
    <rPh sb="0" eb="3">
      <t>トクサンヒン</t>
    </rPh>
    <rPh sb="3" eb="5">
      <t>カイハツ</t>
    </rPh>
    <rPh sb="5" eb="7">
      <t>セイゾウ</t>
    </rPh>
    <phoneticPr fontId="5"/>
  </si>
  <si>
    <t>県内農業者</t>
    <rPh sb="0" eb="2">
      <t>ケンナイ</t>
    </rPh>
    <rPh sb="2" eb="5">
      <t>ノウギョウシャ</t>
    </rPh>
    <phoneticPr fontId="5"/>
  </si>
  <si>
    <t>県内事業者</t>
    <rPh sb="0" eb="2">
      <t>ケンナイ</t>
    </rPh>
    <rPh sb="2" eb="5">
      <t>ジギョウシャ</t>
    </rPh>
    <phoneticPr fontId="5"/>
  </si>
  <si>
    <t>南アルプス市</t>
    <rPh sb="0" eb="1">
      <t>ミナミ</t>
    </rPh>
    <rPh sb="5" eb="6">
      <t>シ</t>
    </rPh>
    <phoneticPr fontId="5"/>
  </si>
  <si>
    <t>特定非営利活動法人南アルプスファームフィールドトリップ</t>
  </si>
  <si>
    <t>役　名</t>
  </si>
  <si>
    <t>氏　名</t>
  </si>
  <si>
    <t>住　所　又　は　居　所</t>
  </si>
  <si>
    <t>報酬の有無</t>
  </si>
  <si>
    <t>理事</t>
  </si>
  <si>
    <t>小野　隆</t>
  </si>
  <si>
    <t>無</t>
  </si>
  <si>
    <t>伊東　厚</t>
  </si>
  <si>
    <t>監事</t>
  </si>
  <si>
    <t>飯野　公一</t>
  </si>
  <si>
    <t>南アルプス市飯野４２２６番地２３</t>
  </si>
  <si>
    <r>
      <t>南アルプス市西野</t>
    </r>
    <r>
      <rPr>
        <sz val="12"/>
        <rFont val="Century"/>
        <family val="1"/>
      </rPr>
      <t>1610</t>
    </r>
    <r>
      <rPr>
        <sz val="12"/>
        <rFont val="ＭＳ 明朝"/>
        <family val="1"/>
        <charset val="128"/>
      </rPr>
      <t>番地</t>
    </r>
    <r>
      <rPr>
        <sz val="12"/>
        <rFont val="Century"/>
        <family val="1"/>
      </rPr>
      <t xml:space="preserve">7 </t>
    </r>
  </si>
  <si>
    <r>
      <t>南アルプス市飯野</t>
    </r>
    <r>
      <rPr>
        <sz val="12"/>
        <rFont val="Century"/>
        <family val="1"/>
      </rPr>
      <t>548</t>
    </r>
    <r>
      <rPr>
        <sz val="12"/>
        <rFont val="ＭＳ 明朝"/>
        <family val="1"/>
        <charset val="128"/>
      </rPr>
      <t>番地</t>
    </r>
  </si>
  <si>
    <t>南アルプス市山寺1150２号棟304号</t>
    <rPh sb="6" eb="8">
      <t>ヤマデラ</t>
    </rPh>
    <rPh sb="13" eb="15">
      <t>ゴウトウ</t>
    </rPh>
    <rPh sb="18" eb="19">
      <t>ゴウ</t>
    </rPh>
    <phoneticPr fontId="5"/>
  </si>
  <si>
    <t>中山　友江</t>
  </si>
  <si>
    <r>
      <t>南アルプス市西野</t>
    </r>
    <r>
      <rPr>
        <sz val="12"/>
        <rFont val="Century"/>
        <family val="1"/>
      </rPr>
      <t>1610</t>
    </r>
    <r>
      <rPr>
        <sz val="12"/>
        <rFont val="ＭＳ 明朝"/>
        <family val="1"/>
        <charset val="128"/>
      </rPr>
      <t>番地</t>
    </r>
    <r>
      <rPr>
        <sz val="12"/>
        <rFont val="Century"/>
        <family val="1"/>
      </rPr>
      <t>7</t>
    </r>
  </si>
  <si>
    <r>
      <t>南アルプス市塩前</t>
    </r>
    <r>
      <rPr>
        <sz val="12"/>
        <rFont val="Century"/>
        <family val="1"/>
      </rPr>
      <t>130-11</t>
    </r>
  </si>
  <si>
    <r>
      <t>南アルプス市曲輪田新田</t>
    </r>
    <r>
      <rPr>
        <sz val="12"/>
        <rFont val="Century"/>
        <family val="1"/>
      </rPr>
      <t>708-24</t>
    </r>
  </si>
  <si>
    <t>横小路　稔</t>
  </si>
  <si>
    <t>相川　勝六</t>
  </si>
  <si>
    <t>松野　早苗</t>
  </si>
  <si>
    <r>
      <t>南アルプス市上宮地</t>
    </r>
    <r>
      <rPr>
        <sz val="12"/>
        <rFont val="Century"/>
        <family val="1"/>
      </rPr>
      <t>127</t>
    </r>
  </si>
  <si>
    <r>
      <t>甲斐市大下条</t>
    </r>
    <r>
      <rPr>
        <sz val="12"/>
        <rFont val="Century"/>
        <family val="1"/>
      </rPr>
      <t>495-6</t>
    </r>
  </si>
  <si>
    <r>
      <t>笛吹市石和町今井</t>
    </r>
    <r>
      <rPr>
        <sz val="12"/>
        <rFont val="Century"/>
        <family val="1"/>
      </rPr>
      <t>180-4</t>
    </r>
  </si>
  <si>
    <t>東京都豊島区南長崎4-6-6スカイコート402</t>
    <phoneticPr fontId="5"/>
  </si>
  <si>
    <t>秋葉　修</t>
  </si>
  <si>
    <t>南巨摩郡増穂町平林　５１０</t>
  </si>
  <si>
    <t>市内</t>
    <rPh sb="0" eb="2">
      <t>シナイ</t>
    </rPh>
    <phoneticPr fontId="5"/>
  </si>
  <si>
    <t>完熟フルーツこだわり探訪</t>
    <rPh sb="0" eb="2">
      <t>カンジュク</t>
    </rPh>
    <rPh sb="10" eb="12">
      <t>タンボウ</t>
    </rPh>
    <phoneticPr fontId="5"/>
  </si>
  <si>
    <t>6月～12月</t>
    <rPh sb="1" eb="2">
      <t>ガツ</t>
    </rPh>
    <rPh sb="5" eb="6">
      <t>ガツ</t>
    </rPh>
    <phoneticPr fontId="5"/>
  </si>
  <si>
    <t>・山梨マルシェ事業</t>
    <rPh sb="1" eb="3">
      <t>ヤマナシ</t>
    </rPh>
    <rPh sb="7" eb="9">
      <t>ジギョウ</t>
    </rPh>
    <phoneticPr fontId="5"/>
  </si>
  <si>
    <t>首都圏での産直販売</t>
    <rPh sb="0" eb="3">
      <t>シュトケン</t>
    </rPh>
    <rPh sb="5" eb="7">
      <t>サンチョク</t>
    </rPh>
    <rPh sb="7" eb="9">
      <t>ハンバイ</t>
    </rPh>
    <phoneticPr fontId="5"/>
  </si>
  <si>
    <t>首都圏</t>
    <rPh sb="0" eb="3">
      <t>シュトケン</t>
    </rPh>
    <phoneticPr fontId="5"/>
  </si>
  <si>
    <t>南アルプス市内</t>
    <rPh sb="0" eb="1">
      <t>ミナミ</t>
    </rPh>
    <rPh sb="5" eb="6">
      <t>シ</t>
    </rPh>
    <rPh sb="6" eb="7">
      <t>ナイ</t>
    </rPh>
    <phoneticPr fontId="5"/>
  </si>
  <si>
    <t>６月～１０月</t>
    <rPh sb="1" eb="2">
      <t>ガツ</t>
    </rPh>
    <rPh sb="5" eb="6">
      <t>ガツ</t>
    </rPh>
    <phoneticPr fontId="5"/>
  </si>
  <si>
    <t>特定非営利活動法人　南アルプスファームフィールドトリップ</t>
    <rPh sb="0" eb="2">
      <t>トクテイ</t>
    </rPh>
    <rPh sb="2" eb="5">
      <t>ヒエイリ</t>
    </rPh>
    <rPh sb="5" eb="7">
      <t>カツドウ</t>
    </rPh>
    <rPh sb="7" eb="9">
      <t>ホウジン</t>
    </rPh>
    <rPh sb="10" eb="11">
      <t>ミナミ</t>
    </rPh>
    <phoneticPr fontId="5"/>
  </si>
  <si>
    <t>（１）特定非営利活動に係る事業</t>
    <rPh sb="3" eb="5">
      <t>トクテイ</t>
    </rPh>
    <rPh sb="5" eb="8">
      <t>ヒエイリ</t>
    </rPh>
    <rPh sb="8" eb="10">
      <t>カツドウ</t>
    </rPh>
    <rPh sb="11" eb="12">
      <t>カカ</t>
    </rPh>
    <rPh sb="13" eb="15">
      <t>ジギョウ</t>
    </rPh>
    <phoneticPr fontId="5"/>
  </si>
  <si>
    <t>定款の事業名</t>
    <rPh sb="0" eb="2">
      <t>テイカン</t>
    </rPh>
    <rPh sb="3" eb="5">
      <t>ジギョウ</t>
    </rPh>
    <rPh sb="5" eb="6">
      <t>メイ</t>
    </rPh>
    <phoneticPr fontId="5"/>
  </si>
  <si>
    <t>事業内容</t>
    <rPh sb="0" eb="2">
      <t>ジギョウ</t>
    </rPh>
    <rPh sb="2" eb="4">
      <t>ナイヨウ</t>
    </rPh>
    <phoneticPr fontId="5"/>
  </si>
  <si>
    <t>季節の果物狩りとジャム作り体験をあわせて、新しい交流の形を提案する事業</t>
    <rPh sb="0" eb="2">
      <t>キセツ</t>
    </rPh>
    <rPh sb="3" eb="5">
      <t>クダモノ</t>
    </rPh>
    <rPh sb="5" eb="6">
      <t>ガ</t>
    </rPh>
    <rPh sb="11" eb="12">
      <t>ヅク</t>
    </rPh>
    <rPh sb="13" eb="15">
      <t>タイケン</t>
    </rPh>
    <rPh sb="21" eb="22">
      <t>アタラ</t>
    </rPh>
    <rPh sb="24" eb="26">
      <t>コウリュウ</t>
    </rPh>
    <rPh sb="27" eb="28">
      <t>カタチ</t>
    </rPh>
    <rPh sb="29" eb="31">
      <t>テイアン</t>
    </rPh>
    <rPh sb="33" eb="35">
      <t>ジギョウ</t>
    </rPh>
    <phoneticPr fontId="5"/>
  </si>
  <si>
    <t>八田農畜産物加工施設</t>
    <rPh sb="0" eb="2">
      <t>ハッタ</t>
    </rPh>
    <rPh sb="2" eb="4">
      <t>ノウチク</t>
    </rPh>
    <rPh sb="4" eb="6">
      <t>サンブツ</t>
    </rPh>
    <rPh sb="6" eb="8">
      <t>カコウ</t>
    </rPh>
    <rPh sb="8" eb="10">
      <t>シセツ</t>
    </rPh>
    <phoneticPr fontId="5"/>
  </si>
  <si>
    <t>合計</t>
    <rPh sb="0" eb="2">
      <t>ゴウケイ</t>
    </rPh>
    <phoneticPr fontId="5"/>
  </si>
  <si>
    <t>ジャム委託製造</t>
    <rPh sb="3" eb="5">
      <t>イタク</t>
    </rPh>
    <rPh sb="5" eb="7">
      <t>セイゾウ</t>
    </rPh>
    <phoneticPr fontId="5"/>
  </si>
  <si>
    <t>事業合計</t>
    <rPh sb="0" eb="2">
      <t>ジギョウ</t>
    </rPh>
    <rPh sb="2" eb="4">
      <t>ゴウケイ</t>
    </rPh>
    <phoneticPr fontId="5"/>
  </si>
  <si>
    <t>・食育ツーリズム事業</t>
    <rPh sb="1" eb="2">
      <t>ショク</t>
    </rPh>
    <rPh sb="2" eb="3">
      <t>イク</t>
    </rPh>
    <rPh sb="8" eb="10">
      <t>ジギョウ</t>
    </rPh>
    <phoneticPr fontId="5"/>
  </si>
  <si>
    <t>東京都町田市真光寺1-8-20</t>
    <phoneticPr fontId="5"/>
  </si>
  <si>
    <t>森本　真央</t>
    <phoneticPr fontId="5"/>
  </si>
  <si>
    <t>清水忠彦</t>
    <rPh sb="0" eb="2">
      <t>シミズ</t>
    </rPh>
    <rPh sb="2" eb="4">
      <t>タダヒコ</t>
    </rPh>
    <phoneticPr fontId="5"/>
  </si>
  <si>
    <t>齋藤　勝之</t>
    <phoneticPr fontId="5"/>
  </si>
  <si>
    <t>春日谷　厚尚</t>
    <phoneticPr fontId="5"/>
  </si>
  <si>
    <t>神奈川県秦野市渋沢２－２０－２</t>
    <phoneticPr fontId="5"/>
  </si>
  <si>
    <t>南アルプス市百々311</t>
    <rPh sb="0" eb="1">
      <t>ミナミ</t>
    </rPh>
    <rPh sb="5" eb="6">
      <t>シ</t>
    </rPh>
    <rPh sb="6" eb="7">
      <t>ヒャク</t>
    </rPh>
    <phoneticPr fontId="5"/>
  </si>
  <si>
    <t>白川　和久</t>
    <rPh sb="0" eb="1">
      <t>シロ</t>
    </rPh>
    <rPh sb="1" eb="2">
      <t>カワ</t>
    </rPh>
    <phoneticPr fontId="5"/>
  </si>
  <si>
    <t>職員　組織図</t>
    <rPh sb="0" eb="2">
      <t>ショクイン</t>
    </rPh>
    <rPh sb="3" eb="6">
      <t>ソシキズ</t>
    </rPh>
    <phoneticPr fontId="5"/>
  </si>
  <si>
    <t>理事長</t>
    <rPh sb="0" eb="3">
      <t>リジチョウ</t>
    </rPh>
    <phoneticPr fontId="5"/>
  </si>
  <si>
    <t>副理事長</t>
    <rPh sb="0" eb="4">
      <t>フクリジチョウ</t>
    </rPh>
    <phoneticPr fontId="5"/>
  </si>
  <si>
    <t>理事</t>
    <rPh sb="0" eb="2">
      <t>リジ</t>
    </rPh>
    <phoneticPr fontId="5"/>
  </si>
  <si>
    <t>事務局長</t>
    <rPh sb="0" eb="2">
      <t>ジム</t>
    </rPh>
    <rPh sb="2" eb="4">
      <t>キョクチョウ</t>
    </rPh>
    <phoneticPr fontId="5"/>
  </si>
  <si>
    <t>事務・経理・販売</t>
    <rPh sb="0" eb="2">
      <t>ジム</t>
    </rPh>
    <rPh sb="3" eb="5">
      <t>ケイリ</t>
    </rPh>
    <rPh sb="6" eb="8">
      <t>ハンバイ</t>
    </rPh>
    <phoneticPr fontId="5"/>
  </si>
  <si>
    <t>宮脇照佳</t>
    <rPh sb="0" eb="2">
      <t>ミヤワキ</t>
    </rPh>
    <rPh sb="2" eb="3">
      <t>テ</t>
    </rPh>
    <rPh sb="3" eb="4">
      <t>ヨシ</t>
    </rPh>
    <phoneticPr fontId="5"/>
  </si>
  <si>
    <t>経理</t>
    <rPh sb="0" eb="2">
      <t>ケイリ</t>
    </rPh>
    <phoneticPr fontId="5"/>
  </si>
  <si>
    <t>農産加工部門</t>
    <rPh sb="0" eb="2">
      <t>ノウサン</t>
    </rPh>
    <rPh sb="2" eb="4">
      <t>カコウ</t>
    </rPh>
    <rPh sb="4" eb="6">
      <t>ブモン</t>
    </rPh>
    <phoneticPr fontId="5"/>
  </si>
  <si>
    <t>加工場長</t>
    <rPh sb="0" eb="2">
      <t>カコウ</t>
    </rPh>
    <rPh sb="2" eb="3">
      <t>ジョウ</t>
    </rPh>
    <rPh sb="3" eb="4">
      <t>チョウ</t>
    </rPh>
    <phoneticPr fontId="5"/>
  </si>
  <si>
    <t>農場部門</t>
    <rPh sb="0" eb="2">
      <t>ノウジョウ</t>
    </rPh>
    <rPh sb="2" eb="4">
      <t>ブモン</t>
    </rPh>
    <phoneticPr fontId="5"/>
  </si>
  <si>
    <t>販売部長</t>
    <rPh sb="0" eb="2">
      <t>ハンバイ</t>
    </rPh>
    <rPh sb="2" eb="4">
      <t>ブチョウ</t>
    </rPh>
    <phoneticPr fontId="5"/>
  </si>
  <si>
    <t>パート</t>
    <phoneticPr fontId="5"/>
  </si>
  <si>
    <t>横森　円</t>
    <rPh sb="0" eb="2">
      <t>ヨコモリ</t>
    </rPh>
    <rPh sb="3" eb="4">
      <t>エン</t>
    </rPh>
    <phoneticPr fontId="5"/>
  </si>
  <si>
    <t>（非常勤）</t>
    <rPh sb="1" eb="4">
      <t>ヒジョウキン</t>
    </rPh>
    <phoneticPr fontId="5"/>
  </si>
  <si>
    <t>（常勤）</t>
    <rPh sb="1" eb="3">
      <t>ジョウキン</t>
    </rPh>
    <phoneticPr fontId="5"/>
  </si>
  <si>
    <t>ツーリズム部門</t>
    <rPh sb="5" eb="7">
      <t>ブモン</t>
    </rPh>
    <phoneticPr fontId="5"/>
  </si>
  <si>
    <t>平成25年1月1日から平成25年12月31日</t>
    <rPh sb="0" eb="2">
      <t>ヘイセイ</t>
    </rPh>
    <rPh sb="4" eb="5">
      <t>ネン</t>
    </rPh>
    <rPh sb="6" eb="7">
      <t>ガツ</t>
    </rPh>
    <rPh sb="8" eb="9">
      <t>ニチ</t>
    </rPh>
    <rPh sb="11" eb="13">
      <t>ヘイセイ</t>
    </rPh>
    <rPh sb="15" eb="16">
      <t>ネン</t>
    </rPh>
    <rPh sb="18" eb="19">
      <t>ガツ</t>
    </rPh>
    <rPh sb="21" eb="22">
      <t>ニチ</t>
    </rPh>
    <phoneticPr fontId="5"/>
  </si>
  <si>
    <t>・ツアーガイド事業</t>
    <rPh sb="7" eb="9">
      <t>ジギョウ</t>
    </rPh>
    <phoneticPr fontId="5"/>
  </si>
  <si>
    <t>・ループ橋パッションハウス事業</t>
    <rPh sb="4" eb="5">
      <t>ハシ</t>
    </rPh>
    <rPh sb="13" eb="15">
      <t>ジギョウ</t>
    </rPh>
    <phoneticPr fontId="5"/>
  </si>
  <si>
    <t>ループ橋ハウス</t>
    <rPh sb="3" eb="4">
      <t>キョウ</t>
    </rPh>
    <phoneticPr fontId="5"/>
  </si>
  <si>
    <t>県内で食育イベントの開催</t>
    <rPh sb="0" eb="2">
      <t>ケンナイ</t>
    </rPh>
    <rPh sb="3" eb="4">
      <t>ショク</t>
    </rPh>
    <rPh sb="4" eb="5">
      <t>イク</t>
    </rPh>
    <rPh sb="10" eb="12">
      <t>カイサイ</t>
    </rPh>
    <phoneticPr fontId="5"/>
  </si>
  <si>
    <t>県外・市内</t>
    <rPh sb="0" eb="2">
      <t>ケンガイ</t>
    </rPh>
    <rPh sb="3" eb="5">
      <t>シナイ</t>
    </rPh>
    <phoneticPr fontId="5"/>
  </si>
  <si>
    <t>菓子・ソース製造開発</t>
    <rPh sb="0" eb="2">
      <t>カシ</t>
    </rPh>
    <rPh sb="6" eb="8">
      <t>セイゾウ</t>
    </rPh>
    <rPh sb="8" eb="10">
      <t>カイハツ</t>
    </rPh>
    <phoneticPr fontId="5"/>
  </si>
  <si>
    <t>マルメラータ加工施設</t>
    <rPh sb="6" eb="8">
      <t>カコウ</t>
    </rPh>
    <rPh sb="8" eb="10">
      <t>シセツ</t>
    </rPh>
    <phoneticPr fontId="5"/>
  </si>
  <si>
    <t>八田加工所指定管理事業</t>
    <rPh sb="0" eb="2">
      <t>ハッタ</t>
    </rPh>
    <rPh sb="2" eb="4">
      <t>カコウ</t>
    </rPh>
    <rPh sb="4" eb="5">
      <t>ジョ</t>
    </rPh>
    <rPh sb="5" eb="7">
      <t>シテイ</t>
    </rPh>
    <rPh sb="7" eb="9">
      <t>カンリ</t>
    </rPh>
    <rPh sb="9" eb="11">
      <t>ジギョウ</t>
    </rPh>
    <phoneticPr fontId="5"/>
  </si>
  <si>
    <t>加工所の管理運営指導</t>
    <rPh sb="0" eb="2">
      <t>カコウ</t>
    </rPh>
    <rPh sb="2" eb="3">
      <t>ジョ</t>
    </rPh>
    <rPh sb="4" eb="6">
      <t>カンリ</t>
    </rPh>
    <rPh sb="6" eb="8">
      <t>ウンエイ</t>
    </rPh>
    <rPh sb="8" eb="10">
      <t>シドウ</t>
    </rPh>
    <phoneticPr fontId="5"/>
  </si>
  <si>
    <t>南アルプスまでい牧場づくり</t>
    <rPh sb="0" eb="1">
      <t>ミナミ</t>
    </rPh>
    <rPh sb="8" eb="10">
      <t>ボクジョウ</t>
    </rPh>
    <phoneticPr fontId="5"/>
  </si>
  <si>
    <t>清水　忠彦</t>
    <rPh sb="0" eb="2">
      <t>シミズ</t>
    </rPh>
    <rPh sb="3" eb="5">
      <t>タダヒコ</t>
    </rPh>
    <phoneticPr fontId="5"/>
  </si>
  <si>
    <t>南アルプス市百々311</t>
  </si>
  <si>
    <t>従業員</t>
    <rPh sb="0" eb="3">
      <t>ジュウギョウイン</t>
    </rPh>
    <phoneticPr fontId="5"/>
  </si>
  <si>
    <t>岩切亮憲</t>
    <rPh sb="0" eb="2">
      <t>イワキリ</t>
    </rPh>
    <rPh sb="2" eb="3">
      <t>リョウ</t>
    </rPh>
    <rPh sb="3" eb="4">
      <t>ケン</t>
    </rPh>
    <phoneticPr fontId="5"/>
  </si>
  <si>
    <t>宮脇　照佳</t>
    <rPh sb="0" eb="2">
      <t>ミヤワキ</t>
    </rPh>
    <rPh sb="3" eb="4">
      <t>テル</t>
    </rPh>
    <rPh sb="4" eb="5">
      <t>ヨシ</t>
    </rPh>
    <phoneticPr fontId="5"/>
  </si>
  <si>
    <t>三上　浩文</t>
    <rPh sb="0" eb="2">
      <t>ミカミ</t>
    </rPh>
    <rPh sb="3" eb="5">
      <t>ヒロフミ</t>
    </rPh>
    <phoneticPr fontId="5"/>
  </si>
  <si>
    <t>．財務情報</t>
  </si>
  <si>
    <r>
      <t>■</t>
    </r>
    <r>
      <rPr>
        <sz val="12"/>
        <color theme="1"/>
        <rFont val="ＭＳ ゴシック"/>
        <family val="3"/>
        <charset val="128"/>
      </rPr>
      <t xml:space="preserve"> </t>
    </r>
    <r>
      <rPr>
        <sz val="10.5"/>
        <color theme="1"/>
        <rFont val="ＭＳ ゴシック"/>
        <family val="3"/>
        <charset val="128"/>
      </rPr>
      <t>事業年度（直近の決算）　　　　　　　　　　　　</t>
    </r>
  </si>
  <si>
    <t>科目</t>
  </si>
  <si>
    <t>特定非営利活動に係る事業</t>
  </si>
  <si>
    <t>その他の事業</t>
  </si>
  <si>
    <t>合計</t>
  </si>
  <si>
    <t>Ⅰ経常収益計</t>
  </si>
  <si>
    <t>　３．受取民間助成金</t>
  </si>
  <si>
    <t>　４．受取公的補助金</t>
  </si>
  <si>
    <t>　５．自主事業収益</t>
  </si>
  <si>
    <t>　　　（うち介護事業収益）</t>
  </si>
  <si>
    <t>　６．受託事業収益</t>
  </si>
  <si>
    <t>　　　（うち公益受託収益）</t>
  </si>
  <si>
    <t>　７．その他収益</t>
  </si>
  <si>
    <t>Ⅱ経常費用計</t>
  </si>
  <si>
    <t>　１．事業費</t>
  </si>
  <si>
    <t>　　(うち人件費）</t>
  </si>
  <si>
    <t>　２．管理費</t>
  </si>
  <si>
    <t>Ⅲ当期経常増減額</t>
  </si>
  <si>
    <t>Ⅳ経常外収益計</t>
  </si>
  <si>
    <t>Ⅴ経常外費用計</t>
  </si>
  <si>
    <t>Ⅵ経理区分振替額</t>
  </si>
  <si>
    <t>Ⅶ当期正味財産増減額</t>
  </si>
  <si>
    <t>Ⅷ前期繰越正味財産額</t>
  </si>
  <si>
    <t>Ⅸ次期繰越正味財産額</t>
  </si>
  <si>
    <t>Ⅰ資産の部</t>
  </si>
  <si>
    <t>Ⅱ負債の部</t>
  </si>
  <si>
    <t>　１．流動資産</t>
  </si>
  <si>
    <t>　１．流動負債</t>
  </si>
  <si>
    <t>　２．固定資産</t>
  </si>
  <si>
    <t>　２．固定負債</t>
  </si>
  <si>
    <t>　負債合計</t>
  </si>
  <si>
    <t>Ⅲ正味財産の部</t>
  </si>
  <si>
    <t>　正味財産合計</t>
  </si>
  <si>
    <t>資産合計</t>
    <rPh sb="0" eb="2">
      <t>シサン</t>
    </rPh>
    <rPh sb="2" eb="4">
      <t>ゴウケイ</t>
    </rPh>
    <phoneticPr fontId="5"/>
  </si>
  <si>
    <t>特定非営利活動法人南アルプスファームフィールドトリップ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ミナミ</t>
    </rPh>
    <phoneticPr fontId="5"/>
  </si>
  <si>
    <t>南アルプス市上八田140-116</t>
    <rPh sb="0" eb="1">
      <t>ミナミ</t>
    </rPh>
    <rPh sb="5" eb="6">
      <t>シ</t>
    </rPh>
    <rPh sb="6" eb="7">
      <t>ウエ</t>
    </rPh>
    <rPh sb="7" eb="9">
      <t>ハッタ</t>
    </rPh>
    <phoneticPr fontId="5"/>
  </si>
  <si>
    <t>韮崎市本町1-4-21</t>
    <rPh sb="0" eb="3">
      <t>ニラサキシ</t>
    </rPh>
    <rPh sb="3" eb="5">
      <t>ホンマチ</t>
    </rPh>
    <phoneticPr fontId="5"/>
  </si>
  <si>
    <t>幅野　典子</t>
    <phoneticPr fontId="5"/>
  </si>
  <si>
    <t>東京都町田市真光寺1-8-20</t>
    <phoneticPr fontId="5"/>
  </si>
  <si>
    <t>幅野　典子</t>
    <rPh sb="0" eb="1">
      <t>ハバ</t>
    </rPh>
    <rPh sb="1" eb="2">
      <t>ノ</t>
    </rPh>
    <rPh sb="3" eb="5">
      <t>ノリコ</t>
    </rPh>
    <phoneticPr fontId="5"/>
  </si>
  <si>
    <t>森本</t>
    <rPh sb="0" eb="2">
      <t>モリモト</t>
    </rPh>
    <phoneticPr fontId="5"/>
  </si>
  <si>
    <t>　１．受取会費（正会費）</t>
    <rPh sb="8" eb="9">
      <t>セイ</t>
    </rPh>
    <rPh sb="9" eb="11">
      <t>カイヒ</t>
    </rPh>
    <phoneticPr fontId="5"/>
  </si>
  <si>
    <t>　２．受取寄附金（賛助会費・寄付金）</t>
    <rPh sb="9" eb="11">
      <t>サンジョ</t>
    </rPh>
    <rPh sb="11" eb="13">
      <t>カイヒ</t>
    </rPh>
    <rPh sb="14" eb="17">
      <t>キフキン</t>
    </rPh>
    <phoneticPr fontId="5"/>
  </si>
  <si>
    <t>市内の遊休農地を解消し活用</t>
    <rPh sb="0" eb="2">
      <t>シナイ</t>
    </rPh>
    <rPh sb="3" eb="5">
      <t>ユウキュウ</t>
    </rPh>
    <rPh sb="5" eb="7">
      <t>ノウチ</t>
    </rPh>
    <rPh sb="8" eb="10">
      <t>カイショウ</t>
    </rPh>
    <rPh sb="11" eb="13">
      <t>カツヨウ</t>
    </rPh>
    <phoneticPr fontId="5"/>
  </si>
  <si>
    <t>フルーツ劇場プロジェクトと協力した地域ツアーのガイド育成</t>
    <rPh sb="4" eb="6">
      <t>ゲキジョウ</t>
    </rPh>
    <rPh sb="13" eb="15">
      <t>キョウリョク</t>
    </rPh>
    <rPh sb="17" eb="19">
      <t>チイキ</t>
    </rPh>
    <rPh sb="26" eb="28">
      <t>イクセイ</t>
    </rPh>
    <phoneticPr fontId="5"/>
  </si>
  <si>
    <t>・地域おこし協力隊受入事業</t>
    <rPh sb="1" eb="3">
      <t>チイキ</t>
    </rPh>
    <rPh sb="6" eb="9">
      <t>キョウリョクタイ</t>
    </rPh>
    <rPh sb="9" eb="11">
      <t>ウケイレ</t>
    </rPh>
    <rPh sb="11" eb="13">
      <t>ジギョウ</t>
    </rPh>
    <phoneticPr fontId="5"/>
  </si>
  <si>
    <t>地域おこし協力隊員受入れ</t>
    <rPh sb="0" eb="2">
      <t>チイキ</t>
    </rPh>
    <rPh sb="5" eb="8">
      <t>キョウリョクタイ</t>
    </rPh>
    <rPh sb="8" eb="9">
      <t>イン</t>
    </rPh>
    <rPh sb="9" eb="11">
      <t>ウケイ</t>
    </rPh>
    <phoneticPr fontId="5"/>
  </si>
  <si>
    <t>・鳥獣害対策事業</t>
    <rPh sb="1" eb="3">
      <t>チョウジュウ</t>
    </rPh>
    <rPh sb="3" eb="4">
      <t>ガイ</t>
    </rPh>
    <rPh sb="4" eb="6">
      <t>タイサク</t>
    </rPh>
    <rPh sb="6" eb="8">
      <t>ジギョウ</t>
    </rPh>
    <phoneticPr fontId="5"/>
  </si>
  <si>
    <t>遊休農地での山羊貸出</t>
    <rPh sb="0" eb="2">
      <t>ユウキュウ</t>
    </rPh>
    <rPh sb="2" eb="4">
      <t>ノウチ</t>
    </rPh>
    <rPh sb="6" eb="8">
      <t>ヤギ</t>
    </rPh>
    <rPh sb="8" eb="10">
      <t>カシダシ</t>
    </rPh>
    <phoneticPr fontId="5"/>
  </si>
  <si>
    <t>新津恵子</t>
    <rPh sb="0" eb="2">
      <t>ニイツ</t>
    </rPh>
    <rPh sb="2" eb="4">
      <t>ケイコ</t>
    </rPh>
    <phoneticPr fontId="5"/>
  </si>
  <si>
    <t>山主</t>
    <rPh sb="0" eb="1">
      <t>ヤマ</t>
    </rPh>
    <rPh sb="1" eb="2">
      <t>ヌシ</t>
    </rPh>
    <phoneticPr fontId="5"/>
  </si>
  <si>
    <t>管理</t>
    <rPh sb="0" eb="2">
      <t>カンリ</t>
    </rPh>
    <phoneticPr fontId="5"/>
  </si>
  <si>
    <t>デザインツーリズム</t>
    <phoneticPr fontId="5"/>
  </si>
  <si>
    <t>森本恵理</t>
    <rPh sb="0" eb="1">
      <t>モリ</t>
    </rPh>
    <rPh sb="1" eb="2">
      <t>モト</t>
    </rPh>
    <rPh sb="2" eb="4">
      <t>エリ</t>
    </rPh>
    <phoneticPr fontId="5"/>
  </si>
  <si>
    <t>鶴田真裕</t>
    <rPh sb="0" eb="2">
      <t>ツルタ</t>
    </rPh>
    <rPh sb="2" eb="3">
      <t>シン</t>
    </rPh>
    <rPh sb="3" eb="4">
      <t>ユウ</t>
    </rPh>
    <phoneticPr fontId="5"/>
  </si>
  <si>
    <t>森美知子</t>
    <rPh sb="0" eb="1">
      <t>モリ</t>
    </rPh>
    <rPh sb="1" eb="4">
      <t>ミチコ</t>
    </rPh>
    <phoneticPr fontId="5"/>
  </si>
  <si>
    <t>青柳拓馬</t>
    <rPh sb="0" eb="2">
      <t>アオヤギ</t>
    </rPh>
    <rPh sb="2" eb="4">
      <t>タクマ</t>
    </rPh>
    <phoneticPr fontId="5"/>
  </si>
  <si>
    <t>菓子製造部門</t>
    <rPh sb="0" eb="2">
      <t>カシ</t>
    </rPh>
    <rPh sb="2" eb="4">
      <t>セイゾウ</t>
    </rPh>
    <rPh sb="4" eb="6">
      <t>ブモン</t>
    </rPh>
    <phoneticPr fontId="5"/>
  </si>
  <si>
    <t>森本恵里</t>
    <rPh sb="0" eb="1">
      <t>モリ</t>
    </rPh>
    <rPh sb="1" eb="2">
      <t>モト</t>
    </rPh>
    <rPh sb="2" eb="4">
      <t>エリ</t>
    </rPh>
    <phoneticPr fontId="5"/>
  </si>
  <si>
    <t>店長</t>
    <rPh sb="0" eb="2">
      <t>テンチョウ</t>
    </rPh>
    <phoneticPr fontId="5"/>
  </si>
  <si>
    <t>塩谷　有沙</t>
    <rPh sb="0" eb="2">
      <t>エンヤ</t>
    </rPh>
    <rPh sb="3" eb="4">
      <t>アリ</t>
    </rPh>
    <rPh sb="4" eb="5">
      <t>サ</t>
    </rPh>
    <phoneticPr fontId="5"/>
  </si>
  <si>
    <t>望月三千生</t>
    <rPh sb="0" eb="2">
      <t>モチヅキ</t>
    </rPh>
    <rPh sb="2" eb="5">
      <t>ミチオ</t>
    </rPh>
    <phoneticPr fontId="5"/>
  </si>
  <si>
    <t>食育ツーリズム</t>
    <rPh sb="0" eb="1">
      <t>ショク</t>
    </rPh>
    <rPh sb="1" eb="2">
      <t>イク</t>
    </rPh>
    <phoneticPr fontId="5"/>
  </si>
  <si>
    <t>研修生</t>
    <rPh sb="0" eb="3">
      <t>ケンシュウセイ</t>
    </rPh>
    <phoneticPr fontId="5"/>
  </si>
  <si>
    <t>山下美那</t>
    <rPh sb="0" eb="2">
      <t>ヤマシタ</t>
    </rPh>
    <rPh sb="2" eb="3">
      <t>ミ</t>
    </rPh>
    <rPh sb="3" eb="4">
      <t>ナ</t>
    </rPh>
    <phoneticPr fontId="5"/>
  </si>
  <si>
    <t>槇野つかさ</t>
    <rPh sb="0" eb="2">
      <t>マキノ</t>
    </rPh>
    <phoneticPr fontId="5"/>
  </si>
  <si>
    <t>田川道啓</t>
    <rPh sb="0" eb="2">
      <t>タガワ</t>
    </rPh>
    <rPh sb="2" eb="3">
      <t>ミチ</t>
    </rPh>
    <rPh sb="3" eb="4">
      <t>ケイ</t>
    </rPh>
    <phoneticPr fontId="5"/>
  </si>
  <si>
    <t>古屋</t>
    <rPh sb="0" eb="2">
      <t>フルヤ</t>
    </rPh>
    <phoneticPr fontId="5"/>
  </si>
  <si>
    <t>石川</t>
    <rPh sb="0" eb="2">
      <t>イシカワ</t>
    </rPh>
    <phoneticPr fontId="5"/>
  </si>
  <si>
    <t>小野</t>
    <rPh sb="0" eb="2">
      <t>オノ</t>
    </rPh>
    <phoneticPr fontId="5"/>
  </si>
  <si>
    <t>横内</t>
    <rPh sb="0" eb="2">
      <t>ヨコウチ</t>
    </rPh>
    <phoneticPr fontId="5"/>
  </si>
  <si>
    <t>平尾</t>
    <rPh sb="0" eb="2">
      <t>ヒラオ</t>
    </rPh>
    <phoneticPr fontId="5"/>
  </si>
  <si>
    <t>平成25年度事業報告書</t>
    <rPh sb="0" eb="2">
      <t>ヘイセイ</t>
    </rPh>
    <rPh sb="4" eb="6">
      <t>ネンド</t>
    </rPh>
    <rPh sb="6" eb="8">
      <t>ジギョウ</t>
    </rPh>
    <rPh sb="8" eb="11">
      <t>ホウコクショ</t>
    </rPh>
    <phoneticPr fontId="5"/>
  </si>
  <si>
    <t>従事者の人数</t>
    <rPh sb="0" eb="3">
      <t>ジュウジシャ</t>
    </rPh>
    <rPh sb="4" eb="6">
      <t>ニンズウ</t>
    </rPh>
    <phoneticPr fontId="5"/>
  </si>
  <si>
    <t>受益対象者の範囲及び人数</t>
    <rPh sb="0" eb="2">
      <t>ジュエキ</t>
    </rPh>
    <rPh sb="2" eb="5">
      <t>タイショウシャ</t>
    </rPh>
    <rPh sb="6" eb="8">
      <t>ハンイ</t>
    </rPh>
    <rPh sb="8" eb="9">
      <t>オヨ</t>
    </rPh>
    <rPh sb="10" eb="12">
      <t>ニンズウ</t>
    </rPh>
    <phoneticPr fontId="5"/>
  </si>
  <si>
    <t>実施場所</t>
    <rPh sb="0" eb="2">
      <t>ジッシ</t>
    </rPh>
    <rPh sb="2" eb="4">
      <t>バショ</t>
    </rPh>
    <phoneticPr fontId="5"/>
  </si>
  <si>
    <t>①　グリーンツーリズム活動推進のための情報の収集・発信・研究事業</t>
    <phoneticPr fontId="5"/>
  </si>
  <si>
    <t>一般</t>
    <rPh sb="0" eb="2">
      <t>イッパン</t>
    </rPh>
    <phoneticPr fontId="5"/>
  </si>
  <si>
    <t>・企業の農園推進事業</t>
    <rPh sb="1" eb="3">
      <t>キギョウ</t>
    </rPh>
    <rPh sb="4" eb="6">
      <t>ノウエン</t>
    </rPh>
    <rPh sb="6" eb="8">
      <t>スイシン</t>
    </rPh>
    <rPh sb="8" eb="10">
      <t>ジギョウ</t>
    </rPh>
    <phoneticPr fontId="5"/>
  </si>
  <si>
    <t>グリーンツーリズム活動紹介</t>
    <rPh sb="9" eb="11">
      <t>カツドウ</t>
    </rPh>
    <rPh sb="11" eb="13">
      <t>ショウカイ</t>
    </rPh>
    <phoneticPr fontId="5"/>
  </si>
  <si>
    <t>11月</t>
    <rPh sb="2" eb="3">
      <t>ガツ</t>
    </rPh>
    <phoneticPr fontId="5"/>
  </si>
  <si>
    <t>南アルプス桃源文化会館</t>
    <rPh sb="0" eb="1">
      <t>ミナミ</t>
    </rPh>
    <rPh sb="5" eb="7">
      <t>トウゲン</t>
    </rPh>
    <rPh sb="7" eb="9">
      <t>ブンカ</t>
    </rPh>
    <rPh sb="9" eb="11">
      <t>カイカン</t>
    </rPh>
    <phoneticPr fontId="5"/>
  </si>
  <si>
    <t>県外県内</t>
    <rPh sb="0" eb="2">
      <t>ケンガイ</t>
    </rPh>
    <rPh sb="2" eb="4">
      <t>ケンナイ</t>
    </rPh>
    <phoneticPr fontId="5"/>
  </si>
  <si>
    <t>-</t>
    <phoneticPr fontId="5"/>
  </si>
  <si>
    <t>前事業年度の年間役員名簿</t>
  </si>
  <si>
    <r>
      <t>（法第</t>
    </r>
    <r>
      <rPr>
        <sz val="12"/>
        <rFont val="Century"/>
        <family val="1"/>
      </rPr>
      <t>28</t>
    </r>
    <r>
      <rPr>
        <sz val="12"/>
        <rFont val="ＭＳ 明朝"/>
        <family val="1"/>
        <charset val="128"/>
      </rPr>
      <t>条第</t>
    </r>
    <r>
      <rPr>
        <sz val="12"/>
        <rFont val="Century"/>
        <family val="1"/>
      </rPr>
      <t>1</t>
    </r>
    <r>
      <rPr>
        <sz val="12"/>
        <rFont val="ＭＳ 明朝"/>
        <family val="1"/>
        <charset val="128"/>
      </rPr>
      <t>項関係）</t>
    </r>
  </si>
  <si>
    <t>2013年　1月　1日から　2013年　12月　31日まで</t>
    <phoneticPr fontId="5"/>
  </si>
  <si>
    <t>就任期間</t>
    <rPh sb="0" eb="2">
      <t>シュウニン</t>
    </rPh>
    <rPh sb="2" eb="4">
      <t>キカン</t>
    </rPh>
    <phoneticPr fontId="5"/>
  </si>
  <si>
    <t>平成24年2月24日～平成26年2月23日まで</t>
    <rPh sb="0" eb="2">
      <t>ヘイセイ</t>
    </rPh>
    <rPh sb="4" eb="5">
      <t>ネン</t>
    </rPh>
    <rPh sb="6" eb="7">
      <t>ガツ</t>
    </rPh>
    <rPh sb="9" eb="10">
      <t>ニチ</t>
    </rPh>
    <rPh sb="11" eb="13">
      <t>ヘイセイ</t>
    </rPh>
    <rPh sb="15" eb="16">
      <t>ネン</t>
    </rPh>
    <rPh sb="17" eb="18">
      <t>ガツ</t>
    </rPh>
    <rPh sb="20" eb="21">
      <t>ニチ</t>
    </rPh>
    <phoneticPr fontId="5"/>
  </si>
  <si>
    <t>理事長</t>
    <rPh sb="2" eb="3">
      <t>チョウ</t>
    </rPh>
    <phoneticPr fontId="5"/>
  </si>
  <si>
    <t>副理事長</t>
    <rPh sb="0" eb="1">
      <t>フク</t>
    </rPh>
    <rPh sb="3" eb="4">
      <t>チョウ</t>
    </rPh>
    <phoneticPr fontId="5"/>
  </si>
  <si>
    <t>前事業年度の社員のうち１０人以上の者の名簿</t>
  </si>
  <si>
    <t>2013年　12月　31日現在</t>
    <phoneticPr fontId="5"/>
  </si>
  <si>
    <r>
      <t>（法第</t>
    </r>
    <r>
      <rPr>
        <sz val="10"/>
        <rFont val="Century"/>
        <family val="1"/>
      </rPr>
      <t>28</t>
    </r>
    <r>
      <rPr>
        <sz val="10"/>
        <rFont val="ＭＳ 明朝"/>
        <family val="1"/>
        <charset val="128"/>
      </rPr>
      <t>条第</t>
    </r>
    <r>
      <rPr>
        <sz val="10"/>
        <rFont val="Century"/>
        <family val="1"/>
      </rPr>
      <t>1</t>
    </r>
    <r>
      <rPr>
        <sz val="10"/>
        <rFont val="ＭＳ 明朝"/>
        <family val="1"/>
        <charset val="128"/>
      </rPr>
      <t>項関係「前事業年度の事業報告書」）</t>
    </r>
  </si>
  <si>
    <t>平成25年1月1日から平成25年12月31日まで</t>
    <rPh sb="0" eb="2">
      <t>ヘイセイ</t>
    </rPh>
    <rPh sb="4" eb="5">
      <t>ネン</t>
    </rPh>
    <rPh sb="6" eb="7">
      <t>ガツ</t>
    </rPh>
    <rPh sb="8" eb="9">
      <t>ニチ</t>
    </rPh>
    <rPh sb="11" eb="13">
      <t>ヘイセイ</t>
    </rPh>
    <rPh sb="15" eb="16">
      <t>ネン</t>
    </rPh>
    <rPh sb="18" eb="19">
      <t>ガツ</t>
    </rPh>
    <rPh sb="21" eb="22">
      <t>ニチ</t>
    </rPh>
    <phoneticPr fontId="5"/>
  </si>
  <si>
    <t>平成26年度特定非営利活動に係わる事業収支予算書（案）</t>
    <rPh sb="0" eb="2">
      <t>ヘイセイ</t>
    </rPh>
    <rPh sb="4" eb="6">
      <t>ネンド</t>
    </rPh>
    <rPh sb="6" eb="8">
      <t>トクテイ</t>
    </rPh>
    <rPh sb="8" eb="11">
      <t>ヒエイリ</t>
    </rPh>
    <rPh sb="11" eb="13">
      <t>カツドウ</t>
    </rPh>
    <rPh sb="14" eb="15">
      <t>カカ</t>
    </rPh>
    <rPh sb="17" eb="19">
      <t>ジギョウ</t>
    </rPh>
    <rPh sb="19" eb="21">
      <t>シュウシ</t>
    </rPh>
    <rPh sb="21" eb="24">
      <t>ヨサンショ</t>
    </rPh>
    <rPh sb="25" eb="26">
      <t>アン</t>
    </rPh>
    <phoneticPr fontId="5"/>
  </si>
  <si>
    <t>平成26年1月1日から平成26年12月31日</t>
    <rPh sb="0" eb="2">
      <t>ヘイセイ</t>
    </rPh>
    <rPh sb="4" eb="5">
      <t>ネン</t>
    </rPh>
    <rPh sb="6" eb="7">
      <t>ガツ</t>
    </rPh>
    <rPh sb="8" eb="9">
      <t>ニチ</t>
    </rPh>
    <rPh sb="11" eb="13">
      <t>ヘイセイ</t>
    </rPh>
    <rPh sb="15" eb="16">
      <t>ネン</t>
    </rPh>
    <rPh sb="18" eb="19">
      <t>ガツ</t>
    </rPh>
    <rPh sb="21" eb="22">
      <t>ニチ</t>
    </rPh>
    <phoneticPr fontId="5"/>
  </si>
  <si>
    <t>科　　目</t>
  </si>
  <si>
    <t>金　　額</t>
  </si>
  <si>
    <t>備　　考</t>
  </si>
  <si>
    <t>Ⅰ　収入の部</t>
  </si>
  <si>
    <t>　1　会費</t>
    <rPh sb="3" eb="5">
      <t>カイヒ</t>
    </rPh>
    <phoneticPr fontId="5"/>
  </si>
  <si>
    <t>　1）　年会費</t>
    <rPh sb="4" eb="5">
      <t>ネン</t>
    </rPh>
    <phoneticPr fontId="5"/>
  </si>
  <si>
    <t>年会費１００００円X１５名</t>
    <rPh sb="0" eb="3">
      <t>ネンカイヒ</t>
    </rPh>
    <rPh sb="8" eb="9">
      <t>エン</t>
    </rPh>
    <rPh sb="12" eb="13">
      <t>メイ</t>
    </rPh>
    <phoneticPr fontId="5"/>
  </si>
  <si>
    <t>　2　事業収入</t>
  </si>
  <si>
    <t xml:space="preserve">　②グリーンツーリズムイベントの企画運営事業 </t>
    <phoneticPr fontId="5"/>
  </si>
  <si>
    <t>  　・完熟農園ツアー事業</t>
    <rPh sb="4" eb="6">
      <t>カンジュク</t>
    </rPh>
    <rPh sb="6" eb="8">
      <t>ノウエン</t>
    </rPh>
    <rPh sb="11" eb="13">
      <t>ジギョウ</t>
    </rPh>
    <phoneticPr fontId="5"/>
  </si>
  <si>
    <t>ジャム作り体験参加費　＠5500×5名×年40回</t>
    <rPh sb="3" eb="4">
      <t>ヅク</t>
    </rPh>
    <rPh sb="5" eb="7">
      <t>タイケン</t>
    </rPh>
    <rPh sb="7" eb="10">
      <t>サンカヒ</t>
    </rPh>
    <rPh sb="20" eb="21">
      <t>ネン</t>
    </rPh>
    <rPh sb="23" eb="24">
      <t>カイ</t>
    </rPh>
    <phoneticPr fontId="5"/>
  </si>
  <si>
    <t>  　・信玄弁当ツアー事業</t>
    <rPh sb="4" eb="6">
      <t>シンゲン</t>
    </rPh>
    <rPh sb="6" eb="8">
      <t>ベントウ</t>
    </rPh>
    <rPh sb="11" eb="13">
      <t>ジギョウ</t>
    </rPh>
    <phoneticPr fontId="5"/>
  </si>
  <si>
    <t>信玄弁当ツアー＠1500ｘ10名ｘ4回ｘ8カ月</t>
    <rPh sb="0" eb="2">
      <t>シンゲン</t>
    </rPh>
    <rPh sb="2" eb="4">
      <t>ベントウ</t>
    </rPh>
    <rPh sb="15" eb="16">
      <t>メイ</t>
    </rPh>
    <rPh sb="18" eb="19">
      <t>カイ</t>
    </rPh>
    <rPh sb="22" eb="23">
      <t>ゲツ</t>
    </rPh>
    <phoneticPr fontId="5"/>
  </si>
  <si>
    <t>　③地産地消推進事業</t>
    <rPh sb="2" eb="4">
      <t>チサン</t>
    </rPh>
    <rPh sb="4" eb="6">
      <t>チショウ</t>
    </rPh>
    <rPh sb="6" eb="8">
      <t>スイシン</t>
    </rPh>
    <rPh sb="8" eb="10">
      <t>ジギョウ</t>
    </rPh>
    <phoneticPr fontId="5"/>
  </si>
  <si>
    <t>　　・地域ブランドジャム作り事業</t>
    <rPh sb="3" eb="5">
      <t>チイキ</t>
    </rPh>
    <rPh sb="12" eb="13">
      <t>ヅク</t>
    </rPh>
    <rPh sb="14" eb="16">
      <t>ジギョウ</t>
    </rPh>
    <phoneticPr fontId="5"/>
  </si>
  <si>
    <t>ジャム製造委託加工　＠４００００×年100釜</t>
    <rPh sb="3" eb="5">
      <t>セイゾウ</t>
    </rPh>
    <rPh sb="5" eb="7">
      <t>イタク</t>
    </rPh>
    <rPh sb="7" eb="9">
      <t>カコウ</t>
    </rPh>
    <rPh sb="17" eb="18">
      <t>ネン</t>
    </rPh>
    <rPh sb="21" eb="22">
      <t>カマ</t>
    </rPh>
    <phoneticPr fontId="5"/>
  </si>
  <si>
    <t>　　・地域果実流通促進事業</t>
    <rPh sb="3" eb="5">
      <t>チイキ</t>
    </rPh>
    <rPh sb="5" eb="7">
      <t>カジツ</t>
    </rPh>
    <rPh sb="7" eb="9">
      <t>リュウツウ</t>
    </rPh>
    <rPh sb="9" eb="11">
      <t>ソクシン</t>
    </rPh>
    <rPh sb="11" eb="13">
      <t>ジギョウ</t>
    </rPh>
    <phoneticPr fontId="5"/>
  </si>
  <si>
    <t>果実一次加工販売＠３００００ｘ60釜</t>
    <rPh sb="0" eb="2">
      <t>カジツ</t>
    </rPh>
    <rPh sb="2" eb="4">
      <t>イチジ</t>
    </rPh>
    <rPh sb="4" eb="6">
      <t>カコウ</t>
    </rPh>
    <rPh sb="6" eb="8">
      <t>ハンバイ</t>
    </rPh>
    <rPh sb="17" eb="18">
      <t>カマ</t>
    </rPh>
    <phoneticPr fontId="5"/>
  </si>
  <si>
    <t>　　・山梨ブランド創出事業</t>
    <rPh sb="3" eb="5">
      <t>ヤマナシ</t>
    </rPh>
    <rPh sb="9" eb="11">
      <t>ソウシュツ</t>
    </rPh>
    <rPh sb="11" eb="13">
      <t>ジギョウ</t>
    </rPh>
    <phoneticPr fontId="5"/>
  </si>
  <si>
    <t>山梨ブランド製造販売＠６００００ｘ150釜</t>
    <rPh sb="0" eb="2">
      <t>ヤマナシ</t>
    </rPh>
    <rPh sb="6" eb="8">
      <t>セイゾウ</t>
    </rPh>
    <rPh sb="8" eb="10">
      <t>ハンバイ</t>
    </rPh>
    <rPh sb="20" eb="21">
      <t>カマ</t>
    </rPh>
    <phoneticPr fontId="5"/>
  </si>
  <si>
    <t>　　・南ア菓子創出事業</t>
    <rPh sb="3" eb="4">
      <t>ナン</t>
    </rPh>
    <rPh sb="5" eb="7">
      <t>カシ</t>
    </rPh>
    <rPh sb="7" eb="9">
      <t>ソウシュツ</t>
    </rPh>
    <rPh sb="9" eb="11">
      <t>ジギョウ</t>
    </rPh>
    <phoneticPr fontId="5"/>
  </si>
  <si>
    <t>菓子製造販売月商30万＊12ヶ月</t>
    <rPh sb="0" eb="2">
      <t>ガシ</t>
    </rPh>
    <rPh sb="2" eb="4">
      <t>セイゾウ</t>
    </rPh>
    <rPh sb="4" eb="6">
      <t>ハンバイ</t>
    </rPh>
    <rPh sb="6" eb="8">
      <t>ゲッショウ</t>
    </rPh>
    <rPh sb="10" eb="11">
      <t>マン</t>
    </rPh>
    <rPh sb="15" eb="16">
      <t>ゲツ</t>
    </rPh>
    <phoneticPr fontId="5"/>
  </si>
  <si>
    <t>　④農作業等役務の提供・支援・管理等の事業</t>
    <rPh sb="2" eb="5">
      <t>ノウサギョウ</t>
    </rPh>
    <rPh sb="5" eb="6">
      <t>トウ</t>
    </rPh>
    <rPh sb="6" eb="8">
      <t>エキム</t>
    </rPh>
    <rPh sb="9" eb="11">
      <t>テイキョウ</t>
    </rPh>
    <rPh sb="12" eb="14">
      <t>シエン</t>
    </rPh>
    <rPh sb="15" eb="17">
      <t>カンリ</t>
    </rPh>
    <rPh sb="17" eb="18">
      <t>トウ</t>
    </rPh>
    <rPh sb="19" eb="21">
      <t>ジギョウ</t>
    </rPh>
    <phoneticPr fontId="5"/>
  </si>
  <si>
    <t>　　・農業生産物販売事業</t>
    <rPh sb="3" eb="5">
      <t>ノウギョウ</t>
    </rPh>
    <rPh sb="5" eb="7">
      <t>セイサン</t>
    </rPh>
    <rPh sb="7" eb="8">
      <t>モノ</t>
    </rPh>
    <rPh sb="8" eb="10">
      <t>ハンバイ</t>
    </rPh>
    <rPh sb="10" eb="12">
      <t>ジギョウ</t>
    </rPh>
    <phoneticPr fontId="5"/>
  </si>
  <si>
    <t>スモモ・桃</t>
    <rPh sb="4" eb="5">
      <t>モモ</t>
    </rPh>
    <phoneticPr fontId="5"/>
  </si>
  <si>
    <t>　　・農業支援管理事業</t>
    <rPh sb="3" eb="5">
      <t>ノウギョウ</t>
    </rPh>
    <rPh sb="5" eb="7">
      <t>シエン</t>
    </rPh>
    <rPh sb="7" eb="9">
      <t>カンリ</t>
    </rPh>
    <rPh sb="9" eb="11">
      <t>ジギョウ</t>
    </rPh>
    <phoneticPr fontId="5"/>
  </si>
  <si>
    <t>果樹園作業支援＠20万ｘ１２ヵ月</t>
    <rPh sb="0" eb="3">
      <t>カジュエン</t>
    </rPh>
    <rPh sb="3" eb="5">
      <t>サギョウ</t>
    </rPh>
    <rPh sb="5" eb="7">
      <t>シエン</t>
    </rPh>
    <rPh sb="10" eb="11">
      <t>マン</t>
    </rPh>
    <rPh sb="15" eb="16">
      <t>ゲツ</t>
    </rPh>
    <phoneticPr fontId="5"/>
  </si>
  <si>
    <t>　　・首都圏マルシェ事業</t>
    <rPh sb="3" eb="6">
      <t>シュトケン</t>
    </rPh>
    <rPh sb="10" eb="12">
      <t>ジギョウ</t>
    </rPh>
    <phoneticPr fontId="5"/>
  </si>
  <si>
    <t>月10日*50000*12ヶ月</t>
    <rPh sb="3" eb="4">
      <t>ニチ</t>
    </rPh>
    <rPh sb="14" eb="15">
      <t>ゲツ</t>
    </rPh>
    <phoneticPr fontId="5"/>
  </si>
  <si>
    <t>　⑤農業地域資源を活用した社会教育事業</t>
    <rPh sb="2" eb="4">
      <t>ノウギョウ</t>
    </rPh>
    <rPh sb="4" eb="6">
      <t>チイキ</t>
    </rPh>
    <rPh sb="6" eb="8">
      <t>シゲン</t>
    </rPh>
    <rPh sb="9" eb="11">
      <t>カツヨウ</t>
    </rPh>
    <rPh sb="13" eb="15">
      <t>シャカイ</t>
    </rPh>
    <rPh sb="15" eb="17">
      <t>キョウイク</t>
    </rPh>
    <rPh sb="17" eb="19">
      <t>ジギョウ</t>
    </rPh>
    <phoneticPr fontId="5"/>
  </si>
  <si>
    <t>　　・お膳を使った食育推進事業</t>
    <rPh sb="4" eb="5">
      <t>ゼン</t>
    </rPh>
    <rPh sb="6" eb="7">
      <t>ツカ</t>
    </rPh>
    <rPh sb="9" eb="10">
      <t>ショク</t>
    </rPh>
    <rPh sb="10" eb="11">
      <t>イク</t>
    </rPh>
    <rPh sb="11" eb="13">
      <t>スイシン</t>
    </rPh>
    <rPh sb="13" eb="15">
      <t>ジギョウ</t>
    </rPh>
    <phoneticPr fontId="5"/>
  </si>
  <si>
    <t>体験参加費　＠1000×10名ｘ年10回</t>
    <rPh sb="0" eb="2">
      <t>タイケン</t>
    </rPh>
    <rPh sb="2" eb="5">
      <t>サンカヒ</t>
    </rPh>
    <rPh sb="14" eb="15">
      <t>メイ</t>
    </rPh>
    <rPh sb="16" eb="17">
      <t>ネン</t>
    </rPh>
    <rPh sb="19" eb="20">
      <t>カイ</t>
    </rPh>
    <phoneticPr fontId="5"/>
  </si>
  <si>
    <t>事業費合計</t>
    <rPh sb="0" eb="3">
      <t>ジギョウヒ</t>
    </rPh>
    <rPh sb="3" eb="5">
      <t>ゴウケイ</t>
    </rPh>
    <phoneticPr fontId="5"/>
  </si>
  <si>
    <t>　3　委託収入</t>
    <rPh sb="3" eb="5">
      <t>イタク</t>
    </rPh>
    <phoneticPr fontId="5"/>
  </si>
  <si>
    <t>八田加工所指定管理委託</t>
    <rPh sb="0" eb="2">
      <t>ハッタ</t>
    </rPh>
    <rPh sb="2" eb="4">
      <t>カコウ</t>
    </rPh>
    <rPh sb="4" eb="5">
      <t>ジョ</t>
    </rPh>
    <rPh sb="5" eb="7">
      <t>シテイ</t>
    </rPh>
    <rPh sb="7" eb="9">
      <t>カンリ</t>
    </rPh>
    <rPh sb="9" eb="11">
      <t>イタク</t>
    </rPh>
    <phoneticPr fontId="5"/>
  </si>
  <si>
    <t>地域おこし協力隊事業委託</t>
    <rPh sb="0" eb="2">
      <t>チイキ</t>
    </rPh>
    <rPh sb="5" eb="8">
      <t>キョウリョクタイ</t>
    </rPh>
    <rPh sb="8" eb="10">
      <t>ジギョウ</t>
    </rPh>
    <rPh sb="10" eb="12">
      <t>イタク</t>
    </rPh>
    <phoneticPr fontId="5"/>
  </si>
  <si>
    <t>藤尾1名</t>
    <rPh sb="0" eb="2">
      <t>フジオ</t>
    </rPh>
    <rPh sb="3" eb="4">
      <t>メイ</t>
    </rPh>
    <phoneticPr fontId="5"/>
  </si>
  <si>
    <t>H25年度委託事業1月～3月分残額</t>
    <rPh sb="3" eb="5">
      <t>ネンド</t>
    </rPh>
    <rPh sb="5" eb="7">
      <t>イタク</t>
    </rPh>
    <rPh sb="7" eb="9">
      <t>ジギョウ</t>
    </rPh>
    <rPh sb="10" eb="11">
      <t>ガツ</t>
    </rPh>
    <rPh sb="13" eb="14">
      <t>ガツ</t>
    </rPh>
    <rPh sb="14" eb="15">
      <t>ブン</t>
    </rPh>
    <rPh sb="15" eb="17">
      <t>ザンガク</t>
    </rPh>
    <phoneticPr fontId="5"/>
  </si>
  <si>
    <t>食育・デザイン1～3月</t>
    <rPh sb="0" eb="1">
      <t>ショク</t>
    </rPh>
    <rPh sb="1" eb="2">
      <t>イク</t>
    </rPh>
    <rPh sb="10" eb="11">
      <t>ガツ</t>
    </rPh>
    <phoneticPr fontId="5"/>
  </si>
  <si>
    <t>緊急雇用食育ツーリズム4月～5月</t>
    <rPh sb="0" eb="2">
      <t>キンキュウ</t>
    </rPh>
    <rPh sb="2" eb="4">
      <t>コヨウ</t>
    </rPh>
    <rPh sb="4" eb="5">
      <t>ショク</t>
    </rPh>
    <rPh sb="5" eb="6">
      <t>イク</t>
    </rPh>
    <rPh sb="12" eb="13">
      <t>ガツ</t>
    </rPh>
    <rPh sb="15" eb="16">
      <t>ガツ</t>
    </rPh>
    <phoneticPr fontId="5"/>
  </si>
  <si>
    <t>雇用　指導１　食育スタッフ3</t>
    <rPh sb="0" eb="2">
      <t>コヨウ</t>
    </rPh>
    <rPh sb="3" eb="5">
      <t>シドウ</t>
    </rPh>
    <rPh sb="7" eb="8">
      <t>ショク</t>
    </rPh>
    <rPh sb="8" eb="9">
      <t>イク</t>
    </rPh>
    <phoneticPr fontId="5"/>
  </si>
  <si>
    <t>緊急雇用農業デザイン4月～6月</t>
    <rPh sb="0" eb="2">
      <t>キンキュウ</t>
    </rPh>
    <rPh sb="2" eb="4">
      <t>コヨウ</t>
    </rPh>
    <rPh sb="4" eb="6">
      <t>ノウギョウ</t>
    </rPh>
    <rPh sb="11" eb="12">
      <t>ガツ</t>
    </rPh>
    <rPh sb="14" eb="15">
      <t>ガツ</t>
    </rPh>
    <phoneticPr fontId="5"/>
  </si>
  <si>
    <t>雇用　指導２　企画２　農場3　パート1</t>
    <rPh sb="0" eb="2">
      <t>コヨウ</t>
    </rPh>
    <rPh sb="3" eb="5">
      <t>シドウ</t>
    </rPh>
    <rPh sb="7" eb="9">
      <t>キカク</t>
    </rPh>
    <rPh sb="11" eb="13">
      <t>ノウジョウ</t>
    </rPh>
    <phoneticPr fontId="5"/>
  </si>
  <si>
    <t>農業法人新部門チャレンジ事業</t>
    <rPh sb="0" eb="2">
      <t>ノウギョウ</t>
    </rPh>
    <rPh sb="2" eb="4">
      <t>ホウジン</t>
    </rPh>
    <rPh sb="4" eb="7">
      <t>シンブモン</t>
    </rPh>
    <rPh sb="12" eb="14">
      <t>ジギョウ</t>
    </rPh>
    <phoneticPr fontId="5"/>
  </si>
  <si>
    <t>雇用　農場2　パート1</t>
    <rPh sb="0" eb="2">
      <t>コヨウ</t>
    </rPh>
    <rPh sb="3" eb="5">
      <t>ノウジョウ</t>
    </rPh>
    <phoneticPr fontId="5"/>
  </si>
  <si>
    <t>委託費合計</t>
    <rPh sb="0" eb="2">
      <t>イタク</t>
    </rPh>
    <rPh sb="2" eb="3">
      <t>ヒ</t>
    </rPh>
    <rPh sb="3" eb="5">
      <t>ゴウケイ</t>
    </rPh>
    <phoneticPr fontId="5"/>
  </si>
  <si>
    <t>　4　補助金収入</t>
    <rPh sb="3" eb="6">
      <t>ホジョキン</t>
    </rPh>
    <phoneticPr fontId="5"/>
  </si>
  <si>
    <t>社会適応訓練補助金</t>
    <rPh sb="0" eb="2">
      <t>シャカイ</t>
    </rPh>
    <rPh sb="2" eb="4">
      <t>テキオウ</t>
    </rPh>
    <rPh sb="4" eb="6">
      <t>クンレン</t>
    </rPh>
    <rPh sb="6" eb="9">
      <t>ホジョキン</t>
    </rPh>
    <phoneticPr fontId="5"/>
  </si>
  <si>
    <t>月3万円*3ヶ月</t>
    <rPh sb="0" eb="1">
      <t>ツキ</t>
    </rPh>
    <rPh sb="2" eb="4">
      <t>マンエン</t>
    </rPh>
    <rPh sb="7" eb="8">
      <t>ゲツ</t>
    </rPh>
    <phoneticPr fontId="5"/>
  </si>
  <si>
    <t>雪害ハウス復旧関係補助金</t>
    <rPh sb="0" eb="2">
      <t>セツガイ</t>
    </rPh>
    <rPh sb="5" eb="7">
      <t>フッキュウ</t>
    </rPh>
    <rPh sb="7" eb="9">
      <t>カンケイ</t>
    </rPh>
    <rPh sb="9" eb="12">
      <t>ホジョキン</t>
    </rPh>
    <phoneticPr fontId="5"/>
  </si>
  <si>
    <t>６００万の9割補助</t>
    <rPh sb="3" eb="4">
      <t>マン</t>
    </rPh>
    <rPh sb="6" eb="7">
      <t>ワリ</t>
    </rPh>
    <rPh sb="7" eb="9">
      <t>ホジョ</t>
    </rPh>
    <phoneticPr fontId="5"/>
  </si>
  <si>
    <t>補助金合計</t>
    <rPh sb="0" eb="3">
      <t>ホジョキン</t>
    </rPh>
    <rPh sb="3" eb="5">
      <t>ゴウケイ</t>
    </rPh>
    <phoneticPr fontId="5"/>
  </si>
  <si>
    <t>　5　寄付金収入</t>
    <rPh sb="3" eb="6">
      <t>キフキン</t>
    </rPh>
    <phoneticPr fontId="5"/>
  </si>
  <si>
    <t>　賛助会費（寄付金）</t>
    <rPh sb="1" eb="3">
      <t>サンジョ</t>
    </rPh>
    <rPh sb="3" eb="5">
      <t>カイヒ</t>
    </rPh>
    <rPh sb="6" eb="9">
      <t>キフキン</t>
    </rPh>
    <phoneticPr fontId="5"/>
  </si>
  <si>
    <t>賛助会費3000円Ｘ１５０口</t>
    <rPh sb="0" eb="2">
      <t>サンジョ</t>
    </rPh>
    <rPh sb="2" eb="4">
      <t>カイヒ</t>
    </rPh>
    <rPh sb="8" eb="9">
      <t>エン</t>
    </rPh>
    <rPh sb="13" eb="14">
      <t>クチ</t>
    </rPh>
    <phoneticPr fontId="5"/>
  </si>
  <si>
    <t>までい牧場運営寄付金</t>
    <rPh sb="3" eb="5">
      <t>ボクジョウ</t>
    </rPh>
    <rPh sb="5" eb="7">
      <t>ウンエイ</t>
    </rPh>
    <rPh sb="7" eb="9">
      <t>キフ</t>
    </rPh>
    <rPh sb="9" eb="10">
      <t>キン</t>
    </rPh>
    <phoneticPr fontId="5"/>
  </si>
  <si>
    <t>3000円ｘ１５０人ｘ８回</t>
    <rPh sb="4" eb="5">
      <t>エン</t>
    </rPh>
    <rPh sb="9" eb="10">
      <t>ニン</t>
    </rPh>
    <rPh sb="12" eb="13">
      <t>カイ</t>
    </rPh>
    <phoneticPr fontId="5"/>
  </si>
  <si>
    <t>寄付金合計</t>
    <rPh sb="0" eb="3">
      <t>キフキン</t>
    </rPh>
    <rPh sb="3" eb="5">
      <t>ゴウケイ</t>
    </rPh>
    <phoneticPr fontId="5"/>
  </si>
  <si>
    <t>　　　　　当期収入（Ａ）</t>
    <rPh sb="5" eb="7">
      <t>トウキ</t>
    </rPh>
    <rPh sb="7" eb="9">
      <t>シュウニュウ</t>
    </rPh>
    <phoneticPr fontId="5"/>
  </si>
  <si>
    <t>前期繰越収支差額</t>
    <phoneticPr fontId="5"/>
  </si>
  <si>
    <t>収入合計(B)</t>
    <rPh sb="0" eb="2">
      <t>シュウニュウ</t>
    </rPh>
    <rPh sb="2" eb="4">
      <t>ゴウケイ</t>
    </rPh>
    <phoneticPr fontId="5"/>
  </si>
  <si>
    <t>Ⅱ　支出の部</t>
  </si>
  <si>
    <t>　1　事業費</t>
  </si>
  <si>
    <t>①ｸﾞﾘｰﾝﾂｰﾘｽﾞﾑ情報収集・発信事業
⑥農村景観・文化継承振興事業</t>
    <rPh sb="12" eb="14">
      <t>ジョウホウ</t>
    </rPh>
    <rPh sb="14" eb="16">
      <t>シュウシュウ</t>
    </rPh>
    <rPh sb="17" eb="19">
      <t>ハッシン</t>
    </rPh>
    <rPh sb="19" eb="21">
      <t>ジギョウ</t>
    </rPh>
    <rPh sb="23" eb="25">
      <t>ノウソン</t>
    </rPh>
    <rPh sb="25" eb="27">
      <t>ケイカン</t>
    </rPh>
    <rPh sb="28" eb="30">
      <t>ブンカ</t>
    </rPh>
    <rPh sb="30" eb="32">
      <t>ケイショウ</t>
    </rPh>
    <rPh sb="32" eb="34">
      <t>シンコウ</t>
    </rPh>
    <rPh sb="34" eb="36">
      <t>ジギョウ</t>
    </rPh>
    <phoneticPr fontId="5"/>
  </si>
  <si>
    <t>・ｸﾞﾘｰﾝﾂｰﾘｽﾞﾑ会報発行</t>
    <rPh sb="12" eb="14">
      <t>カイホウ</t>
    </rPh>
    <rPh sb="14" eb="16">
      <t>ハッコウ</t>
    </rPh>
    <phoneticPr fontId="5"/>
  </si>
  <si>
    <t>会報作成費年２回ｘ15万円</t>
    <rPh sb="0" eb="2">
      <t>カイホウ</t>
    </rPh>
    <rPh sb="2" eb="4">
      <t>サクセイ</t>
    </rPh>
    <rPh sb="4" eb="5">
      <t>ヒ</t>
    </rPh>
    <rPh sb="5" eb="6">
      <t>ネン</t>
    </rPh>
    <rPh sb="7" eb="8">
      <t>カイ</t>
    </rPh>
    <rPh sb="11" eb="13">
      <t>マンエン</t>
    </rPh>
    <phoneticPr fontId="5"/>
  </si>
  <si>
    <t>小計</t>
    <rPh sb="0" eb="2">
      <t>ショウケイ</t>
    </rPh>
    <phoneticPr fontId="5"/>
  </si>
  <si>
    <t>会場費、パンフレット作成費等</t>
    <rPh sb="0" eb="2">
      <t>カイジョウ</t>
    </rPh>
    <rPh sb="2" eb="3">
      <t>ヒ</t>
    </rPh>
    <rPh sb="10" eb="12">
      <t>サクセイ</t>
    </rPh>
    <rPh sb="12" eb="13">
      <t>ヒ</t>
    </rPh>
    <rPh sb="13" eb="14">
      <t>トウ</t>
    </rPh>
    <phoneticPr fontId="5"/>
  </si>
  <si>
    <t xml:space="preserve">　②グリーンツーリズムイベントの企画運営事業 </t>
    <phoneticPr fontId="5"/>
  </si>
  <si>
    <t>農園・レストラン支払＠4000×5名×年40回</t>
    <rPh sb="0" eb="2">
      <t>ノウエン</t>
    </rPh>
    <rPh sb="8" eb="10">
      <t>シハラ</t>
    </rPh>
    <phoneticPr fontId="5"/>
  </si>
  <si>
    <t>弁当支払い＠1000ｘ10名ｘ4回ｘ8カ月</t>
    <rPh sb="0" eb="2">
      <t>ベントウ</t>
    </rPh>
    <rPh sb="2" eb="4">
      <t>シハラ</t>
    </rPh>
    <phoneticPr fontId="5"/>
  </si>
  <si>
    <t>着地型観光事業（県観光部</t>
    <rPh sb="0" eb="2">
      <t>チャクチ</t>
    </rPh>
    <rPh sb="2" eb="3">
      <t>ガタ</t>
    </rPh>
    <rPh sb="3" eb="5">
      <t>カンコウ</t>
    </rPh>
    <rPh sb="5" eb="7">
      <t>ジギョウ</t>
    </rPh>
    <rPh sb="8" eb="9">
      <t>ケン</t>
    </rPh>
    <rPh sb="9" eb="11">
      <t>カンコウ</t>
    </rPh>
    <rPh sb="11" eb="12">
      <t>ブ</t>
    </rPh>
    <phoneticPr fontId="5"/>
  </si>
  <si>
    <t>材料費人件費等1釜20000円*100回</t>
    <rPh sb="0" eb="3">
      <t>ザイリョウヒ</t>
    </rPh>
    <rPh sb="3" eb="6">
      <t>ジンケンヒ</t>
    </rPh>
    <rPh sb="6" eb="7">
      <t>トウ</t>
    </rPh>
    <rPh sb="8" eb="9">
      <t>カマ</t>
    </rPh>
    <rPh sb="14" eb="15">
      <t>エン</t>
    </rPh>
    <rPh sb="19" eb="20">
      <t>カイ</t>
    </rPh>
    <phoneticPr fontId="5"/>
  </si>
  <si>
    <t>材料費人件費等1釜25500円*60回</t>
    <rPh sb="0" eb="3">
      <t>ザイリョウヒ</t>
    </rPh>
    <rPh sb="3" eb="6">
      <t>ジンケンヒ</t>
    </rPh>
    <rPh sb="6" eb="7">
      <t>トウ</t>
    </rPh>
    <rPh sb="8" eb="9">
      <t>カマ</t>
    </rPh>
    <rPh sb="14" eb="15">
      <t>エン</t>
    </rPh>
    <rPh sb="18" eb="19">
      <t>カイ</t>
    </rPh>
    <phoneticPr fontId="5"/>
  </si>
  <si>
    <t>材料費人件費等１釜40000円*150釜</t>
    <rPh sb="0" eb="3">
      <t>ザイリョウヒ</t>
    </rPh>
    <rPh sb="3" eb="6">
      <t>ジンケンヒ</t>
    </rPh>
    <rPh sb="6" eb="7">
      <t>トウ</t>
    </rPh>
    <rPh sb="8" eb="9">
      <t>カマ</t>
    </rPh>
    <rPh sb="14" eb="15">
      <t>エン</t>
    </rPh>
    <rPh sb="19" eb="20">
      <t>カマ</t>
    </rPh>
    <phoneticPr fontId="5"/>
  </si>
  <si>
    <t>人件費月9万円*1人*9ヶ月</t>
    <rPh sb="0" eb="3">
      <t>ジンケンヒ</t>
    </rPh>
    <rPh sb="3" eb="4">
      <t>ツキ</t>
    </rPh>
    <rPh sb="5" eb="6">
      <t>マン</t>
    </rPh>
    <rPh sb="6" eb="7">
      <t>エン</t>
    </rPh>
    <rPh sb="9" eb="10">
      <t>ニン</t>
    </rPh>
    <rPh sb="13" eb="14">
      <t>ゲツ</t>
    </rPh>
    <phoneticPr fontId="5"/>
  </si>
  <si>
    <t>施設使用料月5万*12</t>
    <rPh sb="0" eb="2">
      <t>シセツ</t>
    </rPh>
    <rPh sb="2" eb="4">
      <t>シヨウ</t>
    </rPh>
    <rPh sb="4" eb="5">
      <t>リョウ</t>
    </rPh>
    <rPh sb="5" eb="6">
      <t>ツキ</t>
    </rPh>
    <rPh sb="7" eb="8">
      <t>マン</t>
    </rPh>
    <phoneticPr fontId="5"/>
  </si>
  <si>
    <t>材料費月10万円*12ヶ月</t>
    <rPh sb="0" eb="3">
      <t>ザイリョウヒ</t>
    </rPh>
    <rPh sb="3" eb="4">
      <t>ツキ</t>
    </rPh>
    <rPh sb="6" eb="7">
      <t>マン</t>
    </rPh>
    <rPh sb="7" eb="8">
      <t>エン</t>
    </rPh>
    <rPh sb="12" eb="13">
      <t>ゲツ</t>
    </rPh>
    <phoneticPr fontId="5"/>
  </si>
  <si>
    <t>光熱費月10万*12ヶ月</t>
    <rPh sb="0" eb="3">
      <t>コウネツヒ</t>
    </rPh>
    <rPh sb="3" eb="4">
      <t>ツキ</t>
    </rPh>
    <rPh sb="6" eb="7">
      <t>マン</t>
    </rPh>
    <rPh sb="11" eb="12">
      <t>ゲツ</t>
    </rPh>
    <phoneticPr fontId="5"/>
  </si>
  <si>
    <t>菓子・ソース加工所経費計</t>
    <rPh sb="0" eb="2">
      <t>カシ</t>
    </rPh>
    <rPh sb="6" eb="8">
      <t>カコウ</t>
    </rPh>
    <rPh sb="8" eb="9">
      <t>ジョ</t>
    </rPh>
    <rPh sb="9" eb="11">
      <t>ケイヒ</t>
    </rPh>
    <rPh sb="11" eb="12">
      <t>ケイ</t>
    </rPh>
    <phoneticPr fontId="5"/>
  </si>
  <si>
    <t>自社農園運営管理</t>
    <rPh sb="0" eb="2">
      <t>ジシャ</t>
    </rPh>
    <rPh sb="2" eb="4">
      <t>ノウエン</t>
    </rPh>
    <rPh sb="4" eb="6">
      <t>ウンエイ</t>
    </rPh>
    <rPh sb="6" eb="8">
      <t>カンリ</t>
    </rPh>
    <phoneticPr fontId="5"/>
  </si>
  <si>
    <t>自社農園管理人件費4名ｘ12カ月</t>
    <rPh sb="0" eb="2">
      <t>ジシャ</t>
    </rPh>
    <rPh sb="2" eb="4">
      <t>ノウエン</t>
    </rPh>
    <rPh sb="4" eb="6">
      <t>カンリ</t>
    </rPh>
    <rPh sb="6" eb="9">
      <t>ジンケンヒ</t>
    </rPh>
    <rPh sb="10" eb="11">
      <t>メイ</t>
    </rPh>
    <phoneticPr fontId="5"/>
  </si>
  <si>
    <t>自社農園地代・燃料光熱材料費</t>
    <rPh sb="0" eb="2">
      <t>ジシャ</t>
    </rPh>
    <rPh sb="2" eb="4">
      <t>ノウエン</t>
    </rPh>
    <rPh sb="4" eb="6">
      <t>チダイ</t>
    </rPh>
    <rPh sb="7" eb="9">
      <t>ネンリョウ</t>
    </rPh>
    <rPh sb="9" eb="11">
      <t>コウネツ</t>
    </rPh>
    <rPh sb="11" eb="14">
      <t>ザイリョウヒ</t>
    </rPh>
    <phoneticPr fontId="5"/>
  </si>
  <si>
    <t>月35万円ｘ9カ月</t>
    <rPh sb="0" eb="1">
      <t>ツキ</t>
    </rPh>
    <rPh sb="3" eb="5">
      <t>マンエン</t>
    </rPh>
    <rPh sb="8" eb="9">
      <t>ゲツ</t>
    </rPh>
    <phoneticPr fontId="5"/>
  </si>
  <si>
    <t>交通費会場代月10*25000ｘ12カ月</t>
    <rPh sb="0" eb="3">
      <t>コウツウヒ</t>
    </rPh>
    <rPh sb="3" eb="5">
      <t>カイジョウ</t>
    </rPh>
    <rPh sb="5" eb="6">
      <t>ダイ</t>
    </rPh>
    <rPh sb="6" eb="7">
      <t>ツキ</t>
    </rPh>
    <rPh sb="19" eb="20">
      <t>ゲツ</t>
    </rPh>
    <phoneticPr fontId="5"/>
  </si>
  <si>
    <t>マルシェ販売品仕入れ</t>
    <rPh sb="4" eb="6">
      <t>ハンバイ</t>
    </rPh>
    <rPh sb="6" eb="7">
      <t>ヒン</t>
    </rPh>
    <rPh sb="7" eb="9">
      <t>シイ</t>
    </rPh>
    <phoneticPr fontId="5"/>
  </si>
  <si>
    <t>マルシェ人件費ｘ12カ月</t>
    <rPh sb="4" eb="7">
      <t>ジンケンヒ</t>
    </rPh>
    <phoneticPr fontId="5"/>
  </si>
  <si>
    <t>　⑤農業地域資源を用いた社会教育事業</t>
    <rPh sb="2" eb="4">
      <t>ノウギョウ</t>
    </rPh>
    <rPh sb="4" eb="6">
      <t>チイキ</t>
    </rPh>
    <rPh sb="6" eb="8">
      <t>シゲン</t>
    </rPh>
    <rPh sb="9" eb="10">
      <t>モチ</t>
    </rPh>
    <rPh sb="12" eb="14">
      <t>シャカイ</t>
    </rPh>
    <rPh sb="14" eb="16">
      <t>キョウイク</t>
    </rPh>
    <rPh sb="16" eb="18">
      <t>ジギョウ</t>
    </rPh>
    <phoneticPr fontId="5"/>
  </si>
  <si>
    <t>H23年度委託事業1月～3月分経費</t>
    <rPh sb="3" eb="5">
      <t>ネンド</t>
    </rPh>
    <rPh sb="5" eb="7">
      <t>イタク</t>
    </rPh>
    <rPh sb="7" eb="9">
      <t>ジギョウ</t>
    </rPh>
    <rPh sb="10" eb="11">
      <t>ガツ</t>
    </rPh>
    <rPh sb="13" eb="14">
      <t>ガツ</t>
    </rPh>
    <rPh sb="14" eb="15">
      <t>ブン</t>
    </rPh>
    <rPh sb="15" eb="17">
      <t>ケイヒ</t>
    </rPh>
    <phoneticPr fontId="5"/>
  </si>
  <si>
    <t>　2　管理費</t>
  </si>
  <si>
    <t>　　　1)事務局人件費</t>
    <rPh sb="5" eb="8">
      <t>ジムキョク</t>
    </rPh>
    <rPh sb="8" eb="11">
      <t>ジンケンヒ</t>
    </rPh>
    <phoneticPr fontId="5"/>
  </si>
  <si>
    <t>月18万円*12ヶ月*2名</t>
    <rPh sb="0" eb="1">
      <t>ツキ</t>
    </rPh>
    <rPh sb="3" eb="5">
      <t>マンエン</t>
    </rPh>
    <rPh sb="9" eb="10">
      <t>ゲツ</t>
    </rPh>
    <rPh sb="12" eb="13">
      <t>メイ</t>
    </rPh>
    <phoneticPr fontId="5"/>
  </si>
  <si>
    <t>　　  2）通信運搬費</t>
    <phoneticPr fontId="5"/>
  </si>
  <si>
    <t>ホームページ維持費、通信費</t>
    <rPh sb="10" eb="13">
      <t>ツウシンヒ</t>
    </rPh>
    <phoneticPr fontId="5"/>
  </si>
  <si>
    <t>　　　3）リース料</t>
    <rPh sb="8" eb="9">
      <t>リョウ</t>
    </rPh>
    <phoneticPr fontId="5"/>
  </si>
  <si>
    <t>コピー機・パソコン等リース</t>
    <rPh sb="3" eb="4">
      <t>キ</t>
    </rPh>
    <rPh sb="9" eb="10">
      <t>トウ</t>
    </rPh>
    <phoneticPr fontId="5"/>
  </si>
  <si>
    <t>　　　4）租税公課</t>
    <phoneticPr fontId="5"/>
  </si>
  <si>
    <t>県、市民税</t>
  </si>
  <si>
    <t>　　　5）保険料</t>
    <rPh sb="5" eb="8">
      <t>ホケンリョウ</t>
    </rPh>
    <phoneticPr fontId="5"/>
  </si>
  <si>
    <t>傷害保険・ＰＬ保険</t>
    <rPh sb="0" eb="2">
      <t>ショウガイ</t>
    </rPh>
    <rPh sb="2" eb="4">
      <t>ホケン</t>
    </rPh>
    <rPh sb="7" eb="9">
      <t>ホケン</t>
    </rPh>
    <phoneticPr fontId="5"/>
  </si>
  <si>
    <t>　　　6）加工所光熱費</t>
    <rPh sb="5" eb="7">
      <t>カコウ</t>
    </rPh>
    <rPh sb="7" eb="8">
      <t>ジョ</t>
    </rPh>
    <rPh sb="8" eb="11">
      <t>コウネツヒ</t>
    </rPh>
    <phoneticPr fontId="5"/>
  </si>
  <si>
    <t>加工所電気ガス水道</t>
    <rPh sb="0" eb="2">
      <t>カコウ</t>
    </rPh>
    <rPh sb="2" eb="3">
      <t>ジョ</t>
    </rPh>
    <rPh sb="3" eb="5">
      <t>デンキ</t>
    </rPh>
    <rPh sb="7" eb="9">
      <t>スイドウ</t>
    </rPh>
    <phoneticPr fontId="5"/>
  </si>
  <si>
    <t>　　　7）法定福利費</t>
    <rPh sb="5" eb="7">
      <t>ホウテイ</t>
    </rPh>
    <rPh sb="7" eb="9">
      <t>フクリ</t>
    </rPh>
    <rPh sb="9" eb="10">
      <t>ヒ</t>
    </rPh>
    <phoneticPr fontId="5"/>
  </si>
  <si>
    <t>社会保険・労災保険料NPO負担分</t>
    <rPh sb="0" eb="2">
      <t>シャカイ</t>
    </rPh>
    <rPh sb="2" eb="4">
      <t>ホケン</t>
    </rPh>
    <rPh sb="5" eb="7">
      <t>ロウサイ</t>
    </rPh>
    <rPh sb="7" eb="10">
      <t>ホケンリョウ</t>
    </rPh>
    <rPh sb="13" eb="16">
      <t>フタンブン</t>
    </rPh>
    <phoneticPr fontId="5"/>
  </si>
  <si>
    <t>　　　8）委託費</t>
    <rPh sb="5" eb="7">
      <t>イタク</t>
    </rPh>
    <rPh sb="7" eb="8">
      <t>ヒ</t>
    </rPh>
    <phoneticPr fontId="5"/>
  </si>
  <si>
    <t>までい牧場管理委託</t>
    <rPh sb="3" eb="5">
      <t>ボクジョウ</t>
    </rPh>
    <rPh sb="5" eb="7">
      <t>カンリ</t>
    </rPh>
    <rPh sb="7" eb="9">
      <t>イタク</t>
    </rPh>
    <phoneticPr fontId="5"/>
  </si>
  <si>
    <t>　　　9)借入金支払い</t>
    <rPh sb="5" eb="7">
      <t>カリイレ</t>
    </rPh>
    <rPh sb="7" eb="8">
      <t>キン</t>
    </rPh>
    <rPh sb="8" eb="10">
      <t>シハラ</t>
    </rPh>
    <phoneticPr fontId="5"/>
  </si>
  <si>
    <t>日本政策借入れ返済月35万円</t>
    <rPh sb="0" eb="2">
      <t>ニホン</t>
    </rPh>
    <rPh sb="2" eb="4">
      <t>セイサク</t>
    </rPh>
    <rPh sb="4" eb="6">
      <t>カリイ</t>
    </rPh>
    <rPh sb="7" eb="9">
      <t>ヘンサイ</t>
    </rPh>
    <rPh sb="9" eb="10">
      <t>ツキ</t>
    </rPh>
    <rPh sb="12" eb="14">
      <t>マンエン</t>
    </rPh>
    <phoneticPr fontId="5"/>
  </si>
  <si>
    <t>日本政策金融公庫短期返済分</t>
    <rPh sb="0" eb="2">
      <t>ニホン</t>
    </rPh>
    <rPh sb="2" eb="4">
      <t>セイサク</t>
    </rPh>
    <rPh sb="4" eb="6">
      <t>キンユウ</t>
    </rPh>
    <rPh sb="6" eb="8">
      <t>コウコ</t>
    </rPh>
    <rPh sb="8" eb="10">
      <t>タンキ</t>
    </rPh>
    <rPh sb="10" eb="12">
      <t>ヘンサイ</t>
    </rPh>
    <rPh sb="12" eb="13">
      <t>ブン</t>
    </rPh>
    <phoneticPr fontId="5"/>
  </si>
  <si>
    <t>ＮＰＯ法人債利息支払</t>
    <rPh sb="3" eb="5">
      <t>ホウジン</t>
    </rPh>
    <rPh sb="5" eb="6">
      <t>サイ</t>
    </rPh>
    <rPh sb="6" eb="8">
      <t>リソク</t>
    </rPh>
    <rPh sb="8" eb="10">
      <t>シハライ</t>
    </rPh>
    <phoneticPr fontId="5"/>
  </si>
  <si>
    <t>　　　10)消費税支払い</t>
    <rPh sb="6" eb="9">
      <t>ショウヒゼイ</t>
    </rPh>
    <rPh sb="9" eb="11">
      <t>シハラ</t>
    </rPh>
    <phoneticPr fontId="5"/>
  </si>
  <si>
    <t>管理費合計</t>
    <rPh sb="0" eb="3">
      <t>カンリヒ</t>
    </rPh>
    <rPh sb="3" eb="5">
      <t>ゴウケイ</t>
    </rPh>
    <phoneticPr fontId="5"/>
  </si>
  <si>
    <t>　3　予備費</t>
  </si>
  <si>
    <t>　　　　　支出合計（Ｃ）</t>
    <phoneticPr fontId="5"/>
  </si>
  <si>
    <t>当期収支差額（B）－（Ｃ）</t>
    <phoneticPr fontId="5"/>
  </si>
  <si>
    <t>次期繰越収支差額</t>
  </si>
</sst>
</file>

<file path=xl/styles.xml><?xml version="1.0" encoding="utf-8"?>
<styleSheet xmlns="http://schemas.openxmlformats.org/spreadsheetml/2006/main">
  <numFmts count="1">
    <numFmt numFmtId="41" formatCode="_ * #,##0_ ;_ * \-#,##0_ ;_ * &quot;-&quot;_ ;_ @_ "/>
  </numFmts>
  <fonts count="4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Century"/>
      <family val="1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10.5"/>
      <name val="ＭＳ 明朝"/>
      <family val="1"/>
      <charset val="128"/>
    </font>
    <font>
      <sz val="12"/>
      <name val="Times New Roman"/>
      <family val="1"/>
    </font>
    <font>
      <sz val="10.5"/>
      <name val="Century"/>
      <family val="1"/>
    </font>
    <font>
      <sz val="1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10.5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Century"/>
      <family val="1"/>
    </font>
    <font>
      <sz val="9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9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1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0" borderId="1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23" borderId="4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4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0" borderId="0">
      <alignment vertical="center"/>
    </xf>
    <xf numFmtId="38" fontId="4" fillId="0" borderId="0" applyFont="0" applyFill="0" applyBorder="0" applyAlignment="0" applyProtection="0"/>
  </cellStyleXfs>
  <cellXfs count="207">
    <xf numFmtId="0" fontId="0" fillId="0" borderId="0" xfId="0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justify"/>
    </xf>
    <xf numFmtId="0" fontId="8" fillId="0" borderId="0" xfId="0" applyFont="1" applyAlignment="1">
      <alignment horizontal="right"/>
    </xf>
    <xf numFmtId="0" fontId="8" fillId="0" borderId="16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1" fillId="0" borderId="0" xfId="0" applyFont="1" applyAlignment="1">
      <alignment horizontal="justify"/>
    </xf>
    <xf numFmtId="0" fontId="12" fillId="0" borderId="0" xfId="0" applyFont="1" applyAlignment="1">
      <alignment horizontal="justify"/>
    </xf>
    <xf numFmtId="0" fontId="8" fillId="0" borderId="16" xfId="0" applyFont="1" applyBorder="1" applyAlignment="1">
      <alignment horizontal="center" wrapText="1"/>
    </xf>
    <xf numFmtId="0" fontId="8" fillId="0" borderId="43" xfId="0" applyFont="1" applyBorder="1" applyAlignment="1">
      <alignment horizontal="center" wrapText="1"/>
    </xf>
    <xf numFmtId="0" fontId="8" fillId="0" borderId="2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0" fillId="0" borderId="0" xfId="0" applyAlignment="1"/>
    <xf numFmtId="0" fontId="13" fillId="0" borderId="0" xfId="0" applyFont="1"/>
    <xf numFmtId="0" fontId="13" fillId="0" borderId="0" xfId="0" quotePrefix="1" applyFont="1"/>
    <xf numFmtId="0" fontId="13" fillId="0" borderId="12" xfId="0" applyFont="1" applyBorder="1" applyAlignment="1">
      <alignment vertical="center"/>
    </xf>
    <xf numFmtId="0" fontId="13" fillId="0" borderId="15" xfId="0" quotePrefix="1" applyFont="1" applyBorder="1"/>
    <xf numFmtId="0" fontId="13" fillId="0" borderId="16" xfId="0" applyFont="1" applyBorder="1"/>
    <xf numFmtId="0" fontId="13" fillId="0" borderId="17" xfId="0" applyFont="1" applyBorder="1"/>
    <xf numFmtId="0" fontId="13" fillId="0" borderId="23" xfId="0" applyFont="1" applyBorder="1" applyAlignment="1">
      <alignment wrapText="1"/>
    </xf>
    <xf numFmtId="0" fontId="13" fillId="0" borderId="11" xfId="0" applyFont="1" applyBorder="1"/>
    <xf numFmtId="0" fontId="13" fillId="0" borderId="22" xfId="0" applyFont="1" applyBorder="1"/>
    <xf numFmtId="0" fontId="13" fillId="0" borderId="23" xfId="0" applyFont="1" applyBorder="1"/>
    <xf numFmtId="0" fontId="13" fillId="0" borderId="24" xfId="0" applyFont="1" applyBorder="1"/>
    <xf numFmtId="56" fontId="13" fillId="0" borderId="10" xfId="0" applyNumberFormat="1" applyFont="1" applyBorder="1"/>
    <xf numFmtId="0" fontId="13" fillId="0" borderId="19" xfId="0" applyFont="1" applyBorder="1"/>
    <xf numFmtId="0" fontId="13" fillId="0" borderId="20" xfId="0" applyFont="1" applyBorder="1"/>
    <xf numFmtId="0" fontId="13" fillId="0" borderId="10" xfId="0" applyFont="1" applyBorder="1"/>
    <xf numFmtId="0" fontId="13" fillId="0" borderId="21" xfId="0" applyFont="1" applyBorder="1"/>
    <xf numFmtId="0" fontId="13" fillId="0" borderId="29" xfId="0" applyFont="1" applyBorder="1"/>
    <xf numFmtId="0" fontId="13" fillId="0" borderId="30" xfId="0" applyFont="1" applyBorder="1"/>
    <xf numFmtId="0" fontId="13" fillId="0" borderId="31" xfId="0" applyFont="1" applyBorder="1"/>
    <xf numFmtId="0" fontId="13" fillId="0" borderId="32" xfId="0" applyFont="1" applyBorder="1"/>
    <xf numFmtId="0" fontId="13" fillId="0" borderId="33" xfId="0" applyFont="1" applyBorder="1"/>
    <xf numFmtId="0" fontId="13" fillId="0" borderId="18" xfId="0" applyFont="1" applyBorder="1" applyAlignment="1">
      <alignment horizontal="left" shrinkToFit="1"/>
    </xf>
    <xf numFmtId="56" fontId="13" fillId="0" borderId="19" xfId="0" applyNumberFormat="1" applyFont="1" applyBorder="1"/>
    <xf numFmtId="0" fontId="13" fillId="0" borderId="18" xfId="0" applyFont="1" applyBorder="1" applyAlignment="1">
      <alignment shrinkToFit="1"/>
    </xf>
    <xf numFmtId="56" fontId="13" fillId="0" borderId="22" xfId="0" applyNumberFormat="1" applyFont="1" applyBorder="1"/>
    <xf numFmtId="0" fontId="13" fillId="0" borderId="41" xfId="0" applyFont="1" applyBorder="1" applyAlignment="1">
      <alignment horizontal="left" shrinkToFit="1"/>
    </xf>
    <xf numFmtId="0" fontId="13" fillId="0" borderId="34" xfId="0" applyFont="1" applyBorder="1"/>
    <xf numFmtId="0" fontId="13" fillId="0" borderId="35" xfId="0" applyFont="1" applyBorder="1"/>
    <xf numFmtId="0" fontId="13" fillId="0" borderId="36" xfId="0" applyFont="1" applyBorder="1"/>
    <xf numFmtId="0" fontId="13" fillId="0" borderId="37" xfId="0" applyFont="1" applyBorder="1"/>
    <xf numFmtId="0" fontId="13" fillId="0" borderId="38" xfId="0" applyFont="1" applyBorder="1"/>
    <xf numFmtId="0" fontId="13" fillId="0" borderId="25" xfId="0" applyFont="1" applyBorder="1" applyAlignment="1">
      <alignment horizontal="left" shrinkToFit="1"/>
    </xf>
    <xf numFmtId="0" fontId="13" fillId="0" borderId="10" xfId="0" applyFont="1" applyBorder="1" applyAlignment="1">
      <alignment wrapText="1"/>
    </xf>
    <xf numFmtId="0" fontId="31" fillId="0" borderId="0" xfId="0" applyFont="1" applyBorder="1" applyAlignment="1">
      <alignment horizontal="left" vertical="center" wrapText="1"/>
    </xf>
    <xf numFmtId="0" fontId="0" fillId="0" borderId="42" xfId="0" applyBorder="1"/>
    <xf numFmtId="0" fontId="0" fillId="0" borderId="43" xfId="0" applyBorder="1"/>
    <xf numFmtId="0" fontId="0" fillId="0" borderId="22" xfId="0" applyBorder="1"/>
    <xf numFmtId="0" fontId="0" fillId="0" borderId="23" xfId="0" applyBorder="1"/>
    <xf numFmtId="0" fontId="0" fillId="0" borderId="19" xfId="0" applyBorder="1"/>
    <xf numFmtId="0" fontId="0" fillId="0" borderId="20" xfId="0" applyBorder="1"/>
    <xf numFmtId="0" fontId="0" fillId="0" borderId="27" xfId="0" applyBorder="1"/>
    <xf numFmtId="0" fontId="0" fillId="0" borderId="28" xfId="0" applyBorder="1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13" fillId="0" borderId="42" xfId="0" applyFont="1" applyBorder="1"/>
    <xf numFmtId="0" fontId="13" fillId="0" borderId="43" xfId="0" applyFont="1" applyBorder="1"/>
    <xf numFmtId="0" fontId="13" fillId="0" borderId="15" xfId="0" applyFont="1" applyBorder="1" applyAlignment="1">
      <alignment horizontal="left" shrinkToFit="1"/>
    </xf>
    <xf numFmtId="0" fontId="13" fillId="0" borderId="25" xfId="0" applyFont="1" applyBorder="1" applyAlignment="1">
      <alignment wrapText="1"/>
    </xf>
    <xf numFmtId="0" fontId="32" fillId="0" borderId="0" xfId="42" applyFont="1" applyAlignment="1">
      <alignment horizontal="justify" vertical="center"/>
    </xf>
    <xf numFmtId="0" fontId="3" fillId="0" borderId="0" xfId="42">
      <alignment vertical="center"/>
    </xf>
    <xf numFmtId="0" fontId="33" fillId="0" borderId="0" xfId="42" applyFont="1" applyAlignment="1">
      <alignment horizontal="justify" vertical="center"/>
    </xf>
    <xf numFmtId="0" fontId="3" fillId="0" borderId="0" xfId="42" applyAlignment="1">
      <alignment horizontal="justify" vertical="center"/>
    </xf>
    <xf numFmtId="0" fontId="34" fillId="0" borderId="0" xfId="42" applyFont="1" applyAlignment="1">
      <alignment horizontal="justify" vertical="center"/>
    </xf>
    <xf numFmtId="0" fontId="35" fillId="0" borderId="54" xfId="42" applyFont="1" applyBorder="1" applyAlignment="1">
      <alignment horizontal="center" vertical="top" wrapText="1"/>
    </xf>
    <xf numFmtId="0" fontId="35" fillId="0" borderId="55" xfId="42" applyFont="1" applyBorder="1" applyAlignment="1">
      <alignment horizontal="center" vertical="top" wrapText="1"/>
    </xf>
    <xf numFmtId="0" fontId="35" fillId="0" borderId="56" xfId="42" applyFont="1" applyBorder="1" applyAlignment="1">
      <alignment horizontal="justify" vertical="top" wrapText="1"/>
    </xf>
    <xf numFmtId="3" fontId="36" fillId="0" borderId="21" xfId="42" applyNumberFormat="1" applyFont="1" applyBorder="1" applyAlignment="1">
      <alignment horizontal="right" vertical="top" wrapText="1"/>
    </xf>
    <xf numFmtId="0" fontId="36" fillId="0" borderId="21" xfId="42" applyFont="1" applyBorder="1" applyAlignment="1">
      <alignment horizontal="right" vertical="top" wrapText="1"/>
    </xf>
    <xf numFmtId="0" fontId="35" fillId="0" borderId="56" xfId="42" applyFont="1" applyBorder="1" applyAlignment="1">
      <alignment horizontal="left" vertical="top" wrapText="1"/>
    </xf>
    <xf numFmtId="0" fontId="36" fillId="0" borderId="38" xfId="42" applyFont="1" applyBorder="1" applyAlignment="1">
      <alignment horizontal="right" vertical="top" wrapText="1"/>
    </xf>
    <xf numFmtId="0" fontId="35" fillId="0" borderId="57" xfId="42" applyFont="1" applyBorder="1" applyAlignment="1">
      <alignment horizontal="justify" vertical="top" wrapText="1"/>
    </xf>
    <xf numFmtId="0" fontId="35" fillId="0" borderId="53" xfId="42" applyFont="1" applyBorder="1" applyAlignment="1">
      <alignment horizontal="justify" vertical="top" wrapText="1"/>
    </xf>
    <xf numFmtId="3" fontId="36" fillId="0" borderId="38" xfId="42" applyNumberFormat="1" applyFont="1" applyBorder="1" applyAlignment="1">
      <alignment horizontal="right" vertical="top" wrapText="1"/>
    </xf>
    <xf numFmtId="0" fontId="35" fillId="0" borderId="57" xfId="42" applyFont="1" applyBorder="1" applyAlignment="1">
      <alignment horizontal="left" vertical="top" wrapText="1"/>
    </xf>
    <xf numFmtId="0" fontId="35" fillId="0" borderId="46" xfId="42" applyFont="1" applyBorder="1" applyAlignment="1">
      <alignment horizontal="right" vertical="top" wrapText="1"/>
    </xf>
    <xf numFmtId="0" fontId="35" fillId="0" borderId="21" xfId="42" applyFont="1" applyBorder="1" applyAlignment="1">
      <alignment horizontal="left" vertical="top" wrapText="1"/>
    </xf>
    <xf numFmtId="0" fontId="35" fillId="0" borderId="46" xfId="42" applyFont="1" applyBorder="1" applyAlignment="1">
      <alignment horizontal="left" vertical="top" wrapText="1"/>
    </xf>
    <xf numFmtId="0" fontId="35" fillId="0" borderId="38" xfId="42" applyFont="1" applyBorder="1" applyAlignment="1">
      <alignment horizontal="left" vertical="top" wrapText="1"/>
    </xf>
    <xf numFmtId="0" fontId="35" fillId="0" borderId="53" xfId="42" applyFont="1" applyBorder="1" applyAlignment="1">
      <alignment horizontal="left" vertical="top" wrapText="1"/>
    </xf>
    <xf numFmtId="41" fontId="36" fillId="0" borderId="21" xfId="42" applyNumberFormat="1" applyFont="1" applyBorder="1" applyAlignment="1">
      <alignment horizontal="right" vertical="top" wrapText="1"/>
    </xf>
    <xf numFmtId="41" fontId="36" fillId="0" borderId="38" xfId="42" applyNumberFormat="1" applyFont="1" applyBorder="1" applyAlignment="1">
      <alignment horizontal="right" vertical="top" wrapText="1"/>
    </xf>
    <xf numFmtId="41" fontId="36" fillId="0" borderId="46" xfId="42" applyNumberFormat="1" applyFont="1" applyBorder="1" applyAlignment="1">
      <alignment horizontal="right" vertical="top" wrapText="1"/>
    </xf>
    <xf numFmtId="41" fontId="36" fillId="0" borderId="33" xfId="42" applyNumberFormat="1" applyFont="1" applyBorder="1" applyAlignment="1">
      <alignment horizontal="right" vertical="top" wrapText="1"/>
    </xf>
    <xf numFmtId="41" fontId="36" fillId="0" borderId="57" xfId="42" applyNumberFormat="1" applyFont="1" applyBorder="1" applyAlignment="1">
      <alignment horizontal="right" vertical="top" wrapText="1"/>
    </xf>
    <xf numFmtId="41" fontId="36" fillId="0" borderId="56" xfId="42" applyNumberFormat="1" applyFont="1" applyBorder="1" applyAlignment="1">
      <alignment horizontal="right" vertical="top" wrapText="1"/>
    </xf>
    <xf numFmtId="41" fontId="36" fillId="0" borderId="53" xfId="42" applyNumberFormat="1" applyFont="1" applyBorder="1" applyAlignment="1">
      <alignment horizontal="right" vertical="top" wrapText="1"/>
    </xf>
    <xf numFmtId="0" fontId="13" fillId="0" borderId="51" xfId="0" applyFont="1" applyBorder="1" applyAlignment="1">
      <alignment vertical="center" wrapText="1"/>
    </xf>
    <xf numFmtId="0" fontId="13" fillId="0" borderId="48" xfId="0" applyFont="1" applyBorder="1" applyAlignment="1"/>
    <xf numFmtId="0" fontId="0" fillId="0" borderId="21" xfId="0" applyBorder="1" applyAlignment="1"/>
    <xf numFmtId="0" fontId="13" fillId="0" borderId="49" xfId="0" applyFont="1" applyBorder="1"/>
    <xf numFmtId="0" fontId="13" fillId="0" borderId="18" xfId="0" applyFont="1" applyBorder="1"/>
    <xf numFmtId="0" fontId="13" fillId="0" borderId="48" xfId="0" applyFont="1" applyBorder="1"/>
    <xf numFmtId="0" fontId="2" fillId="0" borderId="0" xfId="42" applyFont="1">
      <alignment vertical="center"/>
    </xf>
    <xf numFmtId="0" fontId="13" fillId="0" borderId="11" xfId="0" applyFont="1" applyBorder="1" applyAlignment="1">
      <alignment wrapText="1"/>
    </xf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 vertical="center" wrapText="1"/>
    </xf>
    <xf numFmtId="0" fontId="13" fillId="0" borderId="18" xfId="0" applyFont="1" applyBorder="1" applyAlignment="1">
      <alignment horizontal="left" wrapText="1" indent="1"/>
    </xf>
    <xf numFmtId="0" fontId="13" fillId="0" borderId="11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8" fillId="0" borderId="0" xfId="0" applyFont="1"/>
    <xf numFmtId="0" fontId="37" fillId="0" borderId="0" xfId="0" applyFont="1"/>
    <xf numFmtId="0" fontId="39" fillId="0" borderId="0" xfId="0" applyFont="1"/>
    <xf numFmtId="0" fontId="39" fillId="24" borderId="58" xfId="0" applyFont="1" applyFill="1" applyBorder="1" applyAlignment="1">
      <alignment horizontal="center" wrapText="1"/>
    </xf>
    <xf numFmtId="0" fontId="39" fillId="24" borderId="62" xfId="0" applyFont="1" applyFill="1" applyBorder="1" applyAlignment="1">
      <alignment horizontal="center" wrapText="1"/>
    </xf>
    <xf numFmtId="0" fontId="39" fillId="25" borderId="63" xfId="0" applyFont="1" applyFill="1" applyBorder="1" applyAlignment="1">
      <alignment wrapText="1"/>
    </xf>
    <xf numFmtId="0" fontId="39" fillId="25" borderId="64" xfId="0" applyFont="1" applyFill="1" applyBorder="1" applyAlignment="1">
      <alignment wrapText="1"/>
    </xf>
    <xf numFmtId="0" fontId="39" fillId="25" borderId="65" xfId="0" applyFont="1" applyFill="1" applyBorder="1" applyAlignment="1">
      <alignment wrapText="1"/>
    </xf>
    <xf numFmtId="0" fontId="39" fillId="0" borderId="63" xfId="0" applyFont="1" applyBorder="1" applyAlignment="1">
      <alignment wrapText="1"/>
    </xf>
    <xf numFmtId="0" fontId="39" fillId="0" borderId="64" xfId="0" applyFont="1" applyBorder="1" applyAlignment="1">
      <alignment wrapText="1"/>
    </xf>
    <xf numFmtId="0" fontId="39" fillId="0" borderId="65" xfId="0" applyFont="1" applyBorder="1" applyAlignment="1">
      <alignment wrapText="1"/>
    </xf>
    <xf numFmtId="3" fontId="39" fillId="0" borderId="64" xfId="0" applyNumberFormat="1" applyFont="1" applyBorder="1" applyAlignment="1">
      <alignment horizontal="right" wrapText="1"/>
    </xf>
    <xf numFmtId="3" fontId="39" fillId="0" borderId="66" xfId="0" applyNumberFormat="1" applyFont="1" applyBorder="1" applyAlignment="1">
      <alignment horizontal="right" wrapText="1"/>
    </xf>
    <xf numFmtId="0" fontId="39" fillId="0" borderId="66" xfId="0" applyFont="1" applyBorder="1" applyAlignment="1">
      <alignment wrapText="1"/>
    </xf>
    <xf numFmtId="0" fontId="39" fillId="0" borderId="67" xfId="0" applyFont="1" applyBorder="1" applyAlignment="1">
      <alignment wrapText="1"/>
    </xf>
    <xf numFmtId="3" fontId="39" fillId="0" borderId="16" xfId="0" applyNumberFormat="1" applyFont="1" applyBorder="1" applyAlignment="1">
      <alignment horizontal="right" wrapText="1"/>
    </xf>
    <xf numFmtId="0" fontId="39" fillId="0" borderId="16" xfId="0" applyFont="1" applyBorder="1" applyAlignment="1">
      <alignment wrapText="1"/>
    </xf>
    <xf numFmtId="0" fontId="39" fillId="0" borderId="48" xfId="0" applyFont="1" applyBorder="1" applyAlignment="1">
      <alignment wrapText="1"/>
    </xf>
    <xf numFmtId="0" fontId="39" fillId="0" borderId="68" xfId="0" applyFont="1" applyBorder="1" applyAlignment="1">
      <alignment wrapText="1"/>
    </xf>
    <xf numFmtId="0" fontId="39" fillId="0" borderId="16" xfId="0" applyFont="1" applyBorder="1"/>
    <xf numFmtId="0" fontId="39" fillId="0" borderId="48" xfId="0" applyFont="1" applyBorder="1"/>
    <xf numFmtId="0" fontId="39" fillId="0" borderId="15" xfId="0" applyFont="1" applyBorder="1" applyAlignment="1">
      <alignment wrapText="1"/>
    </xf>
    <xf numFmtId="56" fontId="39" fillId="0" borderId="0" xfId="0" applyNumberFormat="1" applyFont="1"/>
    <xf numFmtId="0" fontId="39" fillId="0" borderId="69" xfId="0" applyFont="1" applyBorder="1" applyAlignment="1">
      <alignment wrapText="1"/>
    </xf>
    <xf numFmtId="3" fontId="39" fillId="0" borderId="70" xfId="0" applyNumberFormat="1" applyFont="1" applyBorder="1" applyAlignment="1">
      <alignment horizontal="right" wrapText="1"/>
    </xf>
    <xf numFmtId="0" fontId="39" fillId="0" borderId="71" xfId="0" applyFont="1" applyBorder="1" applyAlignment="1">
      <alignment wrapText="1"/>
    </xf>
    <xf numFmtId="0" fontId="39" fillId="0" borderId="72" xfId="0" applyFont="1" applyBorder="1" applyAlignment="1">
      <alignment wrapText="1"/>
    </xf>
    <xf numFmtId="3" fontId="39" fillId="0" borderId="42" xfId="0" applyNumberFormat="1" applyFont="1" applyBorder="1" applyAlignment="1">
      <alignment horizontal="right" wrapText="1"/>
    </xf>
    <xf numFmtId="0" fontId="39" fillId="0" borderId="43" xfId="0" applyFont="1" applyBorder="1" applyAlignment="1">
      <alignment wrapText="1"/>
    </xf>
    <xf numFmtId="0" fontId="39" fillId="0" borderId="73" xfId="0" applyFont="1" applyBorder="1" applyAlignment="1">
      <alignment wrapText="1"/>
    </xf>
    <xf numFmtId="3" fontId="39" fillId="0" borderId="16" xfId="0" applyNumberFormat="1" applyFont="1" applyBorder="1"/>
    <xf numFmtId="3" fontId="39" fillId="0" borderId="74" xfId="0" applyNumberFormat="1" applyFont="1" applyBorder="1" applyAlignment="1">
      <alignment horizontal="right" wrapText="1"/>
    </xf>
    <xf numFmtId="38" fontId="39" fillId="0" borderId="16" xfId="44" applyFont="1" applyBorder="1" applyAlignment="1">
      <alignment horizontal="right" wrapText="1"/>
    </xf>
    <xf numFmtId="0" fontId="39" fillId="0" borderId="75" xfId="0" applyFont="1" applyBorder="1" applyAlignment="1">
      <alignment wrapText="1"/>
    </xf>
    <xf numFmtId="0" fontId="39" fillId="0" borderId="76" xfId="0" applyFont="1" applyBorder="1" applyAlignment="1">
      <alignment wrapText="1"/>
    </xf>
    <xf numFmtId="0" fontId="39" fillId="0" borderId="68" xfId="0" applyFont="1" applyBorder="1" applyAlignment="1">
      <alignment horizontal="right" wrapText="1"/>
    </xf>
    <xf numFmtId="3" fontId="39" fillId="0" borderId="0" xfId="0" applyNumberFormat="1" applyFont="1" applyBorder="1" applyAlignment="1">
      <alignment horizontal="right" wrapText="1"/>
    </xf>
    <xf numFmtId="0" fontId="39" fillId="0" borderId="0" xfId="0" applyFont="1" applyBorder="1"/>
    <xf numFmtId="0" fontId="39" fillId="26" borderId="63" xfId="0" applyFont="1" applyFill="1" applyBorder="1" applyAlignment="1">
      <alignment wrapText="1"/>
    </xf>
    <xf numFmtId="0" fontId="39" fillId="26" borderId="77" xfId="0" applyFont="1" applyFill="1" applyBorder="1" applyAlignment="1">
      <alignment wrapText="1"/>
    </xf>
    <xf numFmtId="0" fontId="39" fillId="26" borderId="65" xfId="0" applyFont="1" applyFill="1" applyBorder="1" applyAlignment="1">
      <alignment wrapText="1"/>
    </xf>
    <xf numFmtId="0" fontId="39" fillId="0" borderId="63" xfId="0" applyFont="1" applyBorder="1" applyAlignment="1">
      <alignment horizontal="left" wrapText="1" indent="1"/>
    </xf>
    <xf numFmtId="3" fontId="39" fillId="0" borderId="78" xfId="0" applyNumberFormat="1" applyFont="1" applyBorder="1" applyAlignment="1">
      <alignment horizontal="right" wrapText="1"/>
    </xf>
    <xf numFmtId="38" fontId="39" fillId="0" borderId="79" xfId="0" applyNumberFormat="1" applyFont="1" applyBorder="1" applyAlignment="1">
      <alignment wrapText="1"/>
    </xf>
    <xf numFmtId="3" fontId="39" fillId="0" borderId="0" xfId="0" applyNumberFormat="1" applyFont="1"/>
    <xf numFmtId="3" fontId="39" fillId="0" borderId="42" xfId="0" applyNumberFormat="1" applyFont="1" applyBorder="1"/>
    <xf numFmtId="3" fontId="39" fillId="0" borderId="80" xfId="0" applyNumberFormat="1" applyFont="1" applyBorder="1" applyAlignment="1">
      <alignment wrapText="1"/>
    </xf>
    <xf numFmtId="38" fontId="39" fillId="0" borderId="81" xfId="44" applyFont="1" applyBorder="1" applyAlignment="1">
      <alignment horizontal="right" wrapText="1"/>
    </xf>
    <xf numFmtId="0" fontId="39" fillId="0" borderId="26" xfId="0" applyFont="1" applyBorder="1" applyAlignment="1">
      <alignment wrapText="1"/>
    </xf>
    <xf numFmtId="0" fontId="39" fillId="0" borderId="82" xfId="0" applyFont="1" applyBorder="1"/>
    <xf numFmtId="38" fontId="39" fillId="0" borderId="64" xfId="44" applyFont="1" applyBorder="1" applyAlignment="1">
      <alignment horizontal="right" wrapText="1"/>
    </xf>
    <xf numFmtId="0" fontId="39" fillId="0" borderId="77" xfId="0" applyFont="1" applyBorder="1" applyAlignment="1">
      <alignment wrapText="1"/>
    </xf>
    <xf numFmtId="38" fontId="39" fillId="0" borderId="66" xfId="44" applyFont="1" applyBorder="1" applyAlignment="1">
      <alignment horizontal="right" wrapText="1"/>
    </xf>
    <xf numFmtId="0" fontId="39" fillId="0" borderId="79" xfId="0" applyFont="1" applyBorder="1" applyAlignment="1">
      <alignment wrapText="1"/>
    </xf>
    <xf numFmtId="38" fontId="39" fillId="0" borderId="83" xfId="44" applyFont="1" applyBorder="1" applyAlignment="1">
      <alignment horizontal="right" wrapText="1"/>
    </xf>
    <xf numFmtId="38" fontId="39" fillId="0" borderId="80" xfId="0" applyNumberFormat="1" applyFont="1" applyBorder="1" applyAlignment="1">
      <alignment wrapText="1"/>
    </xf>
    <xf numFmtId="3" fontId="39" fillId="0" borderId="81" xfId="0" applyNumberFormat="1" applyFont="1" applyBorder="1" applyAlignment="1">
      <alignment horizontal="right" wrapText="1"/>
    </xf>
    <xf numFmtId="38" fontId="39" fillId="0" borderId="26" xfId="44" applyFont="1" applyBorder="1" applyAlignment="1">
      <alignment horizontal="right" wrapText="1"/>
    </xf>
    <xf numFmtId="0" fontId="39" fillId="0" borderId="84" xfId="0" applyFont="1" applyBorder="1" applyAlignment="1">
      <alignment wrapText="1"/>
    </xf>
    <xf numFmtId="3" fontId="39" fillId="0" borderId="84" xfId="0" applyNumberFormat="1" applyFont="1" applyBorder="1" applyAlignment="1">
      <alignment wrapText="1"/>
    </xf>
    <xf numFmtId="0" fontId="39" fillId="0" borderId="63" xfId="0" applyFont="1" applyBorder="1" applyAlignment="1">
      <alignment horizontal="right" wrapText="1"/>
    </xf>
    <xf numFmtId="38" fontId="39" fillId="0" borderId="64" xfId="0" applyNumberFormat="1" applyFont="1" applyBorder="1" applyAlignment="1">
      <alignment wrapText="1"/>
    </xf>
    <xf numFmtId="0" fontId="39" fillId="0" borderId="65" xfId="0" applyFont="1" applyBorder="1" applyAlignment="1">
      <alignment horizontal="left" wrapText="1"/>
    </xf>
    <xf numFmtId="0" fontId="39" fillId="0" borderId="85" xfId="0" applyFont="1" applyBorder="1" applyAlignment="1">
      <alignment wrapText="1"/>
    </xf>
    <xf numFmtId="3" fontId="39" fillId="0" borderId="77" xfId="0" applyNumberFormat="1" applyFont="1" applyBorder="1" applyAlignment="1">
      <alignment horizontal="right" wrapText="1"/>
    </xf>
    <xf numFmtId="3" fontId="39" fillId="0" borderId="64" xfId="0" applyNumberFormat="1" applyFont="1" applyBorder="1" applyAlignment="1">
      <alignment wrapText="1"/>
    </xf>
    <xf numFmtId="0" fontId="39" fillId="0" borderId="86" xfId="0" applyFont="1" applyBorder="1" applyAlignment="1">
      <alignment wrapText="1"/>
    </xf>
    <xf numFmtId="0" fontId="39" fillId="0" borderId="87" xfId="0" applyFont="1" applyBorder="1" applyAlignment="1">
      <alignment wrapText="1"/>
    </xf>
    <xf numFmtId="3" fontId="39" fillId="0" borderId="87" xfId="0" applyNumberFormat="1" applyFont="1" applyBorder="1" applyAlignment="1">
      <alignment horizontal="right" wrapText="1"/>
    </xf>
    <xf numFmtId="0" fontId="39" fillId="0" borderId="88" xfId="0" applyFont="1" applyBorder="1" applyAlignment="1">
      <alignment wrapText="1"/>
    </xf>
    <xf numFmtId="0" fontId="35" fillId="0" borderId="89" xfId="42" applyFont="1" applyBorder="1" applyAlignment="1">
      <alignment horizontal="justify" vertical="top" wrapText="1"/>
    </xf>
    <xf numFmtId="41" fontId="36" fillId="0" borderId="52" xfId="42" applyNumberFormat="1" applyFont="1" applyBorder="1" applyAlignment="1">
      <alignment horizontal="right" vertical="top" wrapText="1"/>
    </xf>
    <xf numFmtId="0" fontId="34" fillId="0" borderId="0" xfId="42" applyFont="1" applyAlignment="1">
      <alignment horizontal="left" vertical="center"/>
    </xf>
    <xf numFmtId="0" fontId="39" fillId="24" borderId="59" xfId="0" applyFont="1" applyFill="1" applyBorder="1" applyAlignment="1">
      <alignment horizontal="center" wrapText="1"/>
    </xf>
    <xf numFmtId="0" fontId="39" fillId="24" borderId="60" xfId="0" applyFont="1" applyFill="1" applyBorder="1" applyAlignment="1">
      <alignment horizontal="center" wrapText="1"/>
    </xf>
    <xf numFmtId="0" fontId="39" fillId="24" borderId="61" xfId="0" applyFont="1" applyFill="1" applyBorder="1" applyAlignment="1">
      <alignment horizontal="center" wrapText="1"/>
    </xf>
    <xf numFmtId="0" fontId="13" fillId="0" borderId="47" xfId="0" applyFont="1" applyBorder="1" applyAlignment="1">
      <alignment wrapText="1"/>
    </xf>
    <xf numFmtId="0" fontId="0" fillId="0" borderId="45" xfId="0" applyBorder="1" applyAlignment="1"/>
    <xf numFmtId="0" fontId="0" fillId="0" borderId="17" xfId="0" applyBorder="1" applyAlignment="1"/>
    <xf numFmtId="0" fontId="13" fillId="0" borderId="18" xfId="0" applyFont="1" applyBorder="1" applyAlignment="1">
      <alignment horizontal="left" wrapText="1" indent="1"/>
    </xf>
    <xf numFmtId="0" fontId="13" fillId="0" borderId="25" xfId="0" applyFont="1" applyBorder="1" applyAlignment="1">
      <alignment horizontal="left" wrapText="1" indent="1"/>
    </xf>
    <xf numFmtId="0" fontId="13" fillId="0" borderId="11" xfId="0" applyFont="1" applyBorder="1" applyAlignment="1">
      <alignment wrapText="1"/>
    </xf>
    <xf numFmtId="0" fontId="13" fillId="0" borderId="26" xfId="0" applyFont="1" applyBorder="1" applyAlignment="1"/>
    <xf numFmtId="0" fontId="13" fillId="0" borderId="50" xfId="0" applyFont="1" applyBorder="1" applyAlignment="1">
      <alignment wrapText="1"/>
    </xf>
    <xf numFmtId="0" fontId="0" fillId="0" borderId="44" xfId="0" applyBorder="1" applyAlignment="1"/>
    <xf numFmtId="0" fontId="0" fillId="0" borderId="14" xfId="0" applyBorder="1" applyAlignment="1"/>
    <xf numFmtId="0" fontId="13" fillId="0" borderId="39" xfId="0" applyFont="1" applyBorder="1" applyAlignment="1">
      <alignment vertical="center"/>
    </xf>
    <xf numFmtId="0" fontId="13" fillId="0" borderId="40" xfId="0" applyFont="1" applyBorder="1" applyAlignment="1">
      <alignment vertical="center"/>
    </xf>
    <xf numFmtId="0" fontId="13" fillId="0" borderId="13" xfId="0" applyFont="1" applyBorder="1" applyAlignment="1">
      <alignment vertical="center" wrapText="1"/>
    </xf>
    <xf numFmtId="0" fontId="13" fillId="0" borderId="51" xfId="0" applyFont="1" applyBorder="1" applyAlignment="1">
      <alignment vertical="center"/>
    </xf>
    <xf numFmtId="0" fontId="13" fillId="0" borderId="42" xfId="0" applyFont="1" applyBorder="1" applyAlignment="1"/>
    <xf numFmtId="0" fontId="13" fillId="0" borderId="43" xfId="0" applyFont="1" applyBorder="1" applyAlignment="1"/>
    <xf numFmtId="0" fontId="13" fillId="0" borderId="17" xfId="0" applyFont="1" applyBorder="1" applyAlignment="1"/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44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/>
    <cellStyle name="標準 2 2" xfId="43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2</xdr:row>
      <xdr:rowOff>142875</xdr:rowOff>
    </xdr:from>
    <xdr:to>
      <xdr:col>3</xdr:col>
      <xdr:colOff>895350</xdr:colOff>
      <xdr:row>4</xdr:row>
      <xdr:rowOff>19050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333375" y="495300"/>
          <a:ext cx="50006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25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年度（平成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25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日～平成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25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12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31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日）</a:t>
          </a:r>
        </a:p>
      </xdr:txBody>
    </xdr:sp>
    <xdr:clientData/>
  </xdr:twoCellAnchor>
  <xdr:oneCellAnchor>
    <xdr:from>
      <xdr:col>0</xdr:col>
      <xdr:colOff>0</xdr:colOff>
      <xdr:row>46</xdr:row>
      <xdr:rowOff>9525</xdr:rowOff>
    </xdr:from>
    <xdr:ext cx="3326552" cy="442429"/>
    <xdr:sp macro="" textlink="">
      <xdr:nvSpPr>
        <xdr:cNvPr id="3" name="テキスト ボックス 2"/>
        <xdr:cNvSpPr txBox="1">
          <a:spLocks noChangeArrowheads="1"/>
        </xdr:cNvSpPr>
      </xdr:nvSpPr>
      <xdr:spPr bwMode="auto">
        <a:xfrm>
          <a:off x="0" y="11772900"/>
          <a:ext cx="3326552" cy="44242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■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 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準拠している会計基準　　□ＮＰＯ法人会計基準</a:t>
          </a: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 </a:t>
          </a:r>
        </a:p>
      </xdr:txBody>
    </xdr:sp>
    <xdr:clientData/>
  </xdr:oneCellAnchor>
  <xdr:twoCellAnchor>
    <xdr:from>
      <xdr:col>0</xdr:col>
      <xdr:colOff>0</xdr:colOff>
      <xdr:row>34</xdr:row>
      <xdr:rowOff>47625</xdr:rowOff>
    </xdr:from>
    <xdr:to>
      <xdr:col>4</xdr:col>
      <xdr:colOff>219075</xdr:colOff>
      <xdr:row>36</xdr:row>
      <xdr:rowOff>9525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0" y="9267825"/>
          <a:ext cx="56292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■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 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貸借対照表　　　　　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25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12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31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日現在</a:t>
          </a: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 </a:t>
          </a:r>
        </a:p>
      </xdr:txBody>
    </xdr:sp>
    <xdr:clientData/>
  </xdr:twoCellAnchor>
  <xdr:twoCellAnchor>
    <xdr:from>
      <xdr:col>0</xdr:col>
      <xdr:colOff>0</xdr:colOff>
      <xdr:row>6</xdr:row>
      <xdr:rowOff>142875</xdr:rowOff>
    </xdr:from>
    <xdr:to>
      <xdr:col>5</xdr:col>
      <xdr:colOff>0</xdr:colOff>
      <xdr:row>8</xdr:row>
      <xdr:rowOff>104775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0" y="1381125"/>
          <a:ext cx="61150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■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 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活動計算書／収支計算書</a:t>
          </a: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selection activeCell="D9" sqref="D9"/>
    </sheetView>
  </sheetViews>
  <sheetFormatPr defaultRowHeight="13.5"/>
  <cols>
    <col min="1" max="1" width="11.125" customWidth="1"/>
    <col min="2" max="2" width="14.625" customWidth="1"/>
    <col min="3" max="3" width="35" customWidth="1"/>
    <col min="4" max="4" width="40.5" bestFit="1" customWidth="1"/>
    <col min="5" max="5" width="13.25" customWidth="1"/>
  </cols>
  <sheetData>
    <row r="1" spans="1:5" ht="15.75">
      <c r="A1" s="114" t="s">
        <v>193</v>
      </c>
      <c r="B1" s="1"/>
    </row>
    <row r="2" spans="1:5" ht="15.75">
      <c r="A2" s="2"/>
      <c r="B2" s="114" t="s">
        <v>192</v>
      </c>
    </row>
    <row r="3" spans="1:5" ht="15.75">
      <c r="A3" s="2"/>
      <c r="B3" s="114" t="s">
        <v>194</v>
      </c>
    </row>
    <row r="4" spans="1:5" ht="15.75">
      <c r="A4" s="2"/>
      <c r="E4" s="3" t="s">
        <v>19</v>
      </c>
    </row>
    <row r="6" spans="1:5" s="6" customFormat="1" ht="25.5" customHeight="1">
      <c r="A6" s="4" t="s">
        <v>20</v>
      </c>
      <c r="B6" s="5" t="s">
        <v>21</v>
      </c>
      <c r="C6" s="5" t="s">
        <v>22</v>
      </c>
      <c r="D6" s="5" t="s">
        <v>195</v>
      </c>
      <c r="E6" s="5" t="s">
        <v>23</v>
      </c>
    </row>
    <row r="7" spans="1:5" s="6" customFormat="1" ht="25.5" customHeight="1">
      <c r="A7" s="7"/>
      <c r="B7" s="8"/>
      <c r="C7" s="8"/>
      <c r="D7" s="8"/>
      <c r="E7" s="8"/>
    </row>
    <row r="8" spans="1:5" s="6" customFormat="1" ht="25.5" customHeight="1">
      <c r="A8" s="9" t="s">
        <v>197</v>
      </c>
      <c r="B8" s="10" t="s">
        <v>25</v>
      </c>
      <c r="C8" s="10" t="s">
        <v>31</v>
      </c>
      <c r="D8" s="10" t="s">
        <v>196</v>
      </c>
      <c r="E8" s="10" t="s">
        <v>26</v>
      </c>
    </row>
    <row r="9" spans="1:5" s="6" customFormat="1" ht="25.5" customHeight="1">
      <c r="A9" s="7"/>
      <c r="B9" s="8"/>
      <c r="C9" s="8"/>
      <c r="D9" s="8"/>
      <c r="E9" s="8"/>
    </row>
    <row r="10" spans="1:5" s="6" customFormat="1" ht="25.5" customHeight="1">
      <c r="A10" s="9" t="s">
        <v>198</v>
      </c>
      <c r="B10" s="10" t="s">
        <v>27</v>
      </c>
      <c r="C10" s="10" t="s">
        <v>32</v>
      </c>
      <c r="D10" s="10" t="s">
        <v>196</v>
      </c>
      <c r="E10" s="10" t="s">
        <v>26</v>
      </c>
    </row>
    <row r="11" spans="1:5" s="6" customFormat="1" ht="25.5" customHeight="1">
      <c r="A11" s="7"/>
      <c r="B11" s="8"/>
      <c r="C11" s="8"/>
      <c r="D11" s="8"/>
      <c r="E11" s="8"/>
    </row>
    <row r="12" spans="1:5" s="6" customFormat="1" ht="38.25" customHeight="1">
      <c r="A12" s="9" t="s">
        <v>24</v>
      </c>
      <c r="B12" s="10" t="s">
        <v>101</v>
      </c>
      <c r="C12" s="10" t="s">
        <v>102</v>
      </c>
      <c r="D12" s="10" t="s">
        <v>196</v>
      </c>
      <c r="E12" s="10" t="s">
        <v>26</v>
      </c>
    </row>
    <row r="13" spans="1:5" s="6" customFormat="1" ht="25.5" customHeight="1">
      <c r="A13" s="7"/>
      <c r="B13" s="8"/>
      <c r="C13" s="8"/>
      <c r="D13" s="8"/>
      <c r="E13" s="8"/>
    </row>
    <row r="14" spans="1:5" s="6" customFormat="1" ht="25.5" customHeight="1">
      <c r="A14" s="9" t="s">
        <v>28</v>
      </c>
      <c r="B14" s="10" t="s">
        <v>147</v>
      </c>
      <c r="C14" s="10" t="s">
        <v>65</v>
      </c>
      <c r="D14" s="10" t="s">
        <v>196</v>
      </c>
      <c r="E14" s="10" t="s">
        <v>26</v>
      </c>
    </row>
    <row r="15" spans="1:5" s="6" customFormat="1" ht="25.5" customHeight="1">
      <c r="A15" s="7"/>
      <c r="B15" s="11"/>
      <c r="C15" s="11"/>
      <c r="D15" s="11"/>
      <c r="E15" s="11"/>
    </row>
    <row r="16" spans="1:5" s="6" customFormat="1" ht="25.5" customHeight="1">
      <c r="A16" s="12"/>
      <c r="B16" s="13"/>
      <c r="C16" s="13"/>
      <c r="D16" s="13"/>
      <c r="E16" s="13"/>
    </row>
    <row r="17" spans="1:1" ht="15.75">
      <c r="A17" s="14"/>
    </row>
    <row r="18" spans="1:1" ht="15.75">
      <c r="A18" s="14"/>
    </row>
    <row r="19" spans="1:1" ht="14.25">
      <c r="A19" s="15"/>
    </row>
  </sheetData>
  <phoneticPr fontId="5"/>
  <pageMargins left="0.78740157480314965" right="0.78740157480314965" top="0.98425196850393704" bottom="0.98425196850393704" header="0.51181102362204722" footer="0.51181102362204722"/>
  <pageSetup paperSize="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topLeftCell="A2" workbookViewId="0">
      <selection activeCell="E11" sqref="E11"/>
    </sheetView>
  </sheetViews>
  <sheetFormatPr defaultRowHeight="13.5"/>
  <cols>
    <col min="1" max="1" width="10" customWidth="1"/>
    <col min="2" max="2" width="11.625" customWidth="1"/>
    <col min="3" max="3" width="8.375" customWidth="1"/>
    <col min="4" max="4" width="7.625" customWidth="1"/>
    <col min="5" max="5" width="16.125" customWidth="1"/>
    <col min="6" max="6" width="10.75" customWidth="1"/>
    <col min="7" max="7" width="13.125" customWidth="1"/>
  </cols>
  <sheetData>
    <row r="1" spans="1:7" ht="14.25">
      <c r="D1" s="1" t="s">
        <v>73</v>
      </c>
    </row>
    <row r="3" spans="1:7" ht="15.75">
      <c r="F3" s="2"/>
      <c r="G3" s="3" t="s">
        <v>19</v>
      </c>
    </row>
    <row r="5" spans="1:7">
      <c r="B5" s="67" t="s">
        <v>88</v>
      </c>
      <c r="C5" s="58" t="s">
        <v>74</v>
      </c>
      <c r="D5" s="59" t="s">
        <v>10</v>
      </c>
    </row>
    <row r="7" spans="1:7">
      <c r="B7" s="67" t="s">
        <v>87</v>
      </c>
      <c r="C7" s="58" t="s">
        <v>75</v>
      </c>
      <c r="D7" s="59" t="s">
        <v>11</v>
      </c>
      <c r="E7" s="68" t="s">
        <v>87</v>
      </c>
      <c r="F7" s="58" t="s">
        <v>76</v>
      </c>
      <c r="G7" s="59" t="s">
        <v>101</v>
      </c>
    </row>
    <row r="9" spans="1:7">
      <c r="A9" t="s">
        <v>78</v>
      </c>
      <c r="F9" s="66"/>
      <c r="G9" s="57"/>
    </row>
    <row r="10" spans="1:7">
      <c r="A10" s="58" t="s">
        <v>77</v>
      </c>
      <c r="B10" s="59" t="s">
        <v>79</v>
      </c>
      <c r="F10" s="66"/>
      <c r="G10" s="66"/>
    </row>
    <row r="11" spans="1:7">
      <c r="A11" s="58" t="s">
        <v>80</v>
      </c>
      <c r="B11" s="59" t="s">
        <v>148</v>
      </c>
    </row>
    <row r="14" spans="1:7">
      <c r="A14" t="s">
        <v>81</v>
      </c>
      <c r="E14" t="s">
        <v>83</v>
      </c>
    </row>
    <row r="15" spans="1:7">
      <c r="A15" s="60" t="s">
        <v>82</v>
      </c>
      <c r="B15" s="59" t="s">
        <v>157</v>
      </c>
      <c r="E15" s="60" t="s">
        <v>83</v>
      </c>
      <c r="F15" s="61" t="s">
        <v>158</v>
      </c>
    </row>
    <row r="16" spans="1:7">
      <c r="A16" s="62" t="s">
        <v>159</v>
      </c>
      <c r="B16" s="63" t="s">
        <v>162</v>
      </c>
      <c r="E16" s="62"/>
      <c r="F16" s="63" t="s">
        <v>176</v>
      </c>
    </row>
    <row r="17" spans="1:6">
      <c r="A17" s="62" t="s">
        <v>85</v>
      </c>
      <c r="B17" s="63" t="s">
        <v>161</v>
      </c>
      <c r="E17" s="62"/>
      <c r="F17" s="63" t="s">
        <v>175</v>
      </c>
    </row>
    <row r="18" spans="1:6">
      <c r="A18" s="62" t="s">
        <v>85</v>
      </c>
      <c r="B18" s="63" t="s">
        <v>163</v>
      </c>
      <c r="E18" s="62"/>
      <c r="F18" s="63" t="s">
        <v>177</v>
      </c>
    </row>
    <row r="19" spans="1:6">
      <c r="A19" s="62" t="s">
        <v>85</v>
      </c>
      <c r="B19" s="63" t="s">
        <v>164</v>
      </c>
      <c r="E19" s="62"/>
      <c r="F19" s="63" t="s">
        <v>178</v>
      </c>
    </row>
    <row r="20" spans="1:6">
      <c r="A20" s="62"/>
      <c r="B20" s="63"/>
      <c r="E20" s="64"/>
      <c r="F20" s="65" t="s">
        <v>179</v>
      </c>
    </row>
    <row r="21" spans="1:6">
      <c r="A21" s="62"/>
      <c r="B21" s="63"/>
    </row>
    <row r="22" spans="1:6">
      <c r="A22" s="62" t="s">
        <v>103</v>
      </c>
      <c r="B22" s="63" t="s">
        <v>86</v>
      </c>
    </row>
    <row r="23" spans="1:6">
      <c r="A23" s="64" t="s">
        <v>171</v>
      </c>
      <c r="B23" s="65" t="s">
        <v>172</v>
      </c>
      <c r="E23" t="s">
        <v>89</v>
      </c>
    </row>
    <row r="24" spans="1:6">
      <c r="E24" s="60" t="s">
        <v>84</v>
      </c>
      <c r="F24" s="61"/>
    </row>
    <row r="25" spans="1:6">
      <c r="E25" s="62"/>
      <c r="F25" s="63" t="s">
        <v>104</v>
      </c>
    </row>
    <row r="26" spans="1:6">
      <c r="A26" t="s">
        <v>165</v>
      </c>
      <c r="E26" s="62" t="s">
        <v>160</v>
      </c>
      <c r="F26" s="63" t="s">
        <v>169</v>
      </c>
    </row>
    <row r="27" spans="1:6">
      <c r="A27" s="60" t="s">
        <v>82</v>
      </c>
      <c r="B27" s="59" t="s">
        <v>166</v>
      </c>
      <c r="E27" s="64" t="s">
        <v>170</v>
      </c>
      <c r="F27" s="65" t="s">
        <v>174</v>
      </c>
    </row>
    <row r="28" spans="1:6">
      <c r="A28" s="62" t="s">
        <v>167</v>
      </c>
      <c r="B28" s="63" t="s">
        <v>173</v>
      </c>
    </row>
    <row r="29" spans="1:6">
      <c r="A29" s="62" t="s">
        <v>85</v>
      </c>
      <c r="B29" s="63" t="s">
        <v>168</v>
      </c>
    </row>
    <row r="30" spans="1:6">
      <c r="A30" s="62" t="s">
        <v>85</v>
      </c>
      <c r="B30" s="63"/>
    </row>
    <row r="31" spans="1:6">
      <c r="A31" s="62" t="s">
        <v>85</v>
      </c>
      <c r="B31" s="63"/>
    </row>
    <row r="32" spans="1:6">
      <c r="A32" s="62"/>
      <c r="B32" s="63"/>
    </row>
    <row r="33" spans="1:2">
      <c r="A33" s="62"/>
      <c r="B33" s="63"/>
    </row>
    <row r="34" spans="1:2">
      <c r="A34" s="62"/>
      <c r="B34" s="63"/>
    </row>
    <row r="35" spans="1:2">
      <c r="A35" s="62"/>
      <c r="B35" s="63"/>
    </row>
    <row r="36" spans="1:2">
      <c r="A36" s="62"/>
      <c r="B36" s="63"/>
    </row>
    <row r="37" spans="1:2">
      <c r="A37" s="62" t="s">
        <v>103</v>
      </c>
      <c r="B37" s="63" t="s">
        <v>86</v>
      </c>
    </row>
    <row r="38" spans="1:2">
      <c r="A38" s="64"/>
      <c r="B38" s="65"/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3"/>
  <sheetViews>
    <sheetView workbookViewId="0">
      <selection activeCell="E6" sqref="E6"/>
    </sheetView>
  </sheetViews>
  <sheetFormatPr defaultRowHeight="13.5"/>
  <cols>
    <col min="1" max="1" width="17.875" customWidth="1"/>
    <col min="2" max="2" width="62.625" customWidth="1"/>
    <col min="3" max="3" width="3.5" customWidth="1"/>
    <col min="4" max="4" width="13.25" customWidth="1"/>
  </cols>
  <sheetData>
    <row r="1" spans="1:3" ht="15.75">
      <c r="A1" s="114" t="s">
        <v>193</v>
      </c>
      <c r="C1" s="23"/>
    </row>
    <row r="2" spans="1:3" ht="15.75">
      <c r="A2" s="2"/>
    </row>
    <row r="3" spans="1:3">
      <c r="B3" s="113" t="s">
        <v>199</v>
      </c>
    </row>
    <row r="4" spans="1:3" ht="15.75">
      <c r="A4" s="2"/>
      <c r="B4" s="114" t="s">
        <v>200</v>
      </c>
    </row>
    <row r="5" spans="1:3" ht="15.75">
      <c r="A5" s="2"/>
      <c r="B5" s="3" t="s">
        <v>19</v>
      </c>
    </row>
    <row r="7" spans="1:3" ht="14.25">
      <c r="A7" s="16" t="s">
        <v>21</v>
      </c>
      <c r="B7" s="17" t="s">
        <v>22</v>
      </c>
    </row>
    <row r="8" spans="1:3" ht="27" customHeight="1">
      <c r="A8" s="9" t="s">
        <v>25</v>
      </c>
      <c r="B8" s="18" t="s">
        <v>35</v>
      </c>
    </row>
    <row r="9" spans="1:3" ht="27" customHeight="1">
      <c r="A9" s="9" t="s">
        <v>27</v>
      </c>
      <c r="B9" s="18" t="s">
        <v>32</v>
      </c>
    </row>
    <row r="10" spans="1:3" ht="27" customHeight="1">
      <c r="A10" s="9" t="s">
        <v>68</v>
      </c>
      <c r="B10" s="18" t="s">
        <v>33</v>
      </c>
    </row>
    <row r="11" spans="1:3" ht="27" customHeight="1">
      <c r="A11" s="9" t="s">
        <v>29</v>
      </c>
      <c r="B11" s="18" t="s">
        <v>30</v>
      </c>
    </row>
    <row r="12" spans="1:3" ht="27" customHeight="1">
      <c r="A12" s="9" t="s">
        <v>72</v>
      </c>
      <c r="B12" s="18" t="s">
        <v>36</v>
      </c>
    </row>
    <row r="13" spans="1:3" ht="27" customHeight="1">
      <c r="A13" s="9" t="s">
        <v>34</v>
      </c>
      <c r="B13" s="18" t="s">
        <v>37</v>
      </c>
    </row>
    <row r="14" spans="1:3" ht="27" customHeight="1">
      <c r="A14" s="9" t="s">
        <v>38</v>
      </c>
      <c r="B14" s="18" t="s">
        <v>41</v>
      </c>
    </row>
    <row r="15" spans="1:3" ht="27" customHeight="1">
      <c r="A15" s="9" t="s">
        <v>39</v>
      </c>
      <c r="B15" s="18" t="s">
        <v>42</v>
      </c>
    </row>
    <row r="16" spans="1:3" ht="27" customHeight="1">
      <c r="A16" s="9" t="s">
        <v>40</v>
      </c>
      <c r="B16" s="18" t="s">
        <v>43</v>
      </c>
    </row>
    <row r="17" spans="1:2" ht="27" customHeight="1">
      <c r="A17" s="9" t="s">
        <v>145</v>
      </c>
      <c r="B17" s="18" t="s">
        <v>146</v>
      </c>
    </row>
    <row r="18" spans="1:2" ht="27" customHeight="1">
      <c r="A18" s="19" t="s">
        <v>45</v>
      </c>
      <c r="B18" s="21" t="s">
        <v>46</v>
      </c>
    </row>
    <row r="19" spans="1:2" ht="27" customHeight="1">
      <c r="A19" s="19" t="s">
        <v>66</v>
      </c>
      <c r="B19" s="21" t="s">
        <v>44</v>
      </c>
    </row>
    <row r="20" spans="1:2" ht="27" customHeight="1">
      <c r="A20" s="19" t="s">
        <v>69</v>
      </c>
      <c r="B20" s="21" t="s">
        <v>70</v>
      </c>
    </row>
    <row r="21" spans="1:2" ht="27" customHeight="1">
      <c r="A21" s="19" t="s">
        <v>67</v>
      </c>
      <c r="B21" s="21" t="s">
        <v>71</v>
      </c>
    </row>
    <row r="22" spans="1:2" ht="27" customHeight="1">
      <c r="A22" s="19" t="s">
        <v>106</v>
      </c>
      <c r="B22" s="21" t="s">
        <v>144</v>
      </c>
    </row>
    <row r="23" spans="1:2" ht="27" customHeight="1">
      <c r="A23" s="20" t="s">
        <v>105</v>
      </c>
      <c r="B23" s="22" t="s">
        <v>143</v>
      </c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4"/>
  <sheetViews>
    <sheetView topLeftCell="A10" workbookViewId="0">
      <selection activeCell="A38" sqref="A38"/>
    </sheetView>
  </sheetViews>
  <sheetFormatPr defaultRowHeight="13.5"/>
  <cols>
    <col min="1" max="1" width="30.25" style="74" customWidth="1"/>
    <col min="2" max="2" width="19.375" style="74" customWidth="1"/>
    <col min="3" max="3" width="13.75" style="74" customWidth="1"/>
    <col min="4" max="4" width="18.25" style="74" customWidth="1"/>
    <col min="5" max="16384" width="9" style="74"/>
  </cols>
  <sheetData>
    <row r="1" spans="1:4" ht="14.25">
      <c r="A1" s="73" t="s">
        <v>107</v>
      </c>
      <c r="B1" s="107" t="s">
        <v>142</v>
      </c>
    </row>
    <row r="2" spans="1:4">
      <c r="A2" s="75"/>
    </row>
    <row r="3" spans="1:4">
      <c r="A3" s="76"/>
    </row>
    <row r="4" spans="1:4" ht="14.25">
      <c r="A4" s="73"/>
    </row>
    <row r="6" spans="1:4" ht="14.25">
      <c r="A6" s="186" t="s">
        <v>108</v>
      </c>
      <c r="B6" s="186"/>
      <c r="C6" s="186"/>
    </row>
    <row r="7" spans="1:4">
      <c r="A7" s="75"/>
    </row>
    <row r="8" spans="1:4">
      <c r="A8" s="76"/>
    </row>
    <row r="9" spans="1:4">
      <c r="A9" s="77"/>
    </row>
    <row r="10" spans="1:4" ht="14.25" thickBot="1"/>
    <row r="11" spans="1:4" ht="14.25" thickBot="1">
      <c r="A11" s="78" t="s">
        <v>109</v>
      </c>
      <c r="B11" s="79" t="s">
        <v>110</v>
      </c>
      <c r="C11" s="79" t="s">
        <v>111</v>
      </c>
      <c r="D11" s="79" t="s">
        <v>112</v>
      </c>
    </row>
    <row r="12" spans="1:4" ht="14.25" thickTop="1">
      <c r="A12" s="80" t="s">
        <v>113</v>
      </c>
      <c r="B12" s="94">
        <f>SUM(B13:B21)</f>
        <v>59517607</v>
      </c>
      <c r="C12" s="94">
        <v>0</v>
      </c>
      <c r="D12" s="94">
        <f>B12</f>
        <v>59517607</v>
      </c>
    </row>
    <row r="13" spans="1:4">
      <c r="A13" s="80" t="s">
        <v>149</v>
      </c>
      <c r="B13" s="94">
        <v>160000</v>
      </c>
      <c r="C13" s="94">
        <v>0</v>
      </c>
      <c r="D13" s="94">
        <f t="shared" ref="D13:D21" si="0">B13</f>
        <v>160000</v>
      </c>
    </row>
    <row r="14" spans="1:4">
      <c r="A14" s="80" t="s">
        <v>150</v>
      </c>
      <c r="B14" s="94">
        <v>1724829</v>
      </c>
      <c r="C14" s="94">
        <v>0</v>
      </c>
      <c r="D14" s="94">
        <f t="shared" si="0"/>
        <v>1724829</v>
      </c>
    </row>
    <row r="15" spans="1:4">
      <c r="A15" s="80" t="s">
        <v>114</v>
      </c>
      <c r="B15" s="94">
        <v>0</v>
      </c>
      <c r="C15" s="94">
        <v>0</v>
      </c>
      <c r="D15" s="94">
        <f t="shared" si="0"/>
        <v>0</v>
      </c>
    </row>
    <row r="16" spans="1:4">
      <c r="A16" s="83" t="s">
        <v>115</v>
      </c>
      <c r="B16" s="94">
        <v>1312811</v>
      </c>
      <c r="C16" s="94">
        <v>0</v>
      </c>
      <c r="D16" s="94">
        <f t="shared" si="0"/>
        <v>1312811</v>
      </c>
    </row>
    <row r="17" spans="1:4">
      <c r="A17" s="83" t="s">
        <v>116</v>
      </c>
      <c r="B17" s="94">
        <f>56264417-B19</f>
        <v>32661052</v>
      </c>
      <c r="C17" s="94">
        <v>0</v>
      </c>
      <c r="D17" s="94">
        <f t="shared" si="0"/>
        <v>32661052</v>
      </c>
    </row>
    <row r="18" spans="1:4">
      <c r="A18" s="83" t="s">
        <v>117</v>
      </c>
      <c r="B18" s="94">
        <v>0</v>
      </c>
      <c r="C18" s="94">
        <v>0</v>
      </c>
      <c r="D18" s="94">
        <f t="shared" si="0"/>
        <v>0</v>
      </c>
    </row>
    <row r="19" spans="1:4">
      <c r="A19" s="83" t="s">
        <v>118</v>
      </c>
      <c r="B19" s="94">
        <v>23603365</v>
      </c>
      <c r="C19" s="94">
        <v>0</v>
      </c>
      <c r="D19" s="94">
        <f t="shared" si="0"/>
        <v>23603365</v>
      </c>
    </row>
    <row r="20" spans="1:4">
      <c r="A20" s="83" t="s">
        <v>119</v>
      </c>
      <c r="B20" s="94">
        <v>0</v>
      </c>
      <c r="C20" s="94">
        <v>0</v>
      </c>
      <c r="D20" s="94">
        <f t="shared" si="0"/>
        <v>0</v>
      </c>
    </row>
    <row r="21" spans="1:4" ht="14.25" thickBot="1">
      <c r="A21" s="83" t="s">
        <v>120</v>
      </c>
      <c r="B21" s="95">
        <v>55550</v>
      </c>
      <c r="C21" s="95">
        <v>0</v>
      </c>
      <c r="D21" s="94">
        <f t="shared" si="0"/>
        <v>55550</v>
      </c>
    </row>
    <row r="22" spans="1:4">
      <c r="A22" s="85" t="s">
        <v>121</v>
      </c>
      <c r="B22" s="94">
        <f>B23+B25</f>
        <v>56980806</v>
      </c>
      <c r="C22" s="94">
        <v>0</v>
      </c>
      <c r="D22" s="98">
        <f t="shared" ref="D22:D26" si="1">B22</f>
        <v>56980806</v>
      </c>
    </row>
    <row r="23" spans="1:4">
      <c r="A23" s="80" t="s">
        <v>122</v>
      </c>
      <c r="B23" s="94">
        <v>49801929</v>
      </c>
      <c r="C23" s="94">
        <v>0</v>
      </c>
      <c r="D23" s="99">
        <f t="shared" si="1"/>
        <v>49801929</v>
      </c>
    </row>
    <row r="24" spans="1:4" ht="14.25" thickBot="1">
      <c r="A24" s="80" t="s">
        <v>123</v>
      </c>
      <c r="B24" s="94">
        <v>18967186</v>
      </c>
      <c r="C24" s="94">
        <v>0</v>
      </c>
      <c r="D24" s="100">
        <f t="shared" si="1"/>
        <v>18967186</v>
      </c>
    </row>
    <row r="25" spans="1:4">
      <c r="A25" s="80" t="s">
        <v>124</v>
      </c>
      <c r="B25" s="96">
        <v>7178877</v>
      </c>
      <c r="C25" s="96">
        <v>0</v>
      </c>
      <c r="D25" s="96">
        <f t="shared" si="1"/>
        <v>7178877</v>
      </c>
    </row>
    <row r="26" spans="1:4" ht="14.25" thickBot="1">
      <c r="A26" s="80" t="s">
        <v>123</v>
      </c>
      <c r="B26" s="94">
        <v>3126115</v>
      </c>
      <c r="C26" s="94">
        <v>0</v>
      </c>
      <c r="D26" s="94">
        <f t="shared" si="1"/>
        <v>3126115</v>
      </c>
    </row>
    <row r="27" spans="1:4" ht="14.25" thickBot="1">
      <c r="A27" s="184" t="s">
        <v>125</v>
      </c>
      <c r="B27" s="185">
        <f>B12-B22</f>
        <v>2536801</v>
      </c>
      <c r="C27" s="97">
        <v>0</v>
      </c>
      <c r="D27" s="97">
        <f>B27</f>
        <v>2536801</v>
      </c>
    </row>
    <row r="28" spans="1:4" ht="14.25" thickBot="1">
      <c r="A28" s="86" t="s">
        <v>126</v>
      </c>
      <c r="B28" s="95">
        <v>396674</v>
      </c>
      <c r="C28" s="95">
        <v>0</v>
      </c>
      <c r="D28" s="97">
        <f>B27</f>
        <v>2536801</v>
      </c>
    </row>
    <row r="29" spans="1:4" ht="14.25" thickBot="1">
      <c r="A29" s="86" t="s">
        <v>127</v>
      </c>
      <c r="B29" s="95">
        <v>1497105</v>
      </c>
      <c r="C29" s="95">
        <v>0</v>
      </c>
      <c r="D29" s="97">
        <f t="shared" ref="D29:D33" si="2">B29</f>
        <v>1497105</v>
      </c>
    </row>
    <row r="30" spans="1:4" ht="14.25" thickBot="1">
      <c r="A30" s="86" t="s">
        <v>128</v>
      </c>
      <c r="B30" s="95">
        <v>37500</v>
      </c>
      <c r="C30" s="95">
        <v>0</v>
      </c>
      <c r="D30" s="97">
        <f t="shared" si="2"/>
        <v>37500</v>
      </c>
    </row>
    <row r="31" spans="1:4" ht="14.25" thickBot="1">
      <c r="A31" s="86" t="s">
        <v>129</v>
      </c>
      <c r="B31" s="95">
        <f>B27+B28-B29-B30</f>
        <v>1398870</v>
      </c>
      <c r="C31" s="95">
        <v>0</v>
      </c>
      <c r="D31" s="97">
        <f t="shared" si="2"/>
        <v>1398870</v>
      </c>
    </row>
    <row r="32" spans="1:4" ht="14.25" thickBot="1">
      <c r="A32" s="86" t="s">
        <v>130</v>
      </c>
      <c r="B32" s="95">
        <v>-8448152</v>
      </c>
      <c r="C32" s="95">
        <v>0</v>
      </c>
      <c r="D32" s="97">
        <f t="shared" si="2"/>
        <v>-8448152</v>
      </c>
    </row>
    <row r="33" spans="1:4" ht="14.25" thickBot="1">
      <c r="A33" s="86" t="s">
        <v>131</v>
      </c>
      <c r="B33" s="95">
        <f>B31+B32</f>
        <v>-7049282</v>
      </c>
      <c r="C33" s="95">
        <v>0</v>
      </c>
      <c r="D33" s="97">
        <f t="shared" si="2"/>
        <v>-7049282</v>
      </c>
    </row>
    <row r="34" spans="1:4">
      <c r="A34" s="77"/>
    </row>
    <row r="35" spans="1:4">
      <c r="A35" s="75"/>
    </row>
    <row r="36" spans="1:4">
      <c r="A36" s="76"/>
    </row>
    <row r="37" spans="1:4">
      <c r="A37" s="77"/>
    </row>
    <row r="38" spans="1:4" ht="14.25" thickBot="1"/>
    <row r="39" spans="1:4">
      <c r="A39" s="88" t="s">
        <v>132</v>
      </c>
      <c r="B39" s="89"/>
      <c r="C39" s="91" t="s">
        <v>133</v>
      </c>
      <c r="D39" s="91"/>
    </row>
    <row r="40" spans="1:4">
      <c r="A40" s="83" t="s">
        <v>134</v>
      </c>
      <c r="B40" s="81">
        <v>22627789</v>
      </c>
      <c r="C40" s="90" t="s">
        <v>135</v>
      </c>
      <c r="D40" s="81">
        <v>14756570</v>
      </c>
    </row>
    <row r="41" spans="1:4">
      <c r="A41" s="83" t="s">
        <v>136</v>
      </c>
      <c r="B41" s="81">
        <v>7304499</v>
      </c>
      <c r="C41" s="90" t="s">
        <v>137</v>
      </c>
      <c r="D41" s="81">
        <v>22225000</v>
      </c>
    </row>
    <row r="42" spans="1:4" ht="14.25" thickBot="1">
      <c r="A42" s="83"/>
      <c r="B42" s="82"/>
      <c r="C42" s="92" t="s">
        <v>138</v>
      </c>
      <c r="D42" s="87">
        <f>D40+D41</f>
        <v>36981570</v>
      </c>
    </row>
    <row r="43" spans="1:4">
      <c r="A43" s="83" t="s">
        <v>141</v>
      </c>
      <c r="B43" s="81">
        <f>B40+B41</f>
        <v>29932288</v>
      </c>
      <c r="C43" s="90" t="s">
        <v>139</v>
      </c>
      <c r="D43" s="82"/>
    </row>
    <row r="44" spans="1:4" ht="14.25" thickBot="1">
      <c r="A44" s="93"/>
      <c r="B44" s="84"/>
      <c r="C44" s="92" t="s">
        <v>140</v>
      </c>
      <c r="D44" s="87">
        <f>B43-D42</f>
        <v>-7049282</v>
      </c>
    </row>
  </sheetData>
  <mergeCells count="1">
    <mergeCell ref="A6:C6"/>
  </mergeCells>
  <phoneticPr fontId="5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F96"/>
  <sheetViews>
    <sheetView tabSelected="1" topLeftCell="A73" workbookViewId="0">
      <selection activeCell="D95" sqref="D95"/>
    </sheetView>
  </sheetViews>
  <sheetFormatPr defaultColWidth="9" defaultRowHeight="11.25"/>
  <cols>
    <col min="1" max="1" width="33.875" style="116" bestFit="1" customWidth="1"/>
    <col min="2" max="3" width="10.5" style="116" customWidth="1"/>
    <col min="4" max="4" width="11.125" style="116" customWidth="1"/>
    <col min="5" max="5" width="31.75" style="116" bestFit="1" customWidth="1"/>
    <col min="6" max="6" width="7.125" style="116" customWidth="1"/>
    <col min="7" max="7" width="9.25" style="116" bestFit="1" customWidth="1"/>
    <col min="8" max="9" width="9" style="116"/>
    <col min="10" max="10" width="12.375" style="116" bestFit="1" customWidth="1"/>
    <col min="11" max="11" width="3.125" style="116" customWidth="1"/>
    <col min="12" max="12" width="11.375" style="116" bestFit="1" customWidth="1"/>
    <col min="13" max="13" width="3.75" style="116" customWidth="1"/>
    <col min="14" max="14" width="9" style="116"/>
    <col min="15" max="15" width="3" style="116" customWidth="1"/>
    <col min="16" max="16" width="9" style="116"/>
    <col min="17" max="17" width="3.25" style="116" customWidth="1"/>
    <col min="18" max="18" width="9" style="116"/>
    <col min="19" max="19" width="3.625" style="116" customWidth="1"/>
    <col min="20" max="16384" width="9" style="116"/>
  </cols>
  <sheetData>
    <row r="2" spans="1:5">
      <c r="B2" s="116" t="s">
        <v>203</v>
      </c>
    </row>
    <row r="3" spans="1:5">
      <c r="C3" s="116" t="s">
        <v>55</v>
      </c>
    </row>
    <row r="4" spans="1:5" ht="12" thickBot="1">
      <c r="B4" s="116" t="s">
        <v>204</v>
      </c>
    </row>
    <row r="5" spans="1:5" ht="14.25" customHeight="1">
      <c r="A5" s="117" t="s">
        <v>205</v>
      </c>
      <c r="B5" s="187" t="s">
        <v>206</v>
      </c>
      <c r="C5" s="188"/>
      <c r="D5" s="189"/>
      <c r="E5" s="118" t="s">
        <v>207</v>
      </c>
    </row>
    <row r="6" spans="1:5">
      <c r="A6" s="119" t="s">
        <v>208</v>
      </c>
      <c r="B6" s="120"/>
      <c r="C6" s="120"/>
      <c r="D6" s="120"/>
      <c r="E6" s="121"/>
    </row>
    <row r="7" spans="1:5">
      <c r="A7" s="122" t="s">
        <v>209</v>
      </c>
      <c r="B7" s="123"/>
      <c r="C7" s="123"/>
      <c r="D7" s="123"/>
      <c r="E7" s="124"/>
    </row>
    <row r="8" spans="1:5">
      <c r="A8" s="122" t="s">
        <v>210</v>
      </c>
      <c r="B8" s="123">
        <f>10000*15</f>
        <v>150000</v>
      </c>
      <c r="C8" s="125">
        <f>B8</f>
        <v>150000</v>
      </c>
      <c r="D8" s="123"/>
      <c r="E8" s="124" t="s">
        <v>211</v>
      </c>
    </row>
    <row r="9" spans="1:5">
      <c r="A9" s="122" t="s">
        <v>212</v>
      </c>
      <c r="B9" s="123"/>
      <c r="C9" s="123"/>
      <c r="D9" s="123"/>
      <c r="E9" s="124"/>
    </row>
    <row r="10" spans="1:5">
      <c r="A10" s="122" t="s">
        <v>213</v>
      </c>
      <c r="B10" s="125"/>
      <c r="C10" s="125"/>
      <c r="D10" s="123"/>
      <c r="E10" s="124"/>
    </row>
    <row r="11" spans="1:5">
      <c r="A11" s="122" t="s">
        <v>214</v>
      </c>
      <c r="B11" s="126">
        <f>5500*5*40</f>
        <v>1100000</v>
      </c>
      <c r="C11" s="126"/>
      <c r="D11" s="127"/>
      <c r="E11" s="128" t="s">
        <v>215</v>
      </c>
    </row>
    <row r="12" spans="1:5">
      <c r="A12" s="122" t="s">
        <v>216</v>
      </c>
      <c r="B12" s="129">
        <f>1500*10*4*8</f>
        <v>480000</v>
      </c>
      <c r="C12" s="129">
        <f>SUM(B11:B12)</f>
        <v>1580000</v>
      </c>
      <c r="D12" s="130"/>
      <c r="E12" s="131" t="s">
        <v>217</v>
      </c>
    </row>
    <row r="13" spans="1:5">
      <c r="A13" s="132" t="s">
        <v>218</v>
      </c>
      <c r="B13" s="133"/>
      <c r="C13" s="133"/>
      <c r="D13" s="133"/>
      <c r="E13" s="134"/>
    </row>
    <row r="14" spans="1:5">
      <c r="A14" s="122" t="s">
        <v>219</v>
      </c>
      <c r="B14" s="129">
        <f>40000*100</f>
        <v>4000000</v>
      </c>
      <c r="C14" s="129"/>
      <c r="D14" s="130"/>
      <c r="E14" s="131" t="s">
        <v>220</v>
      </c>
    </row>
    <row r="15" spans="1:5">
      <c r="A15" s="135" t="s">
        <v>221</v>
      </c>
      <c r="B15" s="129">
        <f>30000*60</f>
        <v>1800000</v>
      </c>
      <c r="C15" s="129"/>
      <c r="D15" s="130"/>
      <c r="E15" s="131" t="s">
        <v>222</v>
      </c>
    </row>
    <row r="16" spans="1:5">
      <c r="A16" s="135" t="s">
        <v>223</v>
      </c>
      <c r="B16" s="129">
        <f>60000*150</f>
        <v>9000000</v>
      </c>
      <c r="C16" s="129"/>
      <c r="D16" s="130"/>
      <c r="E16" s="131" t="s">
        <v>224</v>
      </c>
    </row>
    <row r="17" spans="1:6">
      <c r="A17" s="135" t="s">
        <v>225</v>
      </c>
      <c r="B17" s="129">
        <f>300000*12</f>
        <v>3600000</v>
      </c>
      <c r="C17" s="129">
        <f>SUM(B14:B17)</f>
        <v>18400000</v>
      </c>
      <c r="D17" s="130"/>
      <c r="E17" s="131" t="s">
        <v>226</v>
      </c>
      <c r="F17" s="136"/>
    </row>
    <row r="18" spans="1:6">
      <c r="A18" s="137" t="s">
        <v>227</v>
      </c>
      <c r="B18" s="138"/>
      <c r="C18" s="129"/>
      <c r="D18" s="139"/>
      <c r="E18" s="140"/>
      <c r="F18" s="136"/>
    </row>
    <row r="19" spans="1:6">
      <c r="A19" s="132" t="s">
        <v>228</v>
      </c>
      <c r="B19" s="141">
        <v>1000000</v>
      </c>
      <c r="C19" s="133"/>
      <c r="D19" s="142"/>
      <c r="E19" s="143" t="s">
        <v>229</v>
      </c>
      <c r="F19" s="136"/>
    </row>
    <row r="20" spans="1:6">
      <c r="A20" s="132" t="s">
        <v>230</v>
      </c>
      <c r="B20" s="129">
        <f>200000*12</f>
        <v>2400000</v>
      </c>
      <c r="C20" s="144"/>
      <c r="D20" s="130"/>
      <c r="E20" s="143" t="s">
        <v>231</v>
      </c>
      <c r="F20" s="136"/>
    </row>
    <row r="21" spans="1:6">
      <c r="A21" s="132" t="s">
        <v>232</v>
      </c>
      <c r="B21" s="129">
        <f>12*50000*10</f>
        <v>6000000</v>
      </c>
      <c r="C21" s="144">
        <f>SUM(B19:B21)</f>
        <v>9400000</v>
      </c>
      <c r="D21" s="130"/>
      <c r="E21" s="143" t="s">
        <v>233</v>
      </c>
      <c r="F21" s="136"/>
    </row>
    <row r="22" spans="1:6">
      <c r="A22" s="122" t="s">
        <v>234</v>
      </c>
      <c r="B22" s="145"/>
      <c r="C22" s="146"/>
      <c r="D22" s="147"/>
      <c r="E22" s="124"/>
      <c r="F22" s="136"/>
    </row>
    <row r="23" spans="1:6">
      <c r="A23" s="148" t="s">
        <v>235</v>
      </c>
      <c r="B23" s="129">
        <f>1000*10*10</f>
        <v>100000</v>
      </c>
      <c r="C23" s="129">
        <f>B23</f>
        <v>100000</v>
      </c>
      <c r="D23" s="130"/>
      <c r="E23" s="131" t="s">
        <v>236</v>
      </c>
      <c r="F23" s="136"/>
    </row>
    <row r="24" spans="1:6">
      <c r="A24" s="149" t="s">
        <v>237</v>
      </c>
      <c r="B24" s="129"/>
      <c r="C24" s="129">
        <f>SUM(C11:C23)</f>
        <v>29480000</v>
      </c>
      <c r="D24" s="130"/>
      <c r="E24" s="143"/>
    </row>
    <row r="25" spans="1:6">
      <c r="A25" s="132" t="s">
        <v>238</v>
      </c>
      <c r="B25" s="129"/>
      <c r="C25" s="144"/>
      <c r="D25" s="130"/>
      <c r="E25" s="143"/>
    </row>
    <row r="26" spans="1:6">
      <c r="A26" s="132" t="s">
        <v>239</v>
      </c>
      <c r="B26" s="129">
        <v>1450000</v>
      </c>
      <c r="C26" s="144"/>
      <c r="D26" s="130"/>
      <c r="E26" s="143"/>
    </row>
    <row r="27" spans="1:6">
      <c r="A27" s="132" t="s">
        <v>240</v>
      </c>
      <c r="B27" s="129">
        <v>1154760</v>
      </c>
      <c r="C27" s="144"/>
      <c r="D27" s="130"/>
      <c r="E27" s="143" t="s">
        <v>241</v>
      </c>
    </row>
    <row r="28" spans="1:6">
      <c r="A28" s="132" t="s">
        <v>242</v>
      </c>
      <c r="B28" s="129">
        <v>9000000</v>
      </c>
      <c r="C28" s="144"/>
      <c r="D28" s="130"/>
      <c r="E28" s="143" t="s">
        <v>243</v>
      </c>
    </row>
    <row r="29" spans="1:6">
      <c r="A29" s="132" t="s">
        <v>244</v>
      </c>
      <c r="B29" s="129">
        <v>2000000</v>
      </c>
      <c r="C29" s="144"/>
      <c r="D29" s="130"/>
      <c r="E29" s="143" t="s">
        <v>245</v>
      </c>
    </row>
    <row r="30" spans="1:6">
      <c r="A30" s="132" t="s">
        <v>246</v>
      </c>
      <c r="B30" s="129">
        <v>7000000</v>
      </c>
      <c r="C30" s="144"/>
      <c r="D30" s="130"/>
      <c r="E30" s="143" t="s">
        <v>247</v>
      </c>
    </row>
    <row r="31" spans="1:6">
      <c r="A31" s="132" t="s">
        <v>248</v>
      </c>
      <c r="B31" s="129">
        <v>4700000</v>
      </c>
      <c r="C31" s="144"/>
      <c r="D31" s="130"/>
      <c r="E31" s="143" t="s">
        <v>249</v>
      </c>
    </row>
    <row r="32" spans="1:6" ht="9" customHeight="1">
      <c r="A32" s="149" t="s">
        <v>250</v>
      </c>
      <c r="B32" s="129"/>
      <c r="C32" s="144">
        <f>SUM(B26:B31)</f>
        <v>25304760</v>
      </c>
      <c r="D32" s="130"/>
      <c r="E32" s="143"/>
    </row>
    <row r="33" spans="1:5">
      <c r="A33" s="132" t="s">
        <v>251</v>
      </c>
      <c r="B33" s="129"/>
      <c r="C33" s="144"/>
      <c r="D33" s="130"/>
      <c r="E33" s="143"/>
    </row>
    <row r="34" spans="1:5">
      <c r="A34" s="132" t="s">
        <v>252</v>
      </c>
      <c r="B34" s="125">
        <v>90000</v>
      </c>
      <c r="C34" s="125"/>
      <c r="D34" s="123"/>
      <c r="E34" s="143" t="s">
        <v>253</v>
      </c>
    </row>
    <row r="35" spans="1:5">
      <c r="A35" s="132" t="s">
        <v>254</v>
      </c>
      <c r="B35" s="150">
        <v>5400000</v>
      </c>
      <c r="C35" s="150"/>
      <c r="D35" s="123"/>
      <c r="E35" s="143" t="s">
        <v>255</v>
      </c>
    </row>
    <row r="36" spans="1:5">
      <c r="A36" s="149" t="s">
        <v>256</v>
      </c>
      <c r="B36" s="129"/>
      <c r="C36" s="144">
        <f>SUM(B34:B35)</f>
        <v>5490000</v>
      </c>
      <c r="D36" s="123"/>
      <c r="E36" s="143"/>
    </row>
    <row r="37" spans="1:5">
      <c r="A37" s="132" t="s">
        <v>257</v>
      </c>
      <c r="B37" s="129"/>
      <c r="C37" s="144"/>
      <c r="D37" s="130"/>
      <c r="E37" s="143"/>
    </row>
    <row r="38" spans="1:5">
      <c r="A38" s="122" t="s">
        <v>258</v>
      </c>
      <c r="B38" s="123">
        <f>3000*150</f>
        <v>450000</v>
      </c>
      <c r="C38" s="151"/>
      <c r="D38" s="123"/>
      <c r="E38" s="124" t="s">
        <v>259</v>
      </c>
    </row>
    <row r="39" spans="1:5">
      <c r="A39" s="132" t="s">
        <v>260</v>
      </c>
      <c r="B39" s="129">
        <v>500000</v>
      </c>
      <c r="C39" s="144"/>
      <c r="D39" s="130"/>
      <c r="E39" s="143" t="s">
        <v>261</v>
      </c>
    </row>
    <row r="40" spans="1:5">
      <c r="A40" s="149" t="s">
        <v>262</v>
      </c>
      <c r="B40" s="129"/>
      <c r="C40" s="144">
        <f>SUM(B38:B39)</f>
        <v>950000</v>
      </c>
      <c r="D40" s="130"/>
      <c r="E40" s="143"/>
    </row>
    <row r="41" spans="1:5">
      <c r="A41" s="149" t="s">
        <v>263</v>
      </c>
      <c r="B41" s="130"/>
      <c r="C41" s="130"/>
      <c r="D41" s="129">
        <f>C32+C24+C38+C36+C40</f>
        <v>61224760</v>
      </c>
      <c r="E41" s="143"/>
    </row>
    <row r="42" spans="1:5">
      <c r="A42" s="149" t="s">
        <v>264</v>
      </c>
      <c r="B42" s="130"/>
      <c r="C42" s="130">
        <v>-7049282</v>
      </c>
      <c r="D42" s="129">
        <f>C42</f>
        <v>-7049282</v>
      </c>
      <c r="E42" s="143"/>
    </row>
    <row r="43" spans="1:5">
      <c r="A43" s="149" t="s">
        <v>265</v>
      </c>
      <c r="B43" s="130"/>
      <c r="C43" s="130"/>
      <c r="D43" s="129">
        <f>SUM(D41:D42)</f>
        <v>54175478</v>
      </c>
      <c r="E43" s="143"/>
    </row>
    <row r="44" spans="1:5">
      <c r="A44" s="152" t="s">
        <v>266</v>
      </c>
      <c r="B44" s="153"/>
      <c r="C44" s="153"/>
      <c r="D44" s="153"/>
      <c r="E44" s="154"/>
    </row>
    <row r="45" spans="1:5">
      <c r="A45" s="122" t="s">
        <v>267</v>
      </c>
      <c r="B45" s="123"/>
      <c r="C45" s="123"/>
      <c r="D45" s="123"/>
      <c r="E45" s="124"/>
    </row>
    <row r="46" spans="1:5" ht="22.5">
      <c r="A46" s="122" t="s">
        <v>268</v>
      </c>
      <c r="B46" s="145"/>
      <c r="C46" s="129"/>
      <c r="D46" s="147"/>
      <c r="E46" s="124"/>
    </row>
    <row r="47" spans="1:5">
      <c r="A47" s="155" t="s">
        <v>269</v>
      </c>
      <c r="B47" s="145"/>
      <c r="C47" s="146">
        <f>150000*2</f>
        <v>300000</v>
      </c>
      <c r="D47" s="147"/>
      <c r="E47" s="124" t="s">
        <v>270</v>
      </c>
    </row>
    <row r="48" spans="1:5">
      <c r="A48" s="155" t="s">
        <v>271</v>
      </c>
      <c r="B48" s="156"/>
      <c r="C48" s="133"/>
      <c r="D48" s="157">
        <f>C47</f>
        <v>300000</v>
      </c>
      <c r="E48" s="124" t="s">
        <v>272</v>
      </c>
    </row>
    <row r="49" spans="1:6">
      <c r="A49" s="122" t="s">
        <v>273</v>
      </c>
      <c r="B49" s="123"/>
      <c r="C49" s="123"/>
      <c r="D49" s="123"/>
      <c r="E49" s="124"/>
    </row>
    <row r="50" spans="1:6">
      <c r="A50" s="122" t="s">
        <v>214</v>
      </c>
      <c r="B50" s="125">
        <f>4000*5*40</f>
        <v>800000</v>
      </c>
      <c r="C50" s="151"/>
      <c r="D50" s="123"/>
      <c r="E50" s="124" t="s">
        <v>274</v>
      </c>
      <c r="F50" s="158"/>
    </row>
    <row r="51" spans="1:6">
      <c r="A51" s="122" t="s">
        <v>216</v>
      </c>
      <c r="B51" s="125">
        <f>1000*10*4*8</f>
        <v>320000</v>
      </c>
      <c r="C51" s="159">
        <f>SUM(B49:B51)</f>
        <v>1120000</v>
      </c>
      <c r="D51" s="123"/>
      <c r="E51" s="124" t="s">
        <v>275</v>
      </c>
    </row>
    <row r="52" spans="1:6">
      <c r="A52" s="132" t="s">
        <v>271</v>
      </c>
      <c r="B52" s="145"/>
      <c r="C52" s="159"/>
      <c r="D52" s="160">
        <f>C51</f>
        <v>1120000</v>
      </c>
      <c r="E52" s="143"/>
    </row>
    <row r="53" spans="1:6">
      <c r="A53" s="132" t="s">
        <v>276</v>
      </c>
      <c r="B53" s="145"/>
      <c r="C53" s="159"/>
      <c r="D53" s="160"/>
      <c r="E53" s="143"/>
    </row>
    <row r="54" spans="1:6">
      <c r="A54" s="122" t="s">
        <v>218</v>
      </c>
      <c r="B54" s="151"/>
      <c r="C54" s="161"/>
      <c r="D54" s="162"/>
      <c r="E54" s="163"/>
    </row>
    <row r="55" spans="1:6">
      <c r="A55" s="122" t="s">
        <v>219</v>
      </c>
      <c r="B55" s="164">
        <f>20000*100</f>
        <v>2000000</v>
      </c>
      <c r="C55" s="164">
        <f>B55</f>
        <v>2000000</v>
      </c>
      <c r="D55" s="165"/>
      <c r="E55" s="124" t="s">
        <v>277</v>
      </c>
    </row>
    <row r="56" spans="1:6">
      <c r="A56" s="135" t="s">
        <v>221</v>
      </c>
      <c r="B56" s="151">
        <f>25500*60</f>
        <v>1530000</v>
      </c>
      <c r="C56" s="164">
        <f>B56</f>
        <v>1530000</v>
      </c>
      <c r="D56" s="123"/>
      <c r="E56" s="124" t="s">
        <v>278</v>
      </c>
    </row>
    <row r="57" spans="1:6">
      <c r="A57" s="135" t="s">
        <v>223</v>
      </c>
      <c r="B57" s="125">
        <f>40000*150</f>
        <v>6000000</v>
      </c>
      <c r="C57" s="125">
        <f>B57</f>
        <v>6000000</v>
      </c>
      <c r="D57" s="165"/>
      <c r="E57" s="124" t="s">
        <v>279</v>
      </c>
    </row>
    <row r="58" spans="1:6">
      <c r="A58" s="135" t="s">
        <v>225</v>
      </c>
      <c r="B58" s="125">
        <f>90000*1*9</f>
        <v>810000</v>
      </c>
      <c r="C58" s="164"/>
      <c r="D58" s="165"/>
      <c r="E58" s="124" t="s">
        <v>280</v>
      </c>
    </row>
    <row r="59" spans="1:6">
      <c r="A59" s="135"/>
      <c r="B59" s="156">
        <f>50000*12</f>
        <v>600000</v>
      </c>
      <c r="C59" s="166"/>
      <c r="D59" s="167"/>
      <c r="E59" s="124" t="s">
        <v>281</v>
      </c>
    </row>
    <row r="60" spans="1:6">
      <c r="A60" s="135"/>
      <c r="B60" s="125">
        <f>100000*12</f>
        <v>1200000</v>
      </c>
      <c r="C60" s="166"/>
      <c r="D60" s="127"/>
      <c r="E60" s="124" t="s">
        <v>282</v>
      </c>
    </row>
    <row r="61" spans="1:6">
      <c r="A61" s="135"/>
      <c r="B61" s="156">
        <f>100000*12</f>
        <v>1200000</v>
      </c>
      <c r="C61" s="166"/>
      <c r="D61" s="167"/>
      <c r="E61" s="128" t="s">
        <v>283</v>
      </c>
    </row>
    <row r="62" spans="1:6">
      <c r="A62" s="148" t="s">
        <v>271</v>
      </c>
      <c r="B62" s="145"/>
      <c r="C62" s="168">
        <f>SUM(B58:B62)</f>
        <v>3810000</v>
      </c>
      <c r="D62" s="169">
        <f>SUM(C55:C62)</f>
        <v>13340000</v>
      </c>
      <c r="E62" s="143" t="s">
        <v>284</v>
      </c>
    </row>
    <row r="63" spans="1:6">
      <c r="A63" s="122" t="s">
        <v>227</v>
      </c>
      <c r="B63" s="170"/>
      <c r="C63" s="171"/>
      <c r="D63" s="172"/>
      <c r="E63" s="140"/>
    </row>
    <row r="64" spans="1:6">
      <c r="A64" s="132"/>
      <c r="B64" s="129"/>
      <c r="C64" s="171"/>
      <c r="D64" s="172"/>
      <c r="E64" s="143"/>
    </row>
    <row r="65" spans="1:6">
      <c r="A65" s="132" t="s">
        <v>285</v>
      </c>
      <c r="B65" s="170">
        <f>1000*8*22*12*4</f>
        <v>8448000</v>
      </c>
      <c r="C65" s="171"/>
      <c r="D65" s="172"/>
      <c r="E65" s="140" t="s">
        <v>286</v>
      </c>
    </row>
    <row r="66" spans="1:6">
      <c r="A66" s="132" t="s">
        <v>287</v>
      </c>
      <c r="B66" s="170">
        <f>350000*9</f>
        <v>3150000</v>
      </c>
      <c r="C66" s="171">
        <f>SUM(B65:B66)</f>
        <v>11598000</v>
      </c>
      <c r="D66" s="172"/>
      <c r="E66" s="140" t="s">
        <v>288</v>
      </c>
    </row>
    <row r="67" spans="1:6">
      <c r="A67" s="132" t="s">
        <v>232</v>
      </c>
      <c r="B67" s="129">
        <f>12*25000*10</f>
        <v>3000000</v>
      </c>
      <c r="C67" s="144"/>
      <c r="D67" s="130"/>
      <c r="E67" s="143" t="s">
        <v>289</v>
      </c>
    </row>
    <row r="68" spans="1:6">
      <c r="A68" s="132"/>
      <c r="B68" s="129">
        <v>1000000</v>
      </c>
      <c r="C68" s="144"/>
      <c r="D68" s="130"/>
      <c r="E68" s="143" t="s">
        <v>290</v>
      </c>
    </row>
    <row r="69" spans="1:6">
      <c r="A69" s="132"/>
      <c r="B69" s="129">
        <f>160000*12</f>
        <v>1920000</v>
      </c>
      <c r="C69" s="144">
        <f>SUM(B67:B69)</f>
        <v>5920000</v>
      </c>
      <c r="D69" s="130"/>
      <c r="E69" s="143" t="s">
        <v>291</v>
      </c>
    </row>
    <row r="70" spans="1:6">
      <c r="A70" s="122" t="s">
        <v>271</v>
      </c>
      <c r="B70" s="125"/>
      <c r="C70" s="171"/>
      <c r="D70" s="173">
        <f>SUM(C66:C70)</f>
        <v>17518000</v>
      </c>
      <c r="E70" s="143"/>
    </row>
    <row r="71" spans="1:6">
      <c r="A71" s="122" t="s">
        <v>292</v>
      </c>
      <c r="B71" s="145"/>
      <c r="C71" s="146"/>
      <c r="D71" s="147"/>
      <c r="E71" s="124"/>
    </row>
    <row r="72" spans="1:6">
      <c r="A72" s="148" t="s">
        <v>293</v>
      </c>
      <c r="B72" s="129">
        <v>500000</v>
      </c>
      <c r="C72" s="168"/>
      <c r="D72" s="160">
        <f>B72</f>
        <v>500000</v>
      </c>
      <c r="E72" s="143"/>
    </row>
    <row r="73" spans="1:6">
      <c r="A73" s="174" t="s">
        <v>237</v>
      </c>
      <c r="B73" s="125"/>
      <c r="C73" s="151"/>
      <c r="D73" s="175">
        <f>SUM(D47:D72)</f>
        <v>32778000</v>
      </c>
      <c r="E73" s="124"/>
    </row>
    <row r="74" spans="1:6">
      <c r="A74" s="122" t="s">
        <v>294</v>
      </c>
      <c r="B74" s="123"/>
      <c r="C74" s="123"/>
      <c r="D74" s="123"/>
      <c r="E74" s="124"/>
    </row>
    <row r="75" spans="1:6">
      <c r="A75" s="122" t="s">
        <v>295</v>
      </c>
      <c r="B75" s="123">
        <f>180000*12*2</f>
        <v>4320000</v>
      </c>
      <c r="C75" s="123"/>
      <c r="D75" s="123"/>
      <c r="E75" s="124" t="s">
        <v>296</v>
      </c>
    </row>
    <row r="76" spans="1:6">
      <c r="A76" s="122" t="s">
        <v>297</v>
      </c>
      <c r="B76" s="125">
        <v>300000</v>
      </c>
      <c r="C76" s="123"/>
      <c r="D76" s="123"/>
      <c r="E76" s="176" t="s">
        <v>298</v>
      </c>
    </row>
    <row r="77" spans="1:6">
      <c r="A77" s="122" t="s">
        <v>299</v>
      </c>
      <c r="B77" s="125">
        <f>100000*12</f>
        <v>1200000</v>
      </c>
      <c r="C77" s="123"/>
      <c r="D77" s="123"/>
      <c r="E77" s="176" t="s">
        <v>300</v>
      </c>
      <c r="F77" s="158"/>
    </row>
    <row r="78" spans="1:6">
      <c r="A78" s="122" t="s">
        <v>301</v>
      </c>
      <c r="B78" s="125">
        <v>200000</v>
      </c>
      <c r="C78" s="123"/>
      <c r="D78" s="123"/>
      <c r="E78" s="124" t="s">
        <v>302</v>
      </c>
    </row>
    <row r="79" spans="1:6">
      <c r="A79" s="122" t="s">
        <v>303</v>
      </c>
      <c r="B79" s="125">
        <v>500000</v>
      </c>
      <c r="C79" s="123"/>
      <c r="D79" s="123"/>
      <c r="E79" s="124" t="s">
        <v>304</v>
      </c>
    </row>
    <row r="80" spans="1:6">
      <c r="A80" s="122" t="s">
        <v>305</v>
      </c>
      <c r="B80" s="126">
        <v>1500000</v>
      </c>
      <c r="C80" s="126"/>
      <c r="D80" s="127"/>
      <c r="E80" s="124" t="s">
        <v>306</v>
      </c>
    </row>
    <row r="81" spans="1:5">
      <c r="A81" s="122" t="s">
        <v>307</v>
      </c>
      <c r="B81" s="125">
        <f>300000*12</f>
        <v>3600000</v>
      </c>
      <c r="C81" s="123"/>
      <c r="D81" s="123"/>
      <c r="E81" s="124" t="s">
        <v>308</v>
      </c>
    </row>
    <row r="82" spans="1:5">
      <c r="A82" s="122" t="s">
        <v>309</v>
      </c>
      <c r="B82" s="126">
        <f>100000*12</f>
        <v>1200000</v>
      </c>
      <c r="C82" s="126"/>
      <c r="D82" s="127"/>
      <c r="E82" s="124" t="s">
        <v>310</v>
      </c>
    </row>
    <row r="83" spans="1:5">
      <c r="A83" s="135" t="s">
        <v>311</v>
      </c>
      <c r="B83" s="129">
        <f>350000*12</f>
        <v>4200000</v>
      </c>
      <c r="C83" s="159"/>
      <c r="D83" s="130"/>
      <c r="E83" s="177" t="s">
        <v>312</v>
      </c>
    </row>
    <row r="84" spans="1:5">
      <c r="A84" s="135"/>
      <c r="B84" s="129">
        <v>3500000</v>
      </c>
      <c r="C84" s="144"/>
      <c r="D84" s="130"/>
      <c r="E84" s="131" t="s">
        <v>313</v>
      </c>
    </row>
    <row r="85" spans="1:5">
      <c r="A85" s="135"/>
      <c r="B85" s="129">
        <v>210000</v>
      </c>
      <c r="C85" s="159"/>
      <c r="D85" s="130"/>
      <c r="E85" s="130" t="s">
        <v>314</v>
      </c>
    </row>
    <row r="86" spans="1:5">
      <c r="A86" s="135" t="s">
        <v>315</v>
      </c>
      <c r="B86" s="129">
        <v>500000</v>
      </c>
      <c r="C86" s="159"/>
      <c r="D86" s="130"/>
      <c r="E86" s="177"/>
    </row>
    <row r="87" spans="1:5">
      <c r="A87" s="174" t="s">
        <v>316</v>
      </c>
      <c r="B87" s="178"/>
      <c r="C87" s="151"/>
      <c r="D87" s="178">
        <f>SUM(B75:B86)</f>
        <v>21230000</v>
      </c>
      <c r="E87" s="124"/>
    </row>
    <row r="88" spans="1:5">
      <c r="A88" s="122" t="s">
        <v>317</v>
      </c>
      <c r="B88" s="123"/>
      <c r="C88" s="125">
        <v>167478</v>
      </c>
      <c r="D88" s="179">
        <f>C88</f>
        <v>167478</v>
      </c>
      <c r="E88" s="124"/>
    </row>
    <row r="89" spans="1:5">
      <c r="A89" s="122" t="s">
        <v>318</v>
      </c>
      <c r="B89" s="123"/>
      <c r="C89" s="179"/>
      <c r="D89" s="125">
        <f>SUM(D73:D88)</f>
        <v>54175478</v>
      </c>
      <c r="E89" s="124"/>
    </row>
    <row r="90" spans="1:5">
      <c r="A90" s="122" t="s">
        <v>319</v>
      </c>
      <c r="B90" s="123"/>
      <c r="C90" s="123"/>
      <c r="D90" s="125">
        <f>D43-D89</f>
        <v>0</v>
      </c>
      <c r="E90" s="124"/>
    </row>
    <row r="91" spans="1:5" ht="12" thickBot="1">
      <c r="A91" s="180" t="s">
        <v>320</v>
      </c>
      <c r="B91" s="181"/>
      <c r="C91" s="181"/>
      <c r="D91" s="182">
        <f>D90</f>
        <v>0</v>
      </c>
      <c r="E91" s="183"/>
    </row>
    <row r="94" spans="1:5">
      <c r="C94" s="116">
        <v>61224760</v>
      </c>
    </row>
    <row r="95" spans="1:5">
      <c r="C95" s="116">
        <f>54175478-167478</f>
        <v>54008000</v>
      </c>
    </row>
    <row r="96" spans="1:5">
      <c r="C96" s="116">
        <f>C94-C95</f>
        <v>7216760</v>
      </c>
    </row>
  </sheetData>
  <mergeCells count="1">
    <mergeCell ref="B5:D5"/>
  </mergeCells>
  <phoneticPr fontId="5"/>
  <dataValidations count="2">
    <dataValidation imeMode="on" allowBlank="1" showInputMessage="1" showErrorMessage="1" sqref="E1:E1048576 A1:A1048576"/>
    <dataValidation imeMode="off" allowBlank="1" showInputMessage="1" showErrorMessage="1" sqref="D38 B38 D9:D19 B9:B19 C9:C18 B1:D8 B39:D65535 B20:D37"/>
  </dataValidations>
  <pageMargins left="0.27559055118110237" right="0.23622047244094491" top="0.19685039370078741" bottom="0.44" header="0.11811023622047245" footer="0.19685039370078741"/>
  <pageSetup paperSize="9" orientation="portrait" r:id="rId1"/>
  <headerFooter alignWithMargins="0">
    <oddFooter>&amp;P / &amp;N 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59"/>
  <sheetViews>
    <sheetView view="pageBreakPreview" zoomScaleNormal="70" workbookViewId="0">
      <selection activeCell="C17" sqref="C17"/>
    </sheetView>
  </sheetViews>
  <sheetFormatPr defaultRowHeight="12"/>
  <cols>
    <col min="1" max="1" width="23.625" style="24" customWidth="1"/>
    <col min="2" max="2" width="23.5" style="24" customWidth="1"/>
    <col min="3" max="3" width="15" style="24" customWidth="1"/>
    <col min="4" max="4" width="15.25" style="24" customWidth="1"/>
    <col min="5" max="5" width="20.125" style="24" customWidth="1"/>
    <col min="6" max="6" width="8.25" style="24" customWidth="1"/>
    <col min="7" max="7" width="10.75" style="24" customWidth="1"/>
    <col min="8" max="8" width="5" style="24" customWidth="1"/>
    <col min="9" max="9" width="10.75" style="24" customWidth="1"/>
    <col min="10" max="16384" width="9" style="24"/>
  </cols>
  <sheetData>
    <row r="1" spans="1:9" ht="12.75">
      <c r="A1" s="115" t="s">
        <v>201</v>
      </c>
    </row>
    <row r="2" spans="1:9">
      <c r="B2" s="24" t="s">
        <v>180</v>
      </c>
      <c r="E2" s="24" t="s">
        <v>55</v>
      </c>
    </row>
    <row r="3" spans="1:9">
      <c r="B3" s="24" t="s">
        <v>202</v>
      </c>
    </row>
    <row r="4" spans="1:9" ht="16.5" customHeight="1" thickBot="1">
      <c r="A4" s="25" t="s">
        <v>56</v>
      </c>
    </row>
    <row r="5" spans="1:9" ht="26.25" customHeight="1">
      <c r="A5" s="26" t="s">
        <v>57</v>
      </c>
      <c r="B5" s="109" t="s">
        <v>58</v>
      </c>
      <c r="C5" s="109" t="s">
        <v>12</v>
      </c>
      <c r="D5" s="200" t="s">
        <v>183</v>
      </c>
      <c r="E5" s="201"/>
      <c r="F5" s="110" t="s">
        <v>181</v>
      </c>
      <c r="G5" s="202" t="s">
        <v>182</v>
      </c>
      <c r="H5" s="203"/>
      <c r="I5" s="101"/>
    </row>
    <row r="6" spans="1:9">
      <c r="A6" s="27"/>
      <c r="B6" s="28"/>
      <c r="C6" s="28"/>
      <c r="D6" s="204"/>
      <c r="E6" s="205"/>
      <c r="F6" s="28"/>
      <c r="G6" s="204"/>
      <c r="H6" s="206"/>
      <c r="I6" s="102"/>
    </row>
    <row r="7" spans="1:9" ht="13.5">
      <c r="A7" s="190" t="s">
        <v>184</v>
      </c>
      <c r="B7" s="191"/>
      <c r="C7" s="191"/>
      <c r="D7" s="191"/>
      <c r="E7" s="191"/>
      <c r="F7" s="191"/>
      <c r="G7" s="191"/>
      <c r="H7" s="192"/>
      <c r="I7" s="103"/>
    </row>
    <row r="8" spans="1:9" ht="12.75" thickBot="1">
      <c r="A8" s="111" t="s">
        <v>186</v>
      </c>
      <c r="B8" s="30" t="s">
        <v>187</v>
      </c>
      <c r="C8" s="31" t="s">
        <v>188</v>
      </c>
      <c r="D8" s="32" t="s">
        <v>189</v>
      </c>
      <c r="E8" s="33"/>
      <c r="F8" s="31">
        <v>5</v>
      </c>
      <c r="G8" s="32" t="s">
        <v>0</v>
      </c>
      <c r="H8" s="34">
        <v>300</v>
      </c>
      <c r="I8" s="34"/>
    </row>
    <row r="9" spans="1:9" ht="12.75" thickBot="1">
      <c r="A9" s="40" t="s">
        <v>61</v>
      </c>
      <c r="B9" s="41"/>
      <c r="C9" s="41"/>
      <c r="D9" s="42"/>
      <c r="E9" s="43"/>
      <c r="F9" s="41">
        <f>SUM(F8:F8)</f>
        <v>5</v>
      </c>
      <c r="G9" s="42"/>
      <c r="H9" s="44">
        <v>330</v>
      </c>
      <c r="I9" s="44"/>
    </row>
    <row r="10" spans="1:9" ht="13.5">
      <c r="A10" s="197" t="s">
        <v>4</v>
      </c>
      <c r="B10" s="198"/>
      <c r="C10" s="198"/>
      <c r="D10" s="198"/>
      <c r="E10" s="198"/>
      <c r="F10" s="198"/>
      <c r="G10" s="198"/>
      <c r="H10" s="199"/>
      <c r="I10" s="103"/>
    </row>
    <row r="11" spans="1:9" ht="36">
      <c r="A11" s="45" t="s">
        <v>1</v>
      </c>
      <c r="B11" s="108" t="s">
        <v>59</v>
      </c>
      <c r="C11" s="31"/>
      <c r="D11" s="32"/>
      <c r="E11" s="33"/>
      <c r="F11" s="31"/>
      <c r="G11" s="32"/>
      <c r="H11" s="34"/>
      <c r="I11" s="104"/>
    </row>
    <row r="12" spans="1:9">
      <c r="A12" s="55"/>
      <c r="B12" s="38" t="s">
        <v>48</v>
      </c>
      <c r="C12" s="35" t="s">
        <v>54</v>
      </c>
      <c r="D12" s="46" t="s">
        <v>47</v>
      </c>
      <c r="E12" s="37" t="s">
        <v>60</v>
      </c>
      <c r="F12" s="38">
        <v>30</v>
      </c>
      <c r="G12" s="36"/>
      <c r="H12" s="39">
        <v>850</v>
      </c>
      <c r="I12" s="39"/>
    </row>
    <row r="13" spans="1:9" ht="12.75" thickBot="1">
      <c r="A13" s="47" t="s">
        <v>2</v>
      </c>
      <c r="B13" s="28" t="s">
        <v>100</v>
      </c>
      <c r="C13" s="31" t="s">
        <v>13</v>
      </c>
      <c r="D13" s="48" t="s">
        <v>47</v>
      </c>
      <c r="E13" s="33"/>
      <c r="F13" s="31">
        <v>2</v>
      </c>
      <c r="G13" s="32"/>
      <c r="H13" s="34">
        <v>350</v>
      </c>
      <c r="I13" s="34"/>
    </row>
    <row r="14" spans="1:9" ht="16.5" customHeight="1" thickBot="1">
      <c r="A14" s="40" t="s">
        <v>61</v>
      </c>
      <c r="B14" s="51"/>
      <c r="C14" s="41"/>
      <c r="D14" s="42"/>
      <c r="E14" s="43"/>
      <c r="F14" s="41">
        <f>SUM(F11:F13)</f>
        <v>32</v>
      </c>
      <c r="G14" s="42"/>
      <c r="H14" s="44">
        <f>SUM(H11:H13)</f>
        <v>1200</v>
      </c>
      <c r="I14" s="44"/>
    </row>
    <row r="15" spans="1:9" ht="13.5">
      <c r="A15" s="197" t="s">
        <v>5</v>
      </c>
      <c r="B15" s="198"/>
      <c r="C15" s="198"/>
      <c r="D15" s="198"/>
      <c r="E15" s="198"/>
      <c r="F15" s="198"/>
      <c r="G15" s="198"/>
      <c r="H15" s="199"/>
      <c r="I15" s="103"/>
    </row>
    <row r="16" spans="1:9" ht="20.25" customHeight="1">
      <c r="A16" s="45" t="s">
        <v>3</v>
      </c>
      <c r="B16" s="31" t="s">
        <v>62</v>
      </c>
      <c r="C16" s="31" t="s">
        <v>13</v>
      </c>
      <c r="D16" s="32" t="s">
        <v>60</v>
      </c>
      <c r="E16" s="33"/>
      <c r="F16" s="31">
        <v>240</v>
      </c>
      <c r="G16" s="32" t="s">
        <v>16</v>
      </c>
      <c r="H16" s="34">
        <v>250</v>
      </c>
      <c r="I16" s="34"/>
    </row>
    <row r="17" spans="1:9" ht="20.25" customHeight="1">
      <c r="A17" s="45" t="s">
        <v>14</v>
      </c>
      <c r="B17" s="31" t="s">
        <v>15</v>
      </c>
      <c r="C17" s="31" t="s">
        <v>13</v>
      </c>
      <c r="D17" s="32" t="s">
        <v>60</v>
      </c>
      <c r="E17" s="33"/>
      <c r="F17" s="31">
        <v>50</v>
      </c>
      <c r="G17" s="32" t="s">
        <v>17</v>
      </c>
      <c r="H17" s="34">
        <v>50</v>
      </c>
      <c r="I17" s="34"/>
    </row>
    <row r="18" spans="1:9" ht="20.25" customHeight="1">
      <c r="A18" s="105" t="s">
        <v>98</v>
      </c>
      <c r="B18" s="31" t="s">
        <v>99</v>
      </c>
      <c r="C18" s="31" t="s">
        <v>13</v>
      </c>
      <c r="D18" s="32" t="s">
        <v>60</v>
      </c>
      <c r="E18" s="33"/>
      <c r="F18" s="31">
        <v>4</v>
      </c>
      <c r="G18" s="32" t="s">
        <v>17</v>
      </c>
      <c r="H18" s="34">
        <v>50</v>
      </c>
      <c r="I18" s="34"/>
    </row>
    <row r="19" spans="1:9" ht="20.25" customHeight="1">
      <c r="A19" s="45" t="s">
        <v>14</v>
      </c>
      <c r="B19" s="31" t="s">
        <v>96</v>
      </c>
      <c r="C19" s="31" t="s">
        <v>13</v>
      </c>
      <c r="D19" s="32" t="s">
        <v>97</v>
      </c>
      <c r="E19" s="33"/>
      <c r="F19" s="31">
        <v>5</v>
      </c>
      <c r="G19" s="32" t="s">
        <v>17</v>
      </c>
      <c r="H19" s="34">
        <v>50</v>
      </c>
      <c r="I19" s="34"/>
    </row>
    <row r="20" spans="1:9">
      <c r="A20" s="71" t="s">
        <v>92</v>
      </c>
      <c r="B20" s="28" t="s">
        <v>15</v>
      </c>
      <c r="C20" s="28" t="s">
        <v>13</v>
      </c>
      <c r="D20" s="28" t="s">
        <v>93</v>
      </c>
      <c r="E20" s="28"/>
      <c r="F20" s="28">
        <v>10</v>
      </c>
      <c r="G20" s="28" t="s">
        <v>17</v>
      </c>
      <c r="H20" s="28">
        <v>50</v>
      </c>
      <c r="I20" s="106"/>
    </row>
    <row r="21" spans="1:9" ht="12.75" thickBot="1">
      <c r="A21" s="55" t="s">
        <v>50</v>
      </c>
      <c r="B21" s="38" t="s">
        <v>51</v>
      </c>
      <c r="C21" s="38" t="s">
        <v>13</v>
      </c>
      <c r="D21" s="36" t="s">
        <v>52</v>
      </c>
      <c r="E21" s="37"/>
      <c r="F21" s="38">
        <v>10</v>
      </c>
      <c r="G21" s="36" t="s">
        <v>190</v>
      </c>
      <c r="H21" s="39" t="s">
        <v>191</v>
      </c>
      <c r="I21" s="39"/>
    </row>
    <row r="22" spans="1:9" ht="12.75" thickBot="1">
      <c r="A22" s="40" t="s">
        <v>61</v>
      </c>
      <c r="B22" s="41"/>
      <c r="C22" s="41"/>
      <c r="D22" s="42"/>
      <c r="E22" s="43"/>
      <c r="F22" s="41">
        <f>SUM(F16:F21)</f>
        <v>319</v>
      </c>
      <c r="G22" s="42"/>
      <c r="H22" s="44">
        <f>SUM(H16:H21)</f>
        <v>450</v>
      </c>
      <c r="I22" s="44"/>
    </row>
    <row r="23" spans="1:9" ht="13.5">
      <c r="A23" s="197" t="s">
        <v>7</v>
      </c>
      <c r="B23" s="198"/>
      <c r="C23" s="198"/>
      <c r="D23" s="198"/>
      <c r="E23" s="198"/>
      <c r="F23" s="198"/>
      <c r="G23" s="198"/>
      <c r="H23" s="199"/>
      <c r="I23" s="103"/>
    </row>
    <row r="24" spans="1:9">
      <c r="A24" s="71" t="s">
        <v>153</v>
      </c>
      <c r="B24" s="28" t="s">
        <v>154</v>
      </c>
      <c r="C24" s="28" t="s">
        <v>13</v>
      </c>
      <c r="D24" s="69" t="s">
        <v>47</v>
      </c>
      <c r="E24" s="70"/>
      <c r="F24" s="28">
        <v>3</v>
      </c>
      <c r="G24" s="69" t="s">
        <v>18</v>
      </c>
      <c r="H24" s="29">
        <v>20</v>
      </c>
      <c r="I24" s="29"/>
    </row>
    <row r="25" spans="1:9" ht="12.75" thickBot="1">
      <c r="A25" s="72" t="s">
        <v>155</v>
      </c>
      <c r="B25" s="56" t="s">
        <v>156</v>
      </c>
      <c r="C25" s="38" t="s">
        <v>13</v>
      </c>
      <c r="D25" s="36" t="s">
        <v>47</v>
      </c>
      <c r="E25" s="37"/>
      <c r="F25" s="38">
        <v>4</v>
      </c>
      <c r="G25" s="36"/>
      <c r="H25" s="39">
        <v>50</v>
      </c>
      <c r="I25" s="39"/>
    </row>
    <row r="26" spans="1:9" ht="12.75" thickBot="1">
      <c r="A26" s="40" t="s">
        <v>61</v>
      </c>
      <c r="B26" s="41"/>
      <c r="C26" s="41"/>
      <c r="D26" s="42"/>
      <c r="E26" s="43"/>
      <c r="F26" s="41">
        <f>SUM(F24:F25)</f>
        <v>7</v>
      </c>
      <c r="G26" s="41"/>
      <c r="H26" s="41">
        <f>SUM(H24:H25)</f>
        <v>70</v>
      </c>
      <c r="I26" s="41"/>
    </row>
    <row r="27" spans="1:9" ht="24" customHeight="1">
      <c r="A27" s="197" t="s">
        <v>9</v>
      </c>
      <c r="B27" s="198"/>
      <c r="C27" s="198"/>
      <c r="D27" s="198"/>
      <c r="E27" s="198"/>
      <c r="F27" s="198"/>
      <c r="G27" s="198"/>
      <c r="H27" s="199"/>
      <c r="I27" s="103"/>
    </row>
    <row r="28" spans="1:9" ht="12.75" thickBot="1">
      <c r="A28" s="49" t="s">
        <v>64</v>
      </c>
      <c r="B28" s="108" t="s">
        <v>94</v>
      </c>
      <c r="C28" s="33" t="s">
        <v>49</v>
      </c>
      <c r="D28" s="32" t="s">
        <v>95</v>
      </c>
      <c r="E28" s="33"/>
      <c r="F28" s="31">
        <v>50</v>
      </c>
      <c r="G28" s="32" t="s">
        <v>185</v>
      </c>
      <c r="H28" s="34">
        <v>280</v>
      </c>
      <c r="I28" s="34"/>
    </row>
    <row r="29" spans="1:9" ht="12.75" thickBot="1">
      <c r="A29" s="40" t="s">
        <v>61</v>
      </c>
      <c r="B29" s="41"/>
      <c r="C29" s="41"/>
      <c r="D29" s="42"/>
      <c r="E29" s="43"/>
      <c r="F29" s="41"/>
      <c r="G29" s="42"/>
      <c r="H29" s="44"/>
      <c r="I29" s="44"/>
    </row>
    <row r="30" spans="1:9" ht="13.5">
      <c r="A30" s="190" t="s">
        <v>6</v>
      </c>
      <c r="B30" s="191"/>
      <c r="C30" s="191"/>
      <c r="D30" s="191"/>
      <c r="E30" s="191"/>
      <c r="F30" s="191"/>
      <c r="G30" s="191"/>
      <c r="H30" s="192"/>
      <c r="I30" s="103"/>
    </row>
    <row r="31" spans="1:9">
      <c r="A31" s="193" t="s">
        <v>91</v>
      </c>
      <c r="B31" s="195" t="s">
        <v>152</v>
      </c>
      <c r="C31" s="31"/>
      <c r="D31" s="32" t="s">
        <v>53</v>
      </c>
      <c r="E31" s="33"/>
      <c r="F31" s="31">
        <v>5</v>
      </c>
      <c r="G31" s="32" t="s">
        <v>0</v>
      </c>
      <c r="H31" s="34">
        <v>30</v>
      </c>
      <c r="I31" s="34"/>
    </row>
    <row r="32" spans="1:9" ht="12.75" thickBot="1">
      <c r="A32" s="194"/>
      <c r="B32" s="196"/>
      <c r="C32" s="35" t="s">
        <v>49</v>
      </c>
      <c r="D32" s="36"/>
      <c r="E32" s="37"/>
      <c r="F32" s="38"/>
      <c r="G32" s="36"/>
      <c r="H32" s="39"/>
      <c r="I32" s="39"/>
    </row>
    <row r="33" spans="1:9" ht="12.75" thickBot="1">
      <c r="A33" s="40" t="s">
        <v>61</v>
      </c>
      <c r="B33" s="41"/>
      <c r="C33" s="41"/>
      <c r="D33" s="42"/>
      <c r="E33" s="43"/>
      <c r="F33" s="41">
        <f>SUM(F31:F32)</f>
        <v>5</v>
      </c>
      <c r="G33" s="42"/>
      <c r="H33" s="44">
        <v>330</v>
      </c>
      <c r="I33" s="44"/>
    </row>
    <row r="34" spans="1:9" ht="12.75" thickBot="1">
      <c r="A34" s="50" t="s">
        <v>63</v>
      </c>
      <c r="B34" s="51"/>
      <c r="C34" s="51"/>
      <c r="D34" s="52"/>
      <c r="E34" s="53"/>
      <c r="F34" s="51">
        <f>F29+F26+F22+F14+F9</f>
        <v>363</v>
      </c>
      <c r="G34" s="42"/>
      <c r="H34" s="54">
        <f>H29+H26+H22+H14+H9</f>
        <v>2050</v>
      </c>
      <c r="I34" s="54"/>
    </row>
    <row r="36" spans="1:9" ht="24" customHeight="1"/>
    <row r="37" spans="1:9" ht="13.5" customHeight="1"/>
    <row r="39" spans="1:9" ht="12" customHeight="1"/>
    <row r="42" spans="1:9" ht="13.5" customHeight="1"/>
    <row r="48" spans="1:9" ht="13.5" customHeight="1"/>
    <row r="54" ht="13.5" customHeight="1"/>
    <row r="59" ht="13.5" customHeight="1"/>
  </sheetData>
  <mergeCells count="12">
    <mergeCell ref="D5:E5"/>
    <mergeCell ref="G5:H5"/>
    <mergeCell ref="D6:E6"/>
    <mergeCell ref="G6:H6"/>
    <mergeCell ref="A7:H7"/>
    <mergeCell ref="A30:H30"/>
    <mergeCell ref="A31:A32"/>
    <mergeCell ref="B31:B32"/>
    <mergeCell ref="A10:H10"/>
    <mergeCell ref="A15:H15"/>
    <mergeCell ref="A23:H23"/>
    <mergeCell ref="A27:H27"/>
  </mergeCells>
  <phoneticPr fontId="5"/>
  <pageMargins left="0.4" right="0.4" top="0.43" bottom="0.18" header="0.26" footer="0.28999999999999998"/>
  <pageSetup paperSize="9" orientation="landscape" horizont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9"/>
  <sheetViews>
    <sheetView view="pageBreakPreview" topLeftCell="A25" zoomScaleNormal="70" workbookViewId="0">
      <selection activeCell="B1" sqref="B1"/>
    </sheetView>
  </sheetViews>
  <sheetFormatPr defaultRowHeight="12"/>
  <cols>
    <col min="1" max="1" width="23.625" style="24" customWidth="1"/>
    <col min="2" max="2" width="23.5" style="24" customWidth="1"/>
    <col min="3" max="3" width="15" style="24" customWidth="1"/>
    <col min="4" max="4" width="15.25" style="24" customWidth="1"/>
    <col min="5" max="5" width="20.125" style="24" customWidth="1"/>
    <col min="6" max="6" width="8.25" style="24" customWidth="1"/>
    <col min="7" max="7" width="10.75" style="24" customWidth="1"/>
    <col min="8" max="8" width="5" style="24" customWidth="1"/>
    <col min="9" max="9" width="10.75" style="24" customWidth="1"/>
    <col min="10" max="16384" width="9" style="24"/>
  </cols>
  <sheetData>
    <row r="1" spans="1:9">
      <c r="B1" s="24" t="s">
        <v>180</v>
      </c>
    </row>
    <row r="2" spans="1:9">
      <c r="E2" s="24" t="s">
        <v>55</v>
      </c>
    </row>
    <row r="3" spans="1:9">
      <c r="B3" s="24" t="s">
        <v>90</v>
      </c>
    </row>
    <row r="4" spans="1:9" ht="16.5" customHeight="1" thickBot="1">
      <c r="A4" s="25" t="s">
        <v>56</v>
      </c>
    </row>
    <row r="5" spans="1:9" ht="26.25" customHeight="1">
      <c r="A5" s="26" t="s">
        <v>57</v>
      </c>
      <c r="B5" s="109" t="s">
        <v>58</v>
      </c>
      <c r="C5" s="109" t="s">
        <v>12</v>
      </c>
      <c r="D5" s="200" t="s">
        <v>183</v>
      </c>
      <c r="E5" s="201"/>
      <c r="F5" s="110" t="s">
        <v>181</v>
      </c>
      <c r="G5" s="202" t="s">
        <v>182</v>
      </c>
      <c r="H5" s="203"/>
      <c r="I5" s="101"/>
    </row>
    <row r="6" spans="1:9">
      <c r="A6" s="27"/>
      <c r="B6" s="28"/>
      <c r="C6" s="28"/>
      <c r="D6" s="204"/>
      <c r="E6" s="205"/>
      <c r="F6" s="28"/>
      <c r="G6" s="204"/>
      <c r="H6" s="206"/>
      <c r="I6" s="102"/>
    </row>
    <row r="7" spans="1:9" ht="13.5">
      <c r="A7" s="190" t="s">
        <v>6</v>
      </c>
      <c r="B7" s="191"/>
      <c r="C7" s="191"/>
      <c r="D7" s="191"/>
      <c r="E7" s="191"/>
      <c r="F7" s="191"/>
      <c r="G7" s="191"/>
      <c r="H7" s="192"/>
      <c r="I7" s="103"/>
    </row>
    <row r="8" spans="1:9">
      <c r="A8" s="111" t="s">
        <v>8</v>
      </c>
      <c r="B8" s="30" t="s">
        <v>151</v>
      </c>
      <c r="C8" s="31" t="s">
        <v>13</v>
      </c>
      <c r="D8" s="32" t="s">
        <v>53</v>
      </c>
      <c r="E8" s="33"/>
      <c r="F8" s="31">
        <v>5</v>
      </c>
      <c r="G8" s="32" t="s">
        <v>0</v>
      </c>
      <c r="H8" s="34">
        <v>300</v>
      </c>
      <c r="I8" s="34"/>
    </row>
    <row r="9" spans="1:9">
      <c r="A9" s="193" t="s">
        <v>91</v>
      </c>
      <c r="B9" s="195" t="s">
        <v>152</v>
      </c>
      <c r="C9" s="31"/>
      <c r="D9" s="32" t="s">
        <v>53</v>
      </c>
      <c r="E9" s="33"/>
      <c r="F9" s="31">
        <v>5</v>
      </c>
      <c r="G9" s="32" t="s">
        <v>0</v>
      </c>
      <c r="H9" s="34">
        <v>30</v>
      </c>
      <c r="I9" s="34"/>
    </row>
    <row r="10" spans="1:9" ht="12.75" thickBot="1">
      <c r="A10" s="194"/>
      <c r="B10" s="196"/>
      <c r="C10" s="35" t="s">
        <v>49</v>
      </c>
      <c r="D10" s="36"/>
      <c r="E10" s="37"/>
      <c r="F10" s="38"/>
      <c r="G10" s="36"/>
      <c r="H10" s="39"/>
      <c r="I10" s="39"/>
    </row>
    <row r="11" spans="1:9" ht="12.75" thickBot="1">
      <c r="A11" s="40" t="s">
        <v>61</v>
      </c>
      <c r="B11" s="41"/>
      <c r="C11" s="41"/>
      <c r="D11" s="42"/>
      <c r="E11" s="43"/>
      <c r="F11" s="41">
        <f>SUM(F8:F10)</f>
        <v>10</v>
      </c>
      <c r="G11" s="42"/>
      <c r="H11" s="44">
        <v>330</v>
      </c>
      <c r="I11" s="44"/>
    </row>
    <row r="12" spans="1:9" ht="13.5">
      <c r="A12" s="197" t="s">
        <v>4</v>
      </c>
      <c r="B12" s="198"/>
      <c r="C12" s="198"/>
      <c r="D12" s="198"/>
      <c r="E12" s="198"/>
      <c r="F12" s="198"/>
      <c r="G12" s="198"/>
      <c r="H12" s="199"/>
      <c r="I12" s="103"/>
    </row>
    <row r="13" spans="1:9" ht="36">
      <c r="A13" s="45" t="s">
        <v>1</v>
      </c>
      <c r="B13" s="112" t="s">
        <v>59</v>
      </c>
      <c r="C13" s="31"/>
      <c r="D13" s="32"/>
      <c r="E13" s="33"/>
      <c r="F13" s="31"/>
      <c r="G13" s="32"/>
      <c r="H13" s="34"/>
      <c r="I13" s="104"/>
    </row>
    <row r="14" spans="1:9">
      <c r="A14" s="55"/>
      <c r="B14" s="38" t="s">
        <v>48</v>
      </c>
      <c r="C14" s="35" t="s">
        <v>54</v>
      </c>
      <c r="D14" s="46" t="s">
        <v>47</v>
      </c>
      <c r="E14" s="37" t="s">
        <v>60</v>
      </c>
      <c r="F14" s="38">
        <v>30</v>
      </c>
      <c r="G14" s="36"/>
      <c r="H14" s="39">
        <v>600</v>
      </c>
      <c r="I14" s="39"/>
    </row>
    <row r="15" spans="1:9" ht="12.75" thickBot="1">
      <c r="A15" s="47" t="s">
        <v>2</v>
      </c>
      <c r="B15" s="28" t="s">
        <v>100</v>
      </c>
      <c r="C15" s="31" t="s">
        <v>13</v>
      </c>
      <c r="D15" s="48" t="s">
        <v>47</v>
      </c>
      <c r="E15" s="33"/>
      <c r="F15" s="31">
        <v>400</v>
      </c>
      <c r="G15" s="32"/>
      <c r="H15" s="34">
        <v>400</v>
      </c>
      <c r="I15" s="34"/>
    </row>
    <row r="16" spans="1:9" ht="16.5" customHeight="1" thickBot="1">
      <c r="A16" s="40" t="s">
        <v>61</v>
      </c>
      <c r="B16" s="51"/>
      <c r="C16" s="41"/>
      <c r="D16" s="42"/>
      <c r="E16" s="43"/>
      <c r="F16" s="41">
        <f>SUM(F13:F15)</f>
        <v>430</v>
      </c>
      <c r="G16" s="42"/>
      <c r="H16" s="44">
        <f>SUM(H13:H15)</f>
        <v>1000</v>
      </c>
      <c r="I16" s="44"/>
    </row>
    <row r="17" spans="1:9" ht="13.5">
      <c r="A17" s="197" t="s">
        <v>5</v>
      </c>
      <c r="B17" s="198"/>
      <c r="C17" s="198"/>
      <c r="D17" s="198"/>
      <c r="E17" s="198"/>
      <c r="F17" s="198"/>
      <c r="G17" s="198"/>
      <c r="H17" s="199"/>
      <c r="I17" s="103"/>
    </row>
    <row r="18" spans="1:9" ht="20.25" customHeight="1">
      <c r="A18" s="45" t="s">
        <v>3</v>
      </c>
      <c r="B18" s="31" t="s">
        <v>62</v>
      </c>
      <c r="C18" s="31" t="s">
        <v>13</v>
      </c>
      <c r="D18" s="32" t="s">
        <v>60</v>
      </c>
      <c r="E18" s="33"/>
      <c r="F18" s="31">
        <v>240</v>
      </c>
      <c r="G18" s="32" t="s">
        <v>16</v>
      </c>
      <c r="H18" s="34">
        <v>250</v>
      </c>
      <c r="I18" s="34"/>
    </row>
    <row r="19" spans="1:9" ht="20.25" customHeight="1">
      <c r="A19" s="45" t="s">
        <v>14</v>
      </c>
      <c r="B19" s="31" t="s">
        <v>15</v>
      </c>
      <c r="C19" s="31" t="s">
        <v>13</v>
      </c>
      <c r="D19" s="32" t="s">
        <v>60</v>
      </c>
      <c r="E19" s="33"/>
      <c r="F19" s="31">
        <v>50</v>
      </c>
      <c r="G19" s="32" t="s">
        <v>17</v>
      </c>
      <c r="H19" s="34">
        <v>50</v>
      </c>
      <c r="I19" s="34"/>
    </row>
    <row r="20" spans="1:9" ht="20.25" customHeight="1">
      <c r="A20" s="105" t="s">
        <v>98</v>
      </c>
      <c r="B20" s="31" t="s">
        <v>99</v>
      </c>
      <c r="C20" s="31" t="s">
        <v>13</v>
      </c>
      <c r="D20" s="32" t="s">
        <v>60</v>
      </c>
      <c r="E20" s="33"/>
      <c r="F20" s="31">
        <v>50</v>
      </c>
      <c r="G20" s="32" t="s">
        <v>17</v>
      </c>
      <c r="H20" s="34">
        <v>50</v>
      </c>
      <c r="I20" s="34"/>
    </row>
    <row r="21" spans="1:9" ht="20.25" customHeight="1">
      <c r="A21" s="45" t="s">
        <v>14</v>
      </c>
      <c r="B21" s="31" t="s">
        <v>96</v>
      </c>
      <c r="C21" s="31" t="s">
        <v>13</v>
      </c>
      <c r="D21" s="32" t="s">
        <v>97</v>
      </c>
      <c r="E21" s="33"/>
      <c r="F21" s="31">
        <v>5</v>
      </c>
      <c r="G21" s="32" t="s">
        <v>17</v>
      </c>
      <c r="H21" s="34">
        <v>50</v>
      </c>
      <c r="I21" s="34"/>
    </row>
    <row r="22" spans="1:9">
      <c r="A22" s="71" t="s">
        <v>92</v>
      </c>
      <c r="B22" s="28" t="s">
        <v>15</v>
      </c>
      <c r="C22" s="28" t="s">
        <v>13</v>
      </c>
      <c r="D22" s="28" t="s">
        <v>93</v>
      </c>
      <c r="E22" s="28"/>
      <c r="F22" s="28">
        <v>10</v>
      </c>
      <c r="G22" s="28" t="s">
        <v>17</v>
      </c>
      <c r="H22" s="28">
        <v>50</v>
      </c>
      <c r="I22" s="106"/>
    </row>
    <row r="23" spans="1:9" ht="12.75" thickBot="1">
      <c r="A23" s="55" t="s">
        <v>50</v>
      </c>
      <c r="B23" s="38" t="s">
        <v>51</v>
      </c>
      <c r="C23" s="38" t="s">
        <v>13</v>
      </c>
      <c r="D23" s="36" t="s">
        <v>52</v>
      </c>
      <c r="E23" s="37"/>
      <c r="F23" s="38">
        <v>10</v>
      </c>
      <c r="G23" s="36"/>
      <c r="H23" s="39">
        <v>400</v>
      </c>
      <c r="I23" s="39"/>
    </row>
    <row r="24" spans="1:9" ht="12.75" thickBot="1">
      <c r="A24" s="40" t="s">
        <v>61</v>
      </c>
      <c r="B24" s="41"/>
      <c r="C24" s="41"/>
      <c r="D24" s="42"/>
      <c r="E24" s="43"/>
      <c r="F24" s="41">
        <f>SUM(F18:F23)</f>
        <v>365</v>
      </c>
      <c r="G24" s="42"/>
      <c r="H24" s="44">
        <f>SUM(H18:H23)</f>
        <v>850</v>
      </c>
      <c r="I24" s="44"/>
    </row>
    <row r="25" spans="1:9" ht="13.5">
      <c r="A25" s="197" t="s">
        <v>7</v>
      </c>
      <c r="B25" s="198"/>
      <c r="C25" s="198"/>
      <c r="D25" s="198"/>
      <c r="E25" s="198"/>
      <c r="F25" s="198"/>
      <c r="G25" s="198"/>
      <c r="H25" s="199"/>
      <c r="I25" s="103"/>
    </row>
    <row r="26" spans="1:9">
      <c r="A26" s="45"/>
      <c r="B26" s="31"/>
      <c r="C26" s="31"/>
      <c r="D26" s="32"/>
      <c r="E26" s="33"/>
      <c r="F26" s="31"/>
      <c r="G26" s="32"/>
      <c r="H26" s="34"/>
      <c r="I26" s="34"/>
    </row>
    <row r="27" spans="1:9">
      <c r="A27" s="45"/>
      <c r="B27" s="112"/>
      <c r="C27" s="31"/>
      <c r="D27" s="32"/>
      <c r="E27" s="33"/>
      <c r="F27" s="31"/>
      <c r="G27" s="32"/>
      <c r="H27" s="34"/>
      <c r="I27" s="34"/>
    </row>
    <row r="28" spans="1:9">
      <c r="A28" s="71" t="s">
        <v>153</v>
      </c>
      <c r="B28" s="28" t="s">
        <v>154</v>
      </c>
      <c r="C28" s="28" t="s">
        <v>13</v>
      </c>
      <c r="D28" s="69" t="s">
        <v>47</v>
      </c>
      <c r="E28" s="70"/>
      <c r="F28" s="28">
        <v>3</v>
      </c>
      <c r="G28" s="69" t="s">
        <v>18</v>
      </c>
      <c r="H28" s="29">
        <v>50</v>
      </c>
      <c r="I28" s="29"/>
    </row>
    <row r="29" spans="1:9" ht="12.75" thickBot="1">
      <c r="A29" s="72" t="s">
        <v>155</v>
      </c>
      <c r="B29" s="56" t="s">
        <v>156</v>
      </c>
      <c r="C29" s="38" t="s">
        <v>13</v>
      </c>
      <c r="D29" s="36" t="s">
        <v>47</v>
      </c>
      <c r="E29" s="37"/>
      <c r="F29" s="38">
        <v>4</v>
      </c>
      <c r="G29" s="36"/>
      <c r="H29" s="39">
        <v>50</v>
      </c>
      <c r="I29" s="39"/>
    </row>
    <row r="30" spans="1:9" ht="12.75" thickBot="1">
      <c r="A30" s="40" t="s">
        <v>61</v>
      </c>
      <c r="B30" s="41"/>
      <c r="C30" s="41"/>
      <c r="D30" s="42"/>
      <c r="E30" s="43"/>
      <c r="F30" s="41">
        <f>SUM(F26:F29)</f>
        <v>7</v>
      </c>
      <c r="G30" s="41"/>
      <c r="H30" s="41">
        <f t="shared" ref="H30" si="0">SUM(H26:H29)</f>
        <v>100</v>
      </c>
      <c r="I30" s="41"/>
    </row>
    <row r="31" spans="1:9" ht="24" customHeight="1">
      <c r="A31" s="197" t="s">
        <v>9</v>
      </c>
      <c r="B31" s="198"/>
      <c r="C31" s="198"/>
      <c r="D31" s="198"/>
      <c r="E31" s="198"/>
      <c r="F31" s="198"/>
      <c r="G31" s="198"/>
      <c r="H31" s="199"/>
      <c r="I31" s="103"/>
    </row>
    <row r="32" spans="1:9" ht="12.75" thickBot="1">
      <c r="A32" s="49" t="s">
        <v>64</v>
      </c>
      <c r="B32" s="112" t="s">
        <v>94</v>
      </c>
      <c r="C32" s="33" t="s">
        <v>49</v>
      </c>
      <c r="D32" s="32" t="s">
        <v>95</v>
      </c>
      <c r="E32" s="33"/>
      <c r="F32" s="31">
        <v>30</v>
      </c>
      <c r="G32" s="32"/>
      <c r="H32" s="34">
        <v>480</v>
      </c>
      <c r="I32" s="34"/>
    </row>
    <row r="33" spans="1:9" ht="12.75" thickBot="1">
      <c r="A33" s="40" t="s">
        <v>61</v>
      </c>
      <c r="B33" s="41"/>
      <c r="C33" s="41"/>
      <c r="D33" s="42"/>
      <c r="E33" s="43"/>
      <c r="F33" s="41"/>
      <c r="G33" s="42"/>
      <c r="H33" s="44"/>
      <c r="I33" s="44"/>
    </row>
    <row r="34" spans="1:9" ht="12.75" thickBot="1">
      <c r="A34" s="50" t="s">
        <v>63</v>
      </c>
      <c r="B34" s="51"/>
      <c r="C34" s="51"/>
      <c r="D34" s="52"/>
      <c r="E34" s="53"/>
      <c r="F34" s="51">
        <f>F33+F30+F24+F16+F11</f>
        <v>812</v>
      </c>
      <c r="G34" s="42"/>
      <c r="H34" s="54">
        <f>H33+H30+H24+H16+H11</f>
        <v>2280</v>
      </c>
      <c r="I34" s="54"/>
    </row>
    <row r="36" spans="1:9" ht="24" customHeight="1"/>
    <row r="37" spans="1:9" ht="13.5" customHeight="1"/>
    <row r="39" spans="1:9" ht="12" customHeight="1"/>
    <row r="42" spans="1:9" ht="13.5" customHeight="1"/>
    <row r="48" spans="1:9" ht="13.5" customHeight="1"/>
    <row r="54" ht="13.5" customHeight="1"/>
    <row r="59" ht="13.5" customHeight="1"/>
  </sheetData>
  <mergeCells count="11">
    <mergeCell ref="A12:H12"/>
    <mergeCell ref="A17:H17"/>
    <mergeCell ref="A25:H25"/>
    <mergeCell ref="A31:H31"/>
    <mergeCell ref="D5:E5"/>
    <mergeCell ref="G5:H5"/>
    <mergeCell ref="D6:E6"/>
    <mergeCell ref="G6:H6"/>
    <mergeCell ref="A7:H7"/>
    <mergeCell ref="A9:A10"/>
    <mergeCell ref="B9:B10"/>
  </mergeCells>
  <phoneticPr fontId="5"/>
  <pageMargins left="0.4" right="0.4" top="0.43" bottom="0.18" header="0.26" footer="0.28999999999999998"/>
  <pageSetup paperSize="9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H24役員名簿</vt:lpstr>
      <vt:lpstr>職員組織図</vt:lpstr>
      <vt:lpstr>社員名簿</vt:lpstr>
      <vt:lpstr>NPO会計基準によるH25活動計算書</vt:lpstr>
      <vt:lpstr>H26事業収支予算案</vt:lpstr>
      <vt:lpstr>H25事業報告</vt:lpstr>
      <vt:lpstr>H26事業計画</vt:lpstr>
      <vt:lpstr>H26事業収支予算案!Print_Area</vt:lpstr>
      <vt:lpstr>社員名簿!Print_Area</vt:lpstr>
      <vt:lpstr>H25事業報告!Print_Titles</vt:lpstr>
      <vt:lpstr>H26事業計画!Print_Titles</vt:lpstr>
      <vt:lpstr>H26事業収支予算案!Print_Titles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</dc:creator>
  <cp:lastModifiedBy>Hewlett-Packard</cp:lastModifiedBy>
  <cp:lastPrinted>2014-03-13T07:53:21Z</cp:lastPrinted>
  <dcterms:created xsi:type="dcterms:W3CDTF">2005-01-29T18:27:03Z</dcterms:created>
  <dcterms:modified xsi:type="dcterms:W3CDTF">2014-03-31T05:57:14Z</dcterms:modified>
</cp:coreProperties>
</file>