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75" yWindow="30" windowWidth="10290" windowHeight="8235" activeTab="3"/>
  </bookViews>
  <sheets>
    <sheet name="H26役員名簿" sheetId="16" r:id="rId1"/>
    <sheet name="職員組織図" sheetId="52" r:id="rId2"/>
    <sheet name="社員名簿" sheetId="18" r:id="rId3"/>
    <sheet name="NPO会計基準によるH26活動計算書" sheetId="84" r:id="rId4"/>
    <sheet name="H27事業収支予算案" sheetId="99" r:id="rId5"/>
    <sheet name="H26事業報告" sheetId="94" r:id="rId6"/>
    <sheet name="H27事業計画" sheetId="98" r:id="rId7"/>
    <sheet name="表紙" sheetId="101" r:id="rId8"/>
    <sheet name="貸借対照表（報告式）" sheetId="102" r:id="rId9"/>
    <sheet name="H26年12月財産目録" sheetId="106" r:id="rId10"/>
    <sheet name="損益計算書" sheetId="103" r:id="rId11"/>
    <sheet name="販売費及び一般管理費内訳書" sheetId="104" r:id="rId12"/>
    <sheet name="製造原価報告書" sheetId="105" r:id="rId13"/>
    <sheet name="Sheet1" sheetId="100" r:id="rId14"/>
  </sheets>
  <definedNames>
    <definedName name="_xlnm.Print_Area" localSheetId="4">H27事業収支予算案!$A$1:$E$97</definedName>
    <definedName name="_xlnm.Print_Area" localSheetId="2">社員名簿!$A$1:$B$21</definedName>
    <definedName name="_xlnm.Print_Titles" localSheetId="5">H26事業報告!$5:$5</definedName>
    <definedName name="_xlnm.Print_Titles" localSheetId="9">H26年12月財産目録!$1:$1</definedName>
    <definedName name="_xlnm.Print_Titles" localSheetId="6">H27事業計画!$5:$5</definedName>
    <definedName name="_xlnm.Print_Titles" localSheetId="4">H27事業収支予算案!$5:$5</definedName>
    <definedName name="_xlnm.Print_Titles" localSheetId="12">製造原価報告書!$1:$3</definedName>
    <definedName name="_xlnm.Print_Titles" localSheetId="10">損益計算書!$1:$3</definedName>
    <definedName name="_xlnm.Print_Titles" localSheetId="8">'貸借対照表（報告式）'!$1:$3</definedName>
    <definedName name="_xlnm.Print_Titles" localSheetId="11">販売費及び一般管理費内訳書!$1:$3</definedName>
  </definedNames>
  <calcPr calcId="144525"/>
</workbook>
</file>

<file path=xl/calcChain.xml><?xml version="1.0" encoding="utf-8"?>
<calcChain xmlns="http://schemas.openxmlformats.org/spreadsheetml/2006/main">
  <c r="B27" i="84" l="1"/>
  <c r="B29" i="84"/>
  <c r="B22" i="84"/>
  <c r="B21" i="84"/>
  <c r="B17" i="84"/>
  <c r="B12" i="84"/>
  <c r="B14" i="84"/>
  <c r="F27" i="94" l="1"/>
  <c r="B75" i="99"/>
  <c r="H72" i="99"/>
  <c r="B69" i="99"/>
  <c r="B76" i="99"/>
  <c r="B58" i="99"/>
  <c r="B16" i="99"/>
  <c r="B87" i="99"/>
  <c r="B86" i="99"/>
  <c r="B80" i="99"/>
  <c r="B79" i="99"/>
  <c r="B63" i="99"/>
  <c r="J19" i="99"/>
  <c r="J20" i="99" s="1"/>
  <c r="H19" i="99"/>
  <c r="I19" i="99" s="1"/>
  <c r="B18" i="99"/>
  <c r="B88" i="99"/>
  <c r="B56" i="99"/>
  <c r="B54" i="99"/>
  <c r="C54" i="99" s="1"/>
  <c r="B57" i="99"/>
  <c r="B15" i="99"/>
  <c r="B55" i="99"/>
  <c r="C55" i="99" s="1"/>
  <c r="B70" i="99"/>
  <c r="B67" i="99"/>
  <c r="B68" i="99"/>
  <c r="C56" i="99"/>
  <c r="B59" i="99"/>
  <c r="H67" i="99"/>
  <c r="H66" i="99"/>
  <c r="B22" i="99"/>
  <c r="H60" i="99"/>
  <c r="H56" i="99"/>
  <c r="H59" i="99"/>
  <c r="I53" i="99"/>
  <c r="H58" i="99"/>
  <c r="B62" i="99"/>
  <c r="C46" i="99"/>
  <c r="H68" i="99" l="1"/>
  <c r="D76" i="99"/>
  <c r="H61" i="99"/>
  <c r="B49" i="99" l="1"/>
  <c r="B50" i="99"/>
  <c r="B26" i="99"/>
  <c r="C26" i="99" s="1"/>
  <c r="B34" i="99"/>
  <c r="B21" i="99"/>
  <c r="B12" i="99"/>
  <c r="B11" i="99"/>
  <c r="C101" i="99" l="1"/>
  <c r="C102" i="99" s="1"/>
  <c r="B82" i="99"/>
  <c r="I72" i="99"/>
  <c r="B72" i="99"/>
  <c r="C72" i="99" s="1"/>
  <c r="B61" i="99"/>
  <c r="B60" i="99"/>
  <c r="C58" i="99"/>
  <c r="C57" i="99"/>
  <c r="D47" i="99"/>
  <c r="B38" i="99"/>
  <c r="C39" i="99" s="1"/>
  <c r="C36" i="99"/>
  <c r="C32" i="99"/>
  <c r="B24" i="99"/>
  <c r="C24" i="99" s="1"/>
  <c r="C22" i="99"/>
  <c r="B17" i="99"/>
  <c r="B14" i="99"/>
  <c r="C18" i="99" s="1"/>
  <c r="C12" i="99"/>
  <c r="C8" i="99"/>
  <c r="F34" i="94"/>
  <c r="C50" i="99" l="1"/>
  <c r="D51" i="99" s="1"/>
  <c r="C64" i="99"/>
  <c r="D64" i="99" s="1"/>
  <c r="C69" i="99"/>
  <c r="D73" i="99" s="1"/>
  <c r="H28" i="98"/>
  <c r="F28" i="98"/>
  <c r="H24" i="98"/>
  <c r="F24" i="98"/>
  <c r="H16" i="98"/>
  <c r="F16" i="98"/>
  <c r="F11" i="98"/>
  <c r="D77" i="99" l="1"/>
  <c r="C27" i="99"/>
  <c r="D90" i="99" s="1"/>
  <c r="F35" i="98"/>
  <c r="H35" i="98"/>
  <c r="H27" i="94"/>
  <c r="F14" i="94"/>
  <c r="H14" i="94"/>
  <c r="H22" i="94"/>
  <c r="F22" i="94"/>
  <c r="F9" i="94"/>
  <c r="D42" i="84"/>
  <c r="D14" i="84"/>
  <c r="B43" i="84"/>
  <c r="D29" i="84"/>
  <c r="D30" i="84"/>
  <c r="D26" i="84"/>
  <c r="D25" i="84"/>
  <c r="D23" i="84"/>
  <c r="D24" i="84"/>
  <c r="D13" i="84"/>
  <c r="D15" i="84"/>
  <c r="D16" i="84"/>
  <c r="D17" i="84"/>
  <c r="D18" i="84"/>
  <c r="D19" i="84"/>
  <c r="D20" i="84"/>
  <c r="D21" i="84"/>
  <c r="D40" i="99" l="1"/>
  <c r="D92" i="99"/>
  <c r="B31" i="84"/>
  <c r="B33" i="84" s="1"/>
  <c r="D33" i="84" s="1"/>
  <c r="D27" i="84"/>
  <c r="D22" i="84"/>
  <c r="D44" i="84"/>
  <c r="H35" i="94"/>
  <c r="F35" i="94"/>
  <c r="D28" i="84"/>
  <c r="D42" i="99" l="1"/>
  <c r="D41" i="99"/>
  <c r="D93" i="99"/>
  <c r="D94" i="99" s="1"/>
  <c r="D12" i="84"/>
  <c r="D95" i="99" l="1"/>
  <c r="D96" i="99" s="1"/>
  <c r="D97" i="99" s="1"/>
  <c r="D31" i="84"/>
  <c r="D32" i="84"/>
</calcChain>
</file>

<file path=xl/sharedStrings.xml><?xml version="1.0" encoding="utf-8"?>
<sst xmlns="http://schemas.openxmlformats.org/spreadsheetml/2006/main" count="723" uniqueCount="517">
  <si>
    <t>市民等</t>
    <rPh sb="0" eb="2">
      <t>シミン</t>
    </rPh>
    <rPh sb="2" eb="3">
      <t>トウ</t>
    </rPh>
    <phoneticPr fontId="5"/>
  </si>
  <si>
    <t>・ジャム作り体験事業</t>
    <rPh sb="4" eb="5">
      <t>ヅク</t>
    </rPh>
    <rPh sb="6" eb="8">
      <t>タイケン</t>
    </rPh>
    <rPh sb="8" eb="10">
      <t>ジギョウ</t>
    </rPh>
    <phoneticPr fontId="5"/>
  </si>
  <si>
    <t>　・農作業体験事業</t>
    <rPh sb="2" eb="5">
      <t>ノウサギョウ</t>
    </rPh>
    <rPh sb="5" eb="7">
      <t>タイケン</t>
    </rPh>
    <rPh sb="7" eb="9">
      <t>ジギョウ</t>
    </rPh>
    <phoneticPr fontId="5"/>
  </si>
  <si>
    <t>・地域ブランドジャム作り事業</t>
    <rPh sb="1" eb="3">
      <t>チイキ</t>
    </rPh>
    <rPh sb="10" eb="11">
      <t>ヅク</t>
    </rPh>
    <rPh sb="12" eb="14">
      <t>ジギョウ</t>
    </rPh>
    <phoneticPr fontId="5"/>
  </si>
  <si>
    <t xml:space="preserve">②　グリーンツーリズムイベントの企画運営事業 </t>
    <phoneticPr fontId="5"/>
  </si>
  <si>
    <t xml:space="preserve">③　地域づくり活性化のための「地産地消」やブランド作り推進事業 </t>
    <phoneticPr fontId="5"/>
  </si>
  <si>
    <t>①　グリーンツーリズム活動推進のための情報の収集・発信・研究事業
⑥　地域の農村景観や文化の継承と振興事業</t>
    <phoneticPr fontId="5"/>
  </si>
  <si>
    <t>④　農作業等役務の提供・支援・管理等の事業</t>
    <phoneticPr fontId="5"/>
  </si>
  <si>
    <t>・遊休農地解消支援事業</t>
    <phoneticPr fontId="5"/>
  </si>
  <si>
    <t>⑤　農業地域資源を活用した社会教育活動並びに食育推進事業</t>
    <phoneticPr fontId="5"/>
  </si>
  <si>
    <t>小野　隆</t>
    <rPh sb="0" eb="2">
      <t>オノ</t>
    </rPh>
    <rPh sb="3" eb="4">
      <t>タカシ</t>
    </rPh>
    <phoneticPr fontId="5"/>
  </si>
  <si>
    <t>伊東　厚</t>
    <rPh sb="0" eb="2">
      <t>イトウ</t>
    </rPh>
    <rPh sb="3" eb="4">
      <t>アツシ</t>
    </rPh>
    <phoneticPr fontId="5"/>
  </si>
  <si>
    <t>実施日時</t>
    <rPh sb="0" eb="2">
      <t>ジッシ</t>
    </rPh>
    <rPh sb="2" eb="4">
      <t>ニチジ</t>
    </rPh>
    <phoneticPr fontId="5"/>
  </si>
  <si>
    <t>1月～12月</t>
    <rPh sb="1" eb="2">
      <t>ガツ</t>
    </rPh>
    <rPh sb="5" eb="6">
      <t>ガツ</t>
    </rPh>
    <phoneticPr fontId="5"/>
  </si>
  <si>
    <t>・山梨ブランド創出事業</t>
    <rPh sb="1" eb="3">
      <t>ヤマナシ</t>
    </rPh>
    <rPh sb="7" eb="9">
      <t>ソウシュツ</t>
    </rPh>
    <rPh sb="9" eb="11">
      <t>ジギョウ</t>
    </rPh>
    <phoneticPr fontId="5"/>
  </si>
  <si>
    <t>特産品開発製造</t>
    <rPh sb="0" eb="3">
      <t>トクサンヒン</t>
    </rPh>
    <rPh sb="3" eb="5">
      <t>カイハツ</t>
    </rPh>
    <rPh sb="5" eb="7">
      <t>セイゾウ</t>
    </rPh>
    <phoneticPr fontId="5"/>
  </si>
  <si>
    <t>県内農業者</t>
    <rPh sb="0" eb="2">
      <t>ケンナイ</t>
    </rPh>
    <rPh sb="2" eb="5">
      <t>ノウギョウシャ</t>
    </rPh>
    <phoneticPr fontId="5"/>
  </si>
  <si>
    <t>県内事業者</t>
    <rPh sb="0" eb="2">
      <t>ケンナイ</t>
    </rPh>
    <rPh sb="2" eb="5">
      <t>ジギョウシャ</t>
    </rPh>
    <phoneticPr fontId="5"/>
  </si>
  <si>
    <t>南アルプス市</t>
    <rPh sb="0" eb="1">
      <t>ミナミ</t>
    </rPh>
    <rPh sb="5" eb="6">
      <t>シ</t>
    </rPh>
    <phoneticPr fontId="5"/>
  </si>
  <si>
    <t>特定非営利活動法人南アルプスファームフィールドトリップ</t>
  </si>
  <si>
    <t>役　名</t>
  </si>
  <si>
    <t>氏　名</t>
  </si>
  <si>
    <t>住　所　又　は　居　所</t>
  </si>
  <si>
    <t>報酬の有無</t>
  </si>
  <si>
    <t>理事</t>
  </si>
  <si>
    <t>小野　隆</t>
  </si>
  <si>
    <t>無</t>
  </si>
  <si>
    <t>伊東　厚</t>
  </si>
  <si>
    <t>監事</t>
  </si>
  <si>
    <t>飯野　公一</t>
  </si>
  <si>
    <t>南アルプス市飯野４２２６番地２３</t>
  </si>
  <si>
    <r>
      <t>南アルプス市西野</t>
    </r>
    <r>
      <rPr>
        <sz val="12"/>
        <rFont val="Century"/>
        <family val="1"/>
      </rPr>
      <t>1610</t>
    </r>
    <r>
      <rPr>
        <sz val="12"/>
        <rFont val="ＭＳ 明朝"/>
        <family val="1"/>
        <charset val="128"/>
      </rPr>
      <t>番地</t>
    </r>
    <r>
      <rPr>
        <sz val="12"/>
        <rFont val="Century"/>
        <family val="1"/>
      </rPr>
      <t xml:space="preserve">7 </t>
    </r>
  </si>
  <si>
    <r>
      <t>南アルプス市飯野</t>
    </r>
    <r>
      <rPr>
        <sz val="12"/>
        <rFont val="Century"/>
        <family val="1"/>
      </rPr>
      <t>548</t>
    </r>
    <r>
      <rPr>
        <sz val="12"/>
        <rFont val="ＭＳ 明朝"/>
        <family val="1"/>
        <charset val="128"/>
      </rPr>
      <t>番地</t>
    </r>
  </si>
  <si>
    <t>南アルプス市山寺1150２号棟304号</t>
    <rPh sb="6" eb="8">
      <t>ヤマデラ</t>
    </rPh>
    <rPh sb="13" eb="15">
      <t>ゴウトウ</t>
    </rPh>
    <rPh sb="18" eb="19">
      <t>ゴウ</t>
    </rPh>
    <phoneticPr fontId="5"/>
  </si>
  <si>
    <t>中山　友江</t>
  </si>
  <si>
    <r>
      <t>南アルプス市西野</t>
    </r>
    <r>
      <rPr>
        <sz val="12"/>
        <rFont val="Century"/>
        <family val="1"/>
      </rPr>
      <t>1610</t>
    </r>
    <r>
      <rPr>
        <sz val="12"/>
        <rFont val="ＭＳ 明朝"/>
        <family val="1"/>
        <charset val="128"/>
      </rPr>
      <t>番地</t>
    </r>
    <r>
      <rPr>
        <sz val="12"/>
        <rFont val="Century"/>
        <family val="1"/>
      </rPr>
      <t>7</t>
    </r>
  </si>
  <si>
    <r>
      <t>南アルプス市塩前</t>
    </r>
    <r>
      <rPr>
        <sz val="12"/>
        <rFont val="Century"/>
        <family val="1"/>
      </rPr>
      <t>130-11</t>
    </r>
  </si>
  <si>
    <r>
      <t>南アルプス市曲輪田新田</t>
    </r>
    <r>
      <rPr>
        <sz val="12"/>
        <rFont val="Century"/>
        <family val="1"/>
      </rPr>
      <t>708-24</t>
    </r>
  </si>
  <si>
    <t>横小路　稔</t>
  </si>
  <si>
    <t>相川　勝六</t>
  </si>
  <si>
    <t>松野　早苗</t>
  </si>
  <si>
    <r>
      <t>南アルプス市上宮地</t>
    </r>
    <r>
      <rPr>
        <sz val="12"/>
        <rFont val="Century"/>
        <family val="1"/>
      </rPr>
      <t>127</t>
    </r>
  </si>
  <si>
    <r>
      <t>甲斐市大下条</t>
    </r>
    <r>
      <rPr>
        <sz val="12"/>
        <rFont val="Century"/>
        <family val="1"/>
      </rPr>
      <t>495-6</t>
    </r>
  </si>
  <si>
    <r>
      <t>笛吹市石和町今井</t>
    </r>
    <r>
      <rPr>
        <sz val="12"/>
        <rFont val="Century"/>
        <family val="1"/>
      </rPr>
      <t>180-4</t>
    </r>
  </si>
  <si>
    <t>秋葉　修</t>
  </si>
  <si>
    <t>南巨摩郡増穂町平林　５１０</t>
  </si>
  <si>
    <t>市内</t>
    <rPh sb="0" eb="2">
      <t>シナイ</t>
    </rPh>
    <phoneticPr fontId="5"/>
  </si>
  <si>
    <t>完熟フルーツこだわり探訪</t>
    <rPh sb="0" eb="2">
      <t>カンジュク</t>
    </rPh>
    <rPh sb="10" eb="12">
      <t>タンボウ</t>
    </rPh>
    <phoneticPr fontId="5"/>
  </si>
  <si>
    <t>6月～12月</t>
    <rPh sb="1" eb="2">
      <t>ガツ</t>
    </rPh>
    <rPh sb="5" eb="6">
      <t>ガツ</t>
    </rPh>
    <phoneticPr fontId="5"/>
  </si>
  <si>
    <t>・山梨マルシェ事業</t>
    <rPh sb="1" eb="3">
      <t>ヤマナシ</t>
    </rPh>
    <rPh sb="7" eb="9">
      <t>ジギョウ</t>
    </rPh>
    <phoneticPr fontId="5"/>
  </si>
  <si>
    <t>首都圏での産直販売</t>
    <rPh sb="0" eb="3">
      <t>シュトケン</t>
    </rPh>
    <rPh sb="5" eb="7">
      <t>サンチョク</t>
    </rPh>
    <rPh sb="7" eb="9">
      <t>ハンバイ</t>
    </rPh>
    <phoneticPr fontId="5"/>
  </si>
  <si>
    <t>首都圏</t>
    <rPh sb="0" eb="3">
      <t>シュトケン</t>
    </rPh>
    <phoneticPr fontId="5"/>
  </si>
  <si>
    <t>南アルプス市内</t>
    <rPh sb="0" eb="1">
      <t>ミナミ</t>
    </rPh>
    <rPh sb="5" eb="6">
      <t>シ</t>
    </rPh>
    <rPh sb="6" eb="7">
      <t>ナイ</t>
    </rPh>
    <phoneticPr fontId="5"/>
  </si>
  <si>
    <t>６月～１０月</t>
    <rPh sb="1" eb="2">
      <t>ガツ</t>
    </rPh>
    <rPh sb="5" eb="6">
      <t>ガツ</t>
    </rPh>
    <phoneticPr fontId="5"/>
  </si>
  <si>
    <t>特定非営利活動法人　南アルプスファームフィールドトリップ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ミナミ</t>
    </rPh>
    <phoneticPr fontId="5"/>
  </si>
  <si>
    <t>（１）特定非営利活動に係る事業</t>
    <rPh sb="3" eb="5">
      <t>トクテイ</t>
    </rPh>
    <rPh sb="5" eb="8">
      <t>ヒエイリ</t>
    </rPh>
    <rPh sb="8" eb="10">
      <t>カツドウ</t>
    </rPh>
    <rPh sb="11" eb="12">
      <t>カカ</t>
    </rPh>
    <rPh sb="13" eb="15">
      <t>ジギョウ</t>
    </rPh>
    <phoneticPr fontId="5"/>
  </si>
  <si>
    <t>定款の事業名</t>
    <rPh sb="0" eb="2">
      <t>テイカン</t>
    </rPh>
    <rPh sb="3" eb="5">
      <t>ジギョウ</t>
    </rPh>
    <rPh sb="5" eb="6">
      <t>メイ</t>
    </rPh>
    <phoneticPr fontId="5"/>
  </si>
  <si>
    <t>事業内容</t>
    <rPh sb="0" eb="2">
      <t>ジギョウ</t>
    </rPh>
    <rPh sb="2" eb="4">
      <t>ナイヨウ</t>
    </rPh>
    <phoneticPr fontId="5"/>
  </si>
  <si>
    <t>季節の果物狩りとジャム作り体験をあわせて、新しい交流の形を提案する事業</t>
    <rPh sb="0" eb="2">
      <t>キセツ</t>
    </rPh>
    <rPh sb="3" eb="5">
      <t>クダモノ</t>
    </rPh>
    <rPh sb="5" eb="6">
      <t>ガ</t>
    </rPh>
    <rPh sb="11" eb="12">
      <t>ヅク</t>
    </rPh>
    <rPh sb="13" eb="15">
      <t>タイケン</t>
    </rPh>
    <rPh sb="21" eb="22">
      <t>アタラ</t>
    </rPh>
    <rPh sb="24" eb="26">
      <t>コウリュウ</t>
    </rPh>
    <rPh sb="27" eb="28">
      <t>カタチ</t>
    </rPh>
    <rPh sb="29" eb="31">
      <t>テイアン</t>
    </rPh>
    <rPh sb="33" eb="35">
      <t>ジギョウ</t>
    </rPh>
    <phoneticPr fontId="5"/>
  </si>
  <si>
    <t>八田農畜産物加工施設</t>
    <rPh sb="0" eb="2">
      <t>ハッタ</t>
    </rPh>
    <rPh sb="2" eb="4">
      <t>ノウチク</t>
    </rPh>
    <rPh sb="4" eb="6">
      <t>サンブツ</t>
    </rPh>
    <rPh sb="6" eb="8">
      <t>カコウ</t>
    </rPh>
    <rPh sb="8" eb="10">
      <t>シセツ</t>
    </rPh>
    <phoneticPr fontId="5"/>
  </si>
  <si>
    <t>合計</t>
    <rPh sb="0" eb="2">
      <t>ゴウケイ</t>
    </rPh>
    <phoneticPr fontId="5"/>
  </si>
  <si>
    <t>ジャム委託製造</t>
    <rPh sb="3" eb="5">
      <t>イタク</t>
    </rPh>
    <rPh sb="5" eb="7">
      <t>セイゾウ</t>
    </rPh>
    <phoneticPr fontId="5"/>
  </si>
  <si>
    <t>事業合計</t>
    <rPh sb="0" eb="2">
      <t>ジギョウ</t>
    </rPh>
    <rPh sb="2" eb="4">
      <t>ゴウケイ</t>
    </rPh>
    <phoneticPr fontId="5"/>
  </si>
  <si>
    <t>・食育ツーリズム事業</t>
    <rPh sb="1" eb="2">
      <t>ショク</t>
    </rPh>
    <rPh sb="2" eb="3">
      <t>イク</t>
    </rPh>
    <rPh sb="8" eb="10">
      <t>ジギョウ</t>
    </rPh>
    <phoneticPr fontId="5"/>
  </si>
  <si>
    <t>清水忠彦</t>
    <rPh sb="0" eb="2">
      <t>シミズ</t>
    </rPh>
    <rPh sb="2" eb="4">
      <t>タダヒコ</t>
    </rPh>
    <phoneticPr fontId="5"/>
  </si>
  <si>
    <t>齋藤　勝之</t>
    <phoneticPr fontId="5"/>
  </si>
  <si>
    <t>南アルプス市百々311</t>
    <rPh sb="0" eb="1">
      <t>ミナミ</t>
    </rPh>
    <rPh sb="5" eb="6">
      <t>シ</t>
    </rPh>
    <rPh sb="6" eb="7">
      <t>ヒャク</t>
    </rPh>
    <phoneticPr fontId="5"/>
  </si>
  <si>
    <t>白川　和久</t>
    <rPh sb="0" eb="1">
      <t>シロ</t>
    </rPh>
    <rPh sb="1" eb="2">
      <t>カワ</t>
    </rPh>
    <phoneticPr fontId="5"/>
  </si>
  <si>
    <t>職員　組織図</t>
    <rPh sb="0" eb="2">
      <t>ショクイン</t>
    </rPh>
    <rPh sb="3" eb="6">
      <t>ソシキズ</t>
    </rPh>
    <phoneticPr fontId="5"/>
  </si>
  <si>
    <t>理事長</t>
    <rPh sb="0" eb="3">
      <t>リジチョウ</t>
    </rPh>
    <phoneticPr fontId="5"/>
  </si>
  <si>
    <t>副理事長</t>
    <rPh sb="0" eb="4">
      <t>フクリジチョウ</t>
    </rPh>
    <phoneticPr fontId="5"/>
  </si>
  <si>
    <t>理事</t>
    <rPh sb="0" eb="2">
      <t>リジ</t>
    </rPh>
    <phoneticPr fontId="5"/>
  </si>
  <si>
    <t>事務局長</t>
    <rPh sb="0" eb="2">
      <t>ジム</t>
    </rPh>
    <rPh sb="2" eb="4">
      <t>キョクチョウ</t>
    </rPh>
    <phoneticPr fontId="5"/>
  </si>
  <si>
    <t>事務・経理・販売</t>
    <rPh sb="0" eb="2">
      <t>ジム</t>
    </rPh>
    <rPh sb="3" eb="5">
      <t>ケイリ</t>
    </rPh>
    <rPh sb="6" eb="8">
      <t>ハンバイ</t>
    </rPh>
    <phoneticPr fontId="5"/>
  </si>
  <si>
    <t>宮脇照佳</t>
    <rPh sb="0" eb="2">
      <t>ミヤワキ</t>
    </rPh>
    <rPh sb="2" eb="3">
      <t>テ</t>
    </rPh>
    <rPh sb="3" eb="4">
      <t>ヨシ</t>
    </rPh>
    <phoneticPr fontId="5"/>
  </si>
  <si>
    <t>経理</t>
    <rPh sb="0" eb="2">
      <t>ケイリ</t>
    </rPh>
    <phoneticPr fontId="5"/>
  </si>
  <si>
    <t>農産加工部門</t>
    <rPh sb="0" eb="2">
      <t>ノウサン</t>
    </rPh>
    <rPh sb="2" eb="4">
      <t>カコウ</t>
    </rPh>
    <rPh sb="4" eb="6">
      <t>ブモン</t>
    </rPh>
    <phoneticPr fontId="5"/>
  </si>
  <si>
    <t>加工場長</t>
    <rPh sb="0" eb="2">
      <t>カコウ</t>
    </rPh>
    <rPh sb="2" eb="3">
      <t>ジョウ</t>
    </rPh>
    <rPh sb="3" eb="4">
      <t>チョウ</t>
    </rPh>
    <phoneticPr fontId="5"/>
  </si>
  <si>
    <t>農場部門</t>
    <rPh sb="0" eb="2">
      <t>ノウジョウ</t>
    </rPh>
    <rPh sb="2" eb="4">
      <t>ブモン</t>
    </rPh>
    <phoneticPr fontId="5"/>
  </si>
  <si>
    <t>販売部長</t>
    <rPh sb="0" eb="2">
      <t>ハンバイ</t>
    </rPh>
    <rPh sb="2" eb="4">
      <t>ブチョウ</t>
    </rPh>
    <phoneticPr fontId="5"/>
  </si>
  <si>
    <t>パート</t>
    <phoneticPr fontId="5"/>
  </si>
  <si>
    <t>（非常勤）</t>
    <rPh sb="1" eb="4">
      <t>ヒジョウキン</t>
    </rPh>
    <phoneticPr fontId="5"/>
  </si>
  <si>
    <t>（常勤）</t>
    <rPh sb="1" eb="3">
      <t>ジョウキン</t>
    </rPh>
    <phoneticPr fontId="5"/>
  </si>
  <si>
    <t>ツーリズム部門</t>
    <rPh sb="5" eb="7">
      <t>ブモン</t>
    </rPh>
    <phoneticPr fontId="5"/>
  </si>
  <si>
    <t>・ツアーガイド事業</t>
    <rPh sb="7" eb="9">
      <t>ジギョウ</t>
    </rPh>
    <phoneticPr fontId="5"/>
  </si>
  <si>
    <t>・ループ橋パッションハウス事業</t>
    <rPh sb="4" eb="5">
      <t>ハシ</t>
    </rPh>
    <rPh sb="13" eb="15">
      <t>ジギョウ</t>
    </rPh>
    <phoneticPr fontId="5"/>
  </si>
  <si>
    <t>ループ橋ハウス</t>
    <rPh sb="3" eb="4">
      <t>キョウ</t>
    </rPh>
    <phoneticPr fontId="5"/>
  </si>
  <si>
    <t>県内で食育イベントの開催</t>
    <rPh sb="0" eb="2">
      <t>ケンナイ</t>
    </rPh>
    <rPh sb="3" eb="4">
      <t>ショク</t>
    </rPh>
    <rPh sb="4" eb="5">
      <t>イク</t>
    </rPh>
    <rPh sb="10" eb="12">
      <t>カイサイ</t>
    </rPh>
    <phoneticPr fontId="5"/>
  </si>
  <si>
    <t>県外・市内</t>
    <rPh sb="0" eb="2">
      <t>ケンガイ</t>
    </rPh>
    <rPh sb="3" eb="5">
      <t>シナイ</t>
    </rPh>
    <phoneticPr fontId="5"/>
  </si>
  <si>
    <t>菓子・ソース製造開発</t>
    <rPh sb="0" eb="2">
      <t>カシ</t>
    </rPh>
    <rPh sb="6" eb="8">
      <t>セイゾウ</t>
    </rPh>
    <rPh sb="8" eb="10">
      <t>カイハツ</t>
    </rPh>
    <phoneticPr fontId="5"/>
  </si>
  <si>
    <t>マルメラータ加工施設</t>
    <rPh sb="6" eb="8">
      <t>カコウ</t>
    </rPh>
    <rPh sb="8" eb="10">
      <t>シセツ</t>
    </rPh>
    <phoneticPr fontId="5"/>
  </si>
  <si>
    <t>八田加工所指定管理事業</t>
    <rPh sb="0" eb="2">
      <t>ハッタ</t>
    </rPh>
    <rPh sb="2" eb="4">
      <t>カコウ</t>
    </rPh>
    <rPh sb="4" eb="5">
      <t>ジョ</t>
    </rPh>
    <rPh sb="5" eb="7">
      <t>シテイ</t>
    </rPh>
    <rPh sb="7" eb="9">
      <t>カンリ</t>
    </rPh>
    <rPh sb="9" eb="11">
      <t>ジギョウ</t>
    </rPh>
    <phoneticPr fontId="5"/>
  </si>
  <si>
    <t>加工所の管理運営指導</t>
    <rPh sb="0" eb="2">
      <t>カコウ</t>
    </rPh>
    <rPh sb="2" eb="3">
      <t>ジョ</t>
    </rPh>
    <rPh sb="4" eb="6">
      <t>カンリ</t>
    </rPh>
    <rPh sb="6" eb="8">
      <t>ウンエイ</t>
    </rPh>
    <rPh sb="8" eb="10">
      <t>シドウ</t>
    </rPh>
    <phoneticPr fontId="5"/>
  </si>
  <si>
    <t>南アルプスまでい牧場づくり</t>
    <rPh sb="0" eb="1">
      <t>ミナミ</t>
    </rPh>
    <rPh sb="8" eb="10">
      <t>ボクジョウ</t>
    </rPh>
    <phoneticPr fontId="5"/>
  </si>
  <si>
    <t>清水　忠彦</t>
    <rPh sb="0" eb="2">
      <t>シミズ</t>
    </rPh>
    <rPh sb="3" eb="5">
      <t>タダヒコ</t>
    </rPh>
    <phoneticPr fontId="5"/>
  </si>
  <si>
    <t>南アルプス市百々311</t>
  </si>
  <si>
    <t>岩切亮憲</t>
    <rPh sb="0" eb="2">
      <t>イワキリ</t>
    </rPh>
    <rPh sb="2" eb="3">
      <t>リョウ</t>
    </rPh>
    <rPh sb="3" eb="4">
      <t>ケン</t>
    </rPh>
    <phoneticPr fontId="5"/>
  </si>
  <si>
    <t>宮脇　照佳</t>
    <rPh sb="0" eb="2">
      <t>ミヤワキ</t>
    </rPh>
    <rPh sb="3" eb="4">
      <t>テル</t>
    </rPh>
    <rPh sb="4" eb="5">
      <t>ヨシ</t>
    </rPh>
    <phoneticPr fontId="5"/>
  </si>
  <si>
    <t>三上　浩文</t>
    <rPh sb="0" eb="2">
      <t>ミカミ</t>
    </rPh>
    <rPh sb="3" eb="5">
      <t>ヒロフミ</t>
    </rPh>
    <phoneticPr fontId="5"/>
  </si>
  <si>
    <t>．財務情報</t>
  </si>
  <si>
    <r>
      <t>■</t>
    </r>
    <r>
      <rPr>
        <sz val="12"/>
        <color theme="1"/>
        <rFont val="ＭＳ ゴシック"/>
        <family val="3"/>
        <charset val="128"/>
      </rPr>
      <t xml:space="preserve"> </t>
    </r>
    <r>
      <rPr>
        <sz val="10.5"/>
        <color theme="1"/>
        <rFont val="ＭＳ ゴシック"/>
        <family val="3"/>
        <charset val="128"/>
      </rPr>
      <t>事業年度（直近の決算）　　　　　　　　　　　　</t>
    </r>
  </si>
  <si>
    <t>科目</t>
  </si>
  <si>
    <t>特定非営利活動に係る事業</t>
  </si>
  <si>
    <t>その他の事業</t>
  </si>
  <si>
    <t>合計</t>
  </si>
  <si>
    <t>Ⅰ経常収益計</t>
  </si>
  <si>
    <t>　３．受取民間助成金</t>
  </si>
  <si>
    <t>　４．受取公的補助金</t>
  </si>
  <si>
    <t>　５．自主事業収益</t>
  </si>
  <si>
    <t>　　　（うち介護事業収益）</t>
  </si>
  <si>
    <t>　６．受託事業収益</t>
  </si>
  <si>
    <t>　　　（うち公益受託収益）</t>
  </si>
  <si>
    <t>　７．その他収益</t>
  </si>
  <si>
    <t>Ⅱ経常費用計</t>
  </si>
  <si>
    <t>　１．事業費</t>
  </si>
  <si>
    <t>　　(うち人件費）</t>
  </si>
  <si>
    <t>　２．管理費</t>
  </si>
  <si>
    <t>Ⅲ当期経常増減額</t>
  </si>
  <si>
    <t>Ⅳ経常外収益計</t>
  </si>
  <si>
    <t>Ⅴ経常外費用計</t>
  </si>
  <si>
    <t>Ⅵ経理区分振替額</t>
  </si>
  <si>
    <t>Ⅶ当期正味財産増減額</t>
  </si>
  <si>
    <t>Ⅷ前期繰越正味財産額</t>
  </si>
  <si>
    <t>Ⅸ次期繰越正味財産額</t>
  </si>
  <si>
    <t>Ⅰ資産の部</t>
  </si>
  <si>
    <t>Ⅱ負債の部</t>
  </si>
  <si>
    <t>　１．流動資産</t>
  </si>
  <si>
    <t>　１．流動負債</t>
  </si>
  <si>
    <t>　２．固定資産</t>
  </si>
  <si>
    <t>　２．固定負債</t>
  </si>
  <si>
    <t>　負債合計</t>
  </si>
  <si>
    <t>Ⅲ正味財産の部</t>
  </si>
  <si>
    <t>　正味財産合計</t>
  </si>
  <si>
    <t>資産合計</t>
    <rPh sb="0" eb="2">
      <t>シサン</t>
    </rPh>
    <rPh sb="2" eb="4">
      <t>ゴウケイ</t>
    </rPh>
    <phoneticPr fontId="5"/>
  </si>
  <si>
    <t>特定非営利活動法人南アルプスファームフィールドトリップ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ミナミ</t>
    </rPh>
    <phoneticPr fontId="5"/>
  </si>
  <si>
    <t>南アルプス市上八田140-116</t>
    <rPh sb="0" eb="1">
      <t>ミナミ</t>
    </rPh>
    <rPh sb="5" eb="6">
      <t>シ</t>
    </rPh>
    <rPh sb="6" eb="7">
      <t>ウエ</t>
    </rPh>
    <rPh sb="7" eb="9">
      <t>ハッタ</t>
    </rPh>
    <phoneticPr fontId="5"/>
  </si>
  <si>
    <t>韮崎市本町1-4-21</t>
    <rPh sb="0" eb="3">
      <t>ニラサキシ</t>
    </rPh>
    <rPh sb="3" eb="5">
      <t>ホンマチ</t>
    </rPh>
    <phoneticPr fontId="5"/>
  </si>
  <si>
    <t>幅野　典子</t>
    <phoneticPr fontId="5"/>
  </si>
  <si>
    <t>東京都町田市真光寺1-8-20</t>
    <phoneticPr fontId="5"/>
  </si>
  <si>
    <t>　１．受取会費（正会費）</t>
    <rPh sb="8" eb="9">
      <t>セイ</t>
    </rPh>
    <rPh sb="9" eb="11">
      <t>カイヒ</t>
    </rPh>
    <phoneticPr fontId="5"/>
  </si>
  <si>
    <t>　２．受取寄附金（賛助会費・寄付金）</t>
    <rPh sb="9" eb="11">
      <t>サンジョ</t>
    </rPh>
    <rPh sb="11" eb="13">
      <t>カイヒ</t>
    </rPh>
    <rPh sb="14" eb="17">
      <t>キフキン</t>
    </rPh>
    <phoneticPr fontId="5"/>
  </si>
  <si>
    <t>市内の遊休農地を解消し活用</t>
    <rPh sb="0" eb="2">
      <t>シナイ</t>
    </rPh>
    <rPh sb="3" eb="5">
      <t>ユウキュウ</t>
    </rPh>
    <rPh sb="5" eb="7">
      <t>ノウチ</t>
    </rPh>
    <rPh sb="8" eb="10">
      <t>カイショウ</t>
    </rPh>
    <rPh sb="11" eb="13">
      <t>カツヨウ</t>
    </rPh>
    <phoneticPr fontId="5"/>
  </si>
  <si>
    <t>フルーツ劇場プロジェクトと協力した地域ツアーのガイド育成</t>
    <rPh sb="4" eb="6">
      <t>ゲキジョウ</t>
    </rPh>
    <rPh sb="13" eb="15">
      <t>キョウリョク</t>
    </rPh>
    <rPh sb="17" eb="19">
      <t>チイキ</t>
    </rPh>
    <rPh sb="26" eb="28">
      <t>イクセイ</t>
    </rPh>
    <phoneticPr fontId="5"/>
  </si>
  <si>
    <t>・地域おこし協力隊受入事業</t>
    <rPh sb="1" eb="3">
      <t>チイキ</t>
    </rPh>
    <rPh sb="6" eb="9">
      <t>キョウリョクタイ</t>
    </rPh>
    <rPh sb="9" eb="11">
      <t>ウケイレ</t>
    </rPh>
    <rPh sb="11" eb="13">
      <t>ジギョウ</t>
    </rPh>
    <phoneticPr fontId="5"/>
  </si>
  <si>
    <t>地域おこし協力隊員受入れ</t>
    <rPh sb="0" eb="2">
      <t>チイキ</t>
    </rPh>
    <rPh sb="5" eb="8">
      <t>キョウリョクタイ</t>
    </rPh>
    <rPh sb="8" eb="9">
      <t>イン</t>
    </rPh>
    <rPh sb="9" eb="11">
      <t>ウケイ</t>
    </rPh>
    <phoneticPr fontId="5"/>
  </si>
  <si>
    <t>・鳥獣害対策事業</t>
    <rPh sb="1" eb="3">
      <t>チョウジュウ</t>
    </rPh>
    <rPh sb="3" eb="4">
      <t>ガイ</t>
    </rPh>
    <rPh sb="4" eb="6">
      <t>タイサク</t>
    </rPh>
    <rPh sb="6" eb="8">
      <t>ジギョウ</t>
    </rPh>
    <phoneticPr fontId="5"/>
  </si>
  <si>
    <t>遊休農地での山羊貸出</t>
    <rPh sb="0" eb="2">
      <t>ユウキュウ</t>
    </rPh>
    <rPh sb="2" eb="4">
      <t>ノウチ</t>
    </rPh>
    <rPh sb="6" eb="8">
      <t>ヤギ</t>
    </rPh>
    <rPh sb="8" eb="10">
      <t>カシダシ</t>
    </rPh>
    <phoneticPr fontId="5"/>
  </si>
  <si>
    <t>新津恵子</t>
    <rPh sb="0" eb="2">
      <t>ニイツ</t>
    </rPh>
    <rPh sb="2" eb="4">
      <t>ケイコ</t>
    </rPh>
    <phoneticPr fontId="5"/>
  </si>
  <si>
    <t>管理</t>
    <rPh sb="0" eb="2">
      <t>カンリ</t>
    </rPh>
    <phoneticPr fontId="5"/>
  </si>
  <si>
    <t>森本恵理</t>
    <rPh sb="0" eb="1">
      <t>モリ</t>
    </rPh>
    <rPh sb="1" eb="2">
      <t>モト</t>
    </rPh>
    <rPh sb="2" eb="4">
      <t>エリ</t>
    </rPh>
    <phoneticPr fontId="5"/>
  </si>
  <si>
    <t>鶴田真裕</t>
    <rPh sb="0" eb="2">
      <t>ツルタ</t>
    </rPh>
    <rPh sb="2" eb="3">
      <t>シン</t>
    </rPh>
    <rPh sb="3" eb="4">
      <t>ユウ</t>
    </rPh>
    <phoneticPr fontId="5"/>
  </si>
  <si>
    <t>森美知子</t>
    <rPh sb="0" eb="1">
      <t>モリ</t>
    </rPh>
    <rPh sb="1" eb="4">
      <t>ミチコ</t>
    </rPh>
    <phoneticPr fontId="5"/>
  </si>
  <si>
    <t>青柳拓馬</t>
    <rPh sb="0" eb="2">
      <t>アオヤギ</t>
    </rPh>
    <rPh sb="2" eb="4">
      <t>タクマ</t>
    </rPh>
    <phoneticPr fontId="5"/>
  </si>
  <si>
    <t>菓子製造部門</t>
    <rPh sb="0" eb="2">
      <t>カシ</t>
    </rPh>
    <rPh sb="2" eb="4">
      <t>セイゾウ</t>
    </rPh>
    <rPh sb="4" eb="6">
      <t>ブモン</t>
    </rPh>
    <phoneticPr fontId="5"/>
  </si>
  <si>
    <t>森本恵里</t>
    <rPh sb="0" eb="1">
      <t>モリ</t>
    </rPh>
    <rPh sb="1" eb="2">
      <t>モト</t>
    </rPh>
    <rPh sb="2" eb="4">
      <t>エリ</t>
    </rPh>
    <phoneticPr fontId="5"/>
  </si>
  <si>
    <t>塩谷　有沙</t>
    <rPh sb="0" eb="2">
      <t>エンヤ</t>
    </rPh>
    <rPh sb="3" eb="4">
      <t>アリ</t>
    </rPh>
    <rPh sb="4" eb="5">
      <t>サ</t>
    </rPh>
    <phoneticPr fontId="5"/>
  </si>
  <si>
    <t>研修生</t>
    <rPh sb="0" eb="3">
      <t>ケンシュウセイ</t>
    </rPh>
    <phoneticPr fontId="5"/>
  </si>
  <si>
    <t>山下美那</t>
    <rPh sb="0" eb="2">
      <t>ヤマシタ</t>
    </rPh>
    <rPh sb="2" eb="3">
      <t>ミ</t>
    </rPh>
    <rPh sb="3" eb="4">
      <t>ナ</t>
    </rPh>
    <phoneticPr fontId="5"/>
  </si>
  <si>
    <t>従事者の人数</t>
    <rPh sb="0" eb="3">
      <t>ジュウジシャ</t>
    </rPh>
    <rPh sb="4" eb="6">
      <t>ニンズウ</t>
    </rPh>
    <phoneticPr fontId="5"/>
  </si>
  <si>
    <t>受益対象者の範囲及び人数</t>
    <rPh sb="0" eb="2">
      <t>ジュエキ</t>
    </rPh>
    <rPh sb="2" eb="5">
      <t>タイショウシャ</t>
    </rPh>
    <rPh sb="6" eb="8">
      <t>ハンイ</t>
    </rPh>
    <rPh sb="8" eb="9">
      <t>オヨ</t>
    </rPh>
    <rPh sb="10" eb="12">
      <t>ニンズウ</t>
    </rPh>
    <phoneticPr fontId="5"/>
  </si>
  <si>
    <t>実施場所</t>
    <rPh sb="0" eb="2">
      <t>ジッシ</t>
    </rPh>
    <rPh sb="2" eb="4">
      <t>バショ</t>
    </rPh>
    <phoneticPr fontId="5"/>
  </si>
  <si>
    <t>①　グリーンツーリズム活動推進のための情報の収集・発信・研究事業</t>
    <phoneticPr fontId="5"/>
  </si>
  <si>
    <t>一般</t>
    <rPh sb="0" eb="2">
      <t>イッパン</t>
    </rPh>
    <phoneticPr fontId="5"/>
  </si>
  <si>
    <t>県外県内</t>
    <rPh sb="0" eb="2">
      <t>ケンガイ</t>
    </rPh>
    <rPh sb="2" eb="4">
      <t>ケンナイ</t>
    </rPh>
    <phoneticPr fontId="5"/>
  </si>
  <si>
    <t>-</t>
    <phoneticPr fontId="5"/>
  </si>
  <si>
    <t>前事業年度の年間役員名簿</t>
  </si>
  <si>
    <r>
      <t>（法第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条第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項関係）</t>
    </r>
  </si>
  <si>
    <t>就任期間</t>
    <rPh sb="0" eb="2">
      <t>シュウニン</t>
    </rPh>
    <rPh sb="2" eb="4">
      <t>キカン</t>
    </rPh>
    <phoneticPr fontId="5"/>
  </si>
  <si>
    <t>理事長</t>
    <rPh sb="2" eb="3">
      <t>チョウ</t>
    </rPh>
    <phoneticPr fontId="5"/>
  </si>
  <si>
    <t>副理事長</t>
    <rPh sb="0" eb="1">
      <t>フク</t>
    </rPh>
    <rPh sb="3" eb="4">
      <t>チョウ</t>
    </rPh>
    <phoneticPr fontId="5"/>
  </si>
  <si>
    <t>前事業年度の社員のうち１０人以上の者の名簿</t>
  </si>
  <si>
    <r>
      <t>（法第</t>
    </r>
    <r>
      <rPr>
        <sz val="10"/>
        <rFont val="Century"/>
        <family val="1"/>
      </rPr>
      <t>28</t>
    </r>
    <r>
      <rPr>
        <sz val="10"/>
        <rFont val="ＭＳ 明朝"/>
        <family val="1"/>
        <charset val="128"/>
      </rPr>
      <t>条第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項関係「前事業年度の事業報告書」）</t>
    </r>
  </si>
  <si>
    <t>科　　目</t>
  </si>
  <si>
    <t>金　　額</t>
  </si>
  <si>
    <t>備　　考</t>
  </si>
  <si>
    <t>Ⅰ　収入の部</t>
  </si>
  <si>
    <t>　1　会費</t>
    <rPh sb="3" eb="5">
      <t>カイヒ</t>
    </rPh>
    <phoneticPr fontId="5"/>
  </si>
  <si>
    <t>　1）　年会費</t>
    <rPh sb="4" eb="5">
      <t>ネン</t>
    </rPh>
    <phoneticPr fontId="5"/>
  </si>
  <si>
    <t>　2　事業収入</t>
  </si>
  <si>
    <t xml:space="preserve">　②グリーンツーリズムイベントの企画運営事業 </t>
    <phoneticPr fontId="5"/>
  </si>
  <si>
    <t>  　・完熟農園ツアー事業</t>
    <rPh sb="4" eb="6">
      <t>カンジュク</t>
    </rPh>
    <rPh sb="6" eb="8">
      <t>ノウエン</t>
    </rPh>
    <rPh sb="11" eb="13">
      <t>ジギョウ</t>
    </rPh>
    <phoneticPr fontId="5"/>
  </si>
  <si>
    <t>　③地産地消推進事業</t>
    <rPh sb="2" eb="4">
      <t>チサン</t>
    </rPh>
    <rPh sb="4" eb="6">
      <t>チショウ</t>
    </rPh>
    <rPh sb="6" eb="8">
      <t>スイシン</t>
    </rPh>
    <rPh sb="8" eb="10">
      <t>ジギョウ</t>
    </rPh>
    <phoneticPr fontId="5"/>
  </si>
  <si>
    <t>　　・地域ブランドジャム作り事業</t>
    <rPh sb="3" eb="5">
      <t>チイキ</t>
    </rPh>
    <rPh sb="12" eb="13">
      <t>ヅク</t>
    </rPh>
    <rPh sb="14" eb="16">
      <t>ジギョウ</t>
    </rPh>
    <phoneticPr fontId="5"/>
  </si>
  <si>
    <t>ジャム製造委託加工　＠４００００×年100釜</t>
    <rPh sb="3" eb="5">
      <t>セイゾウ</t>
    </rPh>
    <rPh sb="5" eb="7">
      <t>イタク</t>
    </rPh>
    <rPh sb="7" eb="9">
      <t>カコウ</t>
    </rPh>
    <rPh sb="17" eb="18">
      <t>ネン</t>
    </rPh>
    <rPh sb="21" eb="22">
      <t>カマ</t>
    </rPh>
    <phoneticPr fontId="5"/>
  </si>
  <si>
    <t>　　・地域果実流通促進事業</t>
    <rPh sb="3" eb="5">
      <t>チイキ</t>
    </rPh>
    <rPh sb="5" eb="7">
      <t>カジツ</t>
    </rPh>
    <rPh sb="7" eb="9">
      <t>リュウツウ</t>
    </rPh>
    <rPh sb="9" eb="11">
      <t>ソクシン</t>
    </rPh>
    <rPh sb="11" eb="13">
      <t>ジギョウ</t>
    </rPh>
    <phoneticPr fontId="5"/>
  </si>
  <si>
    <t>　　・山梨ブランド創出事業</t>
    <rPh sb="3" eb="5">
      <t>ヤマナシ</t>
    </rPh>
    <rPh sb="9" eb="11">
      <t>ソウシュツ</t>
    </rPh>
    <rPh sb="11" eb="13">
      <t>ジギョウ</t>
    </rPh>
    <phoneticPr fontId="5"/>
  </si>
  <si>
    <t>　　・南ア菓子創出事業</t>
    <rPh sb="3" eb="4">
      <t>ナン</t>
    </rPh>
    <rPh sb="5" eb="7">
      <t>カシ</t>
    </rPh>
    <rPh sb="7" eb="9">
      <t>ソウシュツ</t>
    </rPh>
    <rPh sb="9" eb="11">
      <t>ジギョウ</t>
    </rPh>
    <phoneticPr fontId="5"/>
  </si>
  <si>
    <t>菓子製造販売月商30万＊12ヶ月</t>
    <rPh sb="0" eb="2">
      <t>ガシ</t>
    </rPh>
    <rPh sb="2" eb="4">
      <t>セイゾウ</t>
    </rPh>
    <rPh sb="4" eb="6">
      <t>ハンバイ</t>
    </rPh>
    <rPh sb="6" eb="8">
      <t>ゲッショウ</t>
    </rPh>
    <rPh sb="10" eb="11">
      <t>マン</t>
    </rPh>
    <rPh sb="15" eb="16">
      <t>ゲツ</t>
    </rPh>
    <phoneticPr fontId="5"/>
  </si>
  <si>
    <t>　④農作業等役務の提供・支援・管理等の事業</t>
    <rPh sb="2" eb="5">
      <t>ノウサギョウ</t>
    </rPh>
    <rPh sb="5" eb="6">
      <t>トウ</t>
    </rPh>
    <rPh sb="6" eb="8">
      <t>エキム</t>
    </rPh>
    <rPh sb="9" eb="11">
      <t>テイキョウ</t>
    </rPh>
    <rPh sb="12" eb="14">
      <t>シエン</t>
    </rPh>
    <rPh sb="15" eb="17">
      <t>カンリ</t>
    </rPh>
    <rPh sb="17" eb="18">
      <t>トウ</t>
    </rPh>
    <rPh sb="19" eb="21">
      <t>ジギョウ</t>
    </rPh>
    <phoneticPr fontId="5"/>
  </si>
  <si>
    <t>　　・農業生産物販売事業</t>
    <rPh sb="3" eb="5">
      <t>ノウギョウ</t>
    </rPh>
    <rPh sb="5" eb="7">
      <t>セイサン</t>
    </rPh>
    <rPh sb="7" eb="8">
      <t>モノ</t>
    </rPh>
    <rPh sb="8" eb="10">
      <t>ハンバイ</t>
    </rPh>
    <rPh sb="10" eb="12">
      <t>ジギョウ</t>
    </rPh>
    <phoneticPr fontId="5"/>
  </si>
  <si>
    <t>　　・農業支援管理事業</t>
    <rPh sb="3" eb="5">
      <t>ノウギョウ</t>
    </rPh>
    <rPh sb="5" eb="7">
      <t>シエン</t>
    </rPh>
    <rPh sb="7" eb="9">
      <t>カンリ</t>
    </rPh>
    <rPh sb="9" eb="11">
      <t>ジギョウ</t>
    </rPh>
    <phoneticPr fontId="5"/>
  </si>
  <si>
    <t>　　・首都圏マルシェ事業</t>
    <rPh sb="3" eb="6">
      <t>シュトケン</t>
    </rPh>
    <rPh sb="10" eb="12">
      <t>ジギョウ</t>
    </rPh>
    <phoneticPr fontId="5"/>
  </si>
  <si>
    <t>　⑤農業地域資源を活用した社会教育事業</t>
    <rPh sb="2" eb="4">
      <t>ノウギョウ</t>
    </rPh>
    <rPh sb="4" eb="6">
      <t>チイキ</t>
    </rPh>
    <rPh sb="6" eb="8">
      <t>シゲン</t>
    </rPh>
    <rPh sb="9" eb="11">
      <t>カツヨウ</t>
    </rPh>
    <rPh sb="13" eb="15">
      <t>シャカイ</t>
    </rPh>
    <rPh sb="15" eb="17">
      <t>キョウイク</t>
    </rPh>
    <rPh sb="17" eb="19">
      <t>ジギョウ</t>
    </rPh>
    <phoneticPr fontId="5"/>
  </si>
  <si>
    <t>　　・お膳を使った食育推進事業</t>
    <rPh sb="4" eb="5">
      <t>ゼン</t>
    </rPh>
    <rPh sb="6" eb="7">
      <t>ツカ</t>
    </rPh>
    <rPh sb="9" eb="10">
      <t>ショク</t>
    </rPh>
    <rPh sb="10" eb="11">
      <t>イク</t>
    </rPh>
    <rPh sb="11" eb="13">
      <t>スイシン</t>
    </rPh>
    <rPh sb="13" eb="15">
      <t>ジギョウ</t>
    </rPh>
    <phoneticPr fontId="5"/>
  </si>
  <si>
    <t>体験参加費　＠1000×10名ｘ年10回</t>
    <rPh sb="0" eb="2">
      <t>タイケン</t>
    </rPh>
    <rPh sb="2" eb="5">
      <t>サンカヒ</t>
    </rPh>
    <rPh sb="14" eb="15">
      <t>メイ</t>
    </rPh>
    <rPh sb="16" eb="17">
      <t>ネン</t>
    </rPh>
    <rPh sb="19" eb="20">
      <t>カイ</t>
    </rPh>
    <phoneticPr fontId="5"/>
  </si>
  <si>
    <t>事業費合計</t>
    <rPh sb="0" eb="3">
      <t>ジギョウヒ</t>
    </rPh>
    <rPh sb="3" eb="5">
      <t>ゴウケイ</t>
    </rPh>
    <phoneticPr fontId="5"/>
  </si>
  <si>
    <t>　3　委託収入</t>
    <rPh sb="3" eb="5">
      <t>イタク</t>
    </rPh>
    <phoneticPr fontId="5"/>
  </si>
  <si>
    <t>八田加工所指定管理委託</t>
    <rPh sb="0" eb="2">
      <t>ハッタ</t>
    </rPh>
    <rPh sb="2" eb="4">
      <t>カコウ</t>
    </rPh>
    <rPh sb="4" eb="5">
      <t>ジョ</t>
    </rPh>
    <rPh sb="5" eb="7">
      <t>シテイ</t>
    </rPh>
    <rPh sb="7" eb="9">
      <t>カンリ</t>
    </rPh>
    <rPh sb="9" eb="11">
      <t>イタク</t>
    </rPh>
    <phoneticPr fontId="5"/>
  </si>
  <si>
    <t>委託費合計</t>
    <rPh sb="0" eb="2">
      <t>イタク</t>
    </rPh>
    <rPh sb="2" eb="3">
      <t>ヒ</t>
    </rPh>
    <rPh sb="3" eb="5">
      <t>ゴウケイ</t>
    </rPh>
    <phoneticPr fontId="5"/>
  </si>
  <si>
    <t>　4　補助金収入</t>
    <rPh sb="3" eb="6">
      <t>ホジョキン</t>
    </rPh>
    <phoneticPr fontId="5"/>
  </si>
  <si>
    <t>社会適応訓練補助金</t>
    <rPh sb="0" eb="2">
      <t>シャカイ</t>
    </rPh>
    <rPh sb="2" eb="4">
      <t>テキオウ</t>
    </rPh>
    <rPh sb="4" eb="6">
      <t>クンレン</t>
    </rPh>
    <rPh sb="6" eb="9">
      <t>ホジョキン</t>
    </rPh>
    <phoneticPr fontId="5"/>
  </si>
  <si>
    <t>補助金合計</t>
    <rPh sb="0" eb="3">
      <t>ホジョキン</t>
    </rPh>
    <rPh sb="3" eb="5">
      <t>ゴウケイ</t>
    </rPh>
    <phoneticPr fontId="5"/>
  </si>
  <si>
    <t>　5　寄付金収入</t>
    <rPh sb="3" eb="6">
      <t>キフキン</t>
    </rPh>
    <phoneticPr fontId="5"/>
  </si>
  <si>
    <t>　賛助会費（寄付金）</t>
    <rPh sb="1" eb="3">
      <t>サンジョ</t>
    </rPh>
    <rPh sb="3" eb="5">
      <t>カイヒ</t>
    </rPh>
    <rPh sb="6" eb="9">
      <t>キフキン</t>
    </rPh>
    <phoneticPr fontId="5"/>
  </si>
  <si>
    <t>賛助会費3000円Ｘ１５０口</t>
    <rPh sb="0" eb="2">
      <t>サンジョ</t>
    </rPh>
    <rPh sb="2" eb="4">
      <t>カイヒ</t>
    </rPh>
    <rPh sb="8" eb="9">
      <t>エン</t>
    </rPh>
    <rPh sb="13" eb="14">
      <t>クチ</t>
    </rPh>
    <phoneticPr fontId="5"/>
  </si>
  <si>
    <t>寄付金合計</t>
    <rPh sb="0" eb="3">
      <t>キフキン</t>
    </rPh>
    <rPh sb="3" eb="5">
      <t>ゴウケイ</t>
    </rPh>
    <phoneticPr fontId="5"/>
  </si>
  <si>
    <t>　　　　　当期収入（Ａ）</t>
    <rPh sb="5" eb="7">
      <t>トウキ</t>
    </rPh>
    <rPh sb="7" eb="9">
      <t>シュウニュウ</t>
    </rPh>
    <phoneticPr fontId="5"/>
  </si>
  <si>
    <t>収入合計(B)</t>
    <rPh sb="0" eb="2">
      <t>シュウニュウ</t>
    </rPh>
    <rPh sb="2" eb="4">
      <t>ゴウケイ</t>
    </rPh>
    <phoneticPr fontId="5"/>
  </si>
  <si>
    <t>Ⅱ　支出の部</t>
  </si>
  <si>
    <t>　1　事業費</t>
  </si>
  <si>
    <t>①ｸﾞﾘｰﾝﾂｰﾘｽﾞﾑ情報収集・発信事業
⑥農村景観・文化継承振興事業</t>
    <rPh sb="12" eb="14">
      <t>ジョウホウ</t>
    </rPh>
    <rPh sb="14" eb="16">
      <t>シュウシュウ</t>
    </rPh>
    <rPh sb="17" eb="19">
      <t>ハッシン</t>
    </rPh>
    <rPh sb="19" eb="21">
      <t>ジギョウ</t>
    </rPh>
    <rPh sb="23" eb="25">
      <t>ノウソン</t>
    </rPh>
    <rPh sb="25" eb="27">
      <t>ケイカン</t>
    </rPh>
    <rPh sb="28" eb="30">
      <t>ブンカ</t>
    </rPh>
    <rPh sb="30" eb="32">
      <t>ケイショウ</t>
    </rPh>
    <rPh sb="32" eb="34">
      <t>シンコウ</t>
    </rPh>
    <rPh sb="34" eb="36">
      <t>ジギョウ</t>
    </rPh>
    <phoneticPr fontId="5"/>
  </si>
  <si>
    <t>・ｸﾞﾘｰﾝﾂｰﾘｽﾞﾑ会報発行</t>
    <rPh sb="12" eb="14">
      <t>カイホウ</t>
    </rPh>
    <rPh sb="14" eb="16">
      <t>ハッコウ</t>
    </rPh>
    <phoneticPr fontId="5"/>
  </si>
  <si>
    <t>小計</t>
    <rPh sb="0" eb="2">
      <t>ショウケイ</t>
    </rPh>
    <phoneticPr fontId="5"/>
  </si>
  <si>
    <t>会場費、パンフレット作成費等</t>
    <rPh sb="0" eb="2">
      <t>カイジョウ</t>
    </rPh>
    <rPh sb="2" eb="3">
      <t>ヒ</t>
    </rPh>
    <rPh sb="10" eb="12">
      <t>サクセイ</t>
    </rPh>
    <rPh sb="12" eb="13">
      <t>ヒ</t>
    </rPh>
    <rPh sb="13" eb="14">
      <t>トウ</t>
    </rPh>
    <phoneticPr fontId="5"/>
  </si>
  <si>
    <t xml:space="preserve">　②グリーンツーリズムイベントの企画運営事業 </t>
    <phoneticPr fontId="5"/>
  </si>
  <si>
    <t>着地型観光事業（県観光部</t>
    <rPh sb="0" eb="2">
      <t>チャクチ</t>
    </rPh>
    <rPh sb="2" eb="3">
      <t>ガタ</t>
    </rPh>
    <rPh sb="3" eb="5">
      <t>カンコウ</t>
    </rPh>
    <rPh sb="5" eb="7">
      <t>ジギョウ</t>
    </rPh>
    <rPh sb="8" eb="9">
      <t>ケン</t>
    </rPh>
    <rPh sb="9" eb="11">
      <t>カンコウ</t>
    </rPh>
    <rPh sb="11" eb="12">
      <t>ブ</t>
    </rPh>
    <phoneticPr fontId="5"/>
  </si>
  <si>
    <t>施設使用料月5万*12</t>
    <rPh sb="0" eb="2">
      <t>シセツ</t>
    </rPh>
    <rPh sb="2" eb="4">
      <t>シヨウ</t>
    </rPh>
    <rPh sb="4" eb="5">
      <t>リョウ</t>
    </rPh>
    <rPh sb="5" eb="6">
      <t>ツキ</t>
    </rPh>
    <rPh sb="7" eb="8">
      <t>マン</t>
    </rPh>
    <phoneticPr fontId="5"/>
  </si>
  <si>
    <t>材料費月10万円*12ヶ月</t>
    <rPh sb="0" eb="3">
      <t>ザイリョウヒ</t>
    </rPh>
    <rPh sb="3" eb="4">
      <t>ツキ</t>
    </rPh>
    <rPh sb="6" eb="7">
      <t>マン</t>
    </rPh>
    <rPh sb="7" eb="8">
      <t>エン</t>
    </rPh>
    <rPh sb="12" eb="13">
      <t>ゲツ</t>
    </rPh>
    <phoneticPr fontId="5"/>
  </si>
  <si>
    <t>菓子・ソース加工所経費計</t>
    <rPh sb="0" eb="2">
      <t>カシ</t>
    </rPh>
    <rPh sb="6" eb="8">
      <t>カコウ</t>
    </rPh>
    <rPh sb="8" eb="9">
      <t>ジョ</t>
    </rPh>
    <rPh sb="9" eb="11">
      <t>ケイヒ</t>
    </rPh>
    <rPh sb="11" eb="12">
      <t>ケイ</t>
    </rPh>
    <phoneticPr fontId="5"/>
  </si>
  <si>
    <t>自社農園運営管理</t>
    <rPh sb="0" eb="2">
      <t>ジシャ</t>
    </rPh>
    <rPh sb="2" eb="4">
      <t>ノウエン</t>
    </rPh>
    <rPh sb="4" eb="6">
      <t>ウンエイ</t>
    </rPh>
    <rPh sb="6" eb="8">
      <t>カンリ</t>
    </rPh>
    <phoneticPr fontId="5"/>
  </si>
  <si>
    <t>自社農園地代・燃料光熱材料費</t>
    <rPh sb="0" eb="2">
      <t>ジシャ</t>
    </rPh>
    <rPh sb="2" eb="4">
      <t>ノウエン</t>
    </rPh>
    <rPh sb="4" eb="6">
      <t>チダイ</t>
    </rPh>
    <rPh sb="7" eb="9">
      <t>ネンリョウ</t>
    </rPh>
    <rPh sb="9" eb="11">
      <t>コウネツ</t>
    </rPh>
    <rPh sb="11" eb="14">
      <t>ザイリョウヒ</t>
    </rPh>
    <phoneticPr fontId="5"/>
  </si>
  <si>
    <t>マルシェ販売品仕入れ</t>
    <rPh sb="4" eb="6">
      <t>ハンバイ</t>
    </rPh>
    <rPh sb="6" eb="7">
      <t>ヒン</t>
    </rPh>
    <rPh sb="7" eb="9">
      <t>シイ</t>
    </rPh>
    <phoneticPr fontId="5"/>
  </si>
  <si>
    <t>マルシェ人件費ｘ12カ月</t>
    <rPh sb="4" eb="7">
      <t>ジンケンヒ</t>
    </rPh>
    <phoneticPr fontId="5"/>
  </si>
  <si>
    <t>　2　管理費</t>
  </si>
  <si>
    <t>　　　1)事務局人件費</t>
    <rPh sb="5" eb="8">
      <t>ジムキョク</t>
    </rPh>
    <rPh sb="8" eb="11">
      <t>ジンケンヒ</t>
    </rPh>
    <phoneticPr fontId="5"/>
  </si>
  <si>
    <t>　　  2）通信運搬費</t>
    <phoneticPr fontId="5"/>
  </si>
  <si>
    <t>ホームページ維持費、通信費</t>
    <rPh sb="10" eb="13">
      <t>ツウシンヒ</t>
    </rPh>
    <phoneticPr fontId="5"/>
  </si>
  <si>
    <t>　　　3）リース料</t>
    <rPh sb="8" eb="9">
      <t>リョウ</t>
    </rPh>
    <phoneticPr fontId="5"/>
  </si>
  <si>
    <t>　　　4）租税公課</t>
    <phoneticPr fontId="5"/>
  </si>
  <si>
    <t>県、市民税</t>
  </si>
  <si>
    <t>　　　5）保険料</t>
    <rPh sb="5" eb="8">
      <t>ホケンリョウ</t>
    </rPh>
    <phoneticPr fontId="5"/>
  </si>
  <si>
    <t>傷害保険・ＰＬ保険</t>
    <rPh sb="0" eb="2">
      <t>ショウガイ</t>
    </rPh>
    <rPh sb="2" eb="4">
      <t>ホケン</t>
    </rPh>
    <rPh sb="7" eb="9">
      <t>ホケン</t>
    </rPh>
    <phoneticPr fontId="5"/>
  </si>
  <si>
    <t>　　　6）加工所光熱費</t>
    <rPh sb="5" eb="7">
      <t>カコウ</t>
    </rPh>
    <rPh sb="7" eb="8">
      <t>ジョ</t>
    </rPh>
    <rPh sb="8" eb="11">
      <t>コウネツヒ</t>
    </rPh>
    <phoneticPr fontId="5"/>
  </si>
  <si>
    <t>加工所電気ガス水道</t>
    <rPh sb="0" eb="2">
      <t>カコウ</t>
    </rPh>
    <rPh sb="2" eb="3">
      <t>ジョ</t>
    </rPh>
    <rPh sb="3" eb="5">
      <t>デンキ</t>
    </rPh>
    <rPh sb="7" eb="9">
      <t>スイドウ</t>
    </rPh>
    <phoneticPr fontId="5"/>
  </si>
  <si>
    <t>　　　7）法定福利費</t>
    <rPh sb="5" eb="7">
      <t>ホウテイ</t>
    </rPh>
    <rPh sb="7" eb="9">
      <t>フクリ</t>
    </rPh>
    <rPh sb="9" eb="10">
      <t>ヒ</t>
    </rPh>
    <phoneticPr fontId="5"/>
  </si>
  <si>
    <t>社会保険・労災保険料NPO負担分</t>
    <rPh sb="0" eb="2">
      <t>シャカイ</t>
    </rPh>
    <rPh sb="2" eb="4">
      <t>ホケン</t>
    </rPh>
    <rPh sb="5" eb="7">
      <t>ロウサイ</t>
    </rPh>
    <rPh sb="7" eb="10">
      <t>ホケンリョウ</t>
    </rPh>
    <rPh sb="13" eb="16">
      <t>フタンブン</t>
    </rPh>
    <phoneticPr fontId="5"/>
  </si>
  <si>
    <t>　　　8）委託費</t>
    <rPh sb="5" eb="7">
      <t>イタク</t>
    </rPh>
    <rPh sb="7" eb="8">
      <t>ヒ</t>
    </rPh>
    <phoneticPr fontId="5"/>
  </si>
  <si>
    <t>までい牧場管理委託</t>
    <rPh sb="3" eb="5">
      <t>ボクジョウ</t>
    </rPh>
    <rPh sb="5" eb="7">
      <t>カンリ</t>
    </rPh>
    <rPh sb="7" eb="9">
      <t>イタク</t>
    </rPh>
    <phoneticPr fontId="5"/>
  </si>
  <si>
    <t>　　　9)借入金支払い</t>
    <rPh sb="5" eb="7">
      <t>カリイレ</t>
    </rPh>
    <rPh sb="7" eb="8">
      <t>キン</t>
    </rPh>
    <rPh sb="8" eb="10">
      <t>シハラ</t>
    </rPh>
    <phoneticPr fontId="5"/>
  </si>
  <si>
    <t>管理費合計</t>
    <rPh sb="0" eb="3">
      <t>カンリヒ</t>
    </rPh>
    <rPh sb="3" eb="5">
      <t>ゴウケイ</t>
    </rPh>
    <phoneticPr fontId="5"/>
  </si>
  <si>
    <t>　　　　　支出合計（Ｃ）</t>
    <phoneticPr fontId="5"/>
  </si>
  <si>
    <t>次期繰越収支差額</t>
  </si>
  <si>
    <t>和田　幸二</t>
    <rPh sb="0" eb="2">
      <t>ワダ</t>
    </rPh>
    <rPh sb="3" eb="5">
      <t>コウジ</t>
    </rPh>
    <phoneticPr fontId="5"/>
  </si>
  <si>
    <t>平成26年2月25日～平成28年2月25日まで</t>
    <rPh sb="0" eb="2">
      <t>ヘイセイ</t>
    </rPh>
    <rPh sb="4" eb="5">
      <t>ネン</t>
    </rPh>
    <rPh sb="6" eb="7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5"/>
  </si>
  <si>
    <t>2014年　1月　1日から　2014年　12月　31日まで</t>
    <phoneticPr fontId="5"/>
  </si>
  <si>
    <t>監事</t>
    <rPh sb="0" eb="2">
      <t>カンジ</t>
    </rPh>
    <phoneticPr fontId="5"/>
  </si>
  <si>
    <t>小野日嵩</t>
    <rPh sb="0" eb="2">
      <t>オノ</t>
    </rPh>
    <rPh sb="2" eb="3">
      <t>ヒ</t>
    </rPh>
    <rPh sb="3" eb="4">
      <t>カサ</t>
    </rPh>
    <phoneticPr fontId="5"/>
  </si>
  <si>
    <t>古屋康弘</t>
    <rPh sb="0" eb="2">
      <t>フルヤ</t>
    </rPh>
    <rPh sb="2" eb="4">
      <t>ヤスヒロ</t>
    </rPh>
    <phoneticPr fontId="5"/>
  </si>
  <si>
    <t>平尾崇</t>
    <rPh sb="0" eb="2">
      <t>ヒラオ</t>
    </rPh>
    <rPh sb="2" eb="3">
      <t>タカシ</t>
    </rPh>
    <phoneticPr fontId="5"/>
  </si>
  <si>
    <t>横森　円</t>
    <phoneticPr fontId="5"/>
  </si>
  <si>
    <t>新津　幸</t>
    <rPh sb="0" eb="2">
      <t>ニイツ</t>
    </rPh>
    <rPh sb="3" eb="4">
      <t>ユキ</t>
    </rPh>
    <phoneticPr fontId="5"/>
  </si>
  <si>
    <t>平成27年度特定非営利活動に係わる事業収支予算書（案）</t>
    <rPh sb="0" eb="2">
      <t>ヘイセイ</t>
    </rPh>
    <rPh sb="4" eb="6">
      <t>ネンド</t>
    </rPh>
    <rPh sb="6" eb="8">
      <t>トクテイ</t>
    </rPh>
    <rPh sb="8" eb="11">
      <t>ヒエイリ</t>
    </rPh>
    <rPh sb="11" eb="13">
      <t>カツドウ</t>
    </rPh>
    <rPh sb="14" eb="15">
      <t>カカ</t>
    </rPh>
    <rPh sb="17" eb="19">
      <t>ジギョウ</t>
    </rPh>
    <rPh sb="19" eb="21">
      <t>シュウシ</t>
    </rPh>
    <rPh sb="21" eb="24">
      <t>ヨサンショ</t>
    </rPh>
    <rPh sb="25" eb="26">
      <t>アン</t>
    </rPh>
    <phoneticPr fontId="5"/>
  </si>
  <si>
    <t>平成27年1月1日から平成27年12月31日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5"/>
  </si>
  <si>
    <t>年会費１００００円X１３名</t>
    <rPh sb="0" eb="3">
      <t>ネンカイヒ</t>
    </rPh>
    <rPh sb="8" eb="9">
      <t>エン</t>
    </rPh>
    <rPh sb="12" eb="13">
      <t>メイ</t>
    </rPh>
    <phoneticPr fontId="5"/>
  </si>
  <si>
    <t>  　・農園ツアー事業</t>
    <rPh sb="4" eb="6">
      <t>ノウエン</t>
    </rPh>
    <rPh sb="9" eb="11">
      <t>ジギョウ</t>
    </rPh>
    <phoneticPr fontId="5"/>
  </si>
  <si>
    <t>ジャム作り体験参加費　＠5500×5名×年10回</t>
    <rPh sb="3" eb="4">
      <t>ヅク</t>
    </rPh>
    <rPh sb="5" eb="7">
      <t>タイケン</t>
    </rPh>
    <rPh sb="7" eb="10">
      <t>サンカヒ</t>
    </rPh>
    <rPh sb="20" eb="21">
      <t>ネン</t>
    </rPh>
    <rPh sb="23" eb="24">
      <t>カイ</t>
    </rPh>
    <phoneticPr fontId="5"/>
  </si>
  <si>
    <t>  　・援農ツアー事業</t>
    <rPh sb="4" eb="6">
      <t>エンノウ</t>
    </rPh>
    <rPh sb="9" eb="11">
      <t>ジギョウ</t>
    </rPh>
    <phoneticPr fontId="5"/>
  </si>
  <si>
    <t>援農ツアー＠1500ｘ10名ｘ５回</t>
    <rPh sb="0" eb="2">
      <t>エンノウ</t>
    </rPh>
    <rPh sb="13" eb="14">
      <t>メイ</t>
    </rPh>
    <rPh sb="16" eb="17">
      <t>カイ</t>
    </rPh>
    <phoneticPr fontId="5"/>
  </si>
  <si>
    <t>果樹園作業支援＠10万ｘ１２ヵ月</t>
    <rPh sb="0" eb="3">
      <t>カジュエン</t>
    </rPh>
    <rPh sb="3" eb="5">
      <t>サギョウ</t>
    </rPh>
    <rPh sb="5" eb="7">
      <t>シエン</t>
    </rPh>
    <rPh sb="10" eb="11">
      <t>マン</t>
    </rPh>
    <rPh sb="15" eb="16">
      <t>ゲツ</t>
    </rPh>
    <phoneticPr fontId="5"/>
  </si>
  <si>
    <t>将棋頭公園管理業務委託</t>
    <rPh sb="0" eb="2">
      <t>ショウギ</t>
    </rPh>
    <rPh sb="2" eb="3">
      <t>ガシラ</t>
    </rPh>
    <rPh sb="3" eb="5">
      <t>コウエン</t>
    </rPh>
    <rPh sb="5" eb="7">
      <t>カンリ</t>
    </rPh>
    <rPh sb="7" eb="9">
      <t>ギョウム</t>
    </rPh>
    <rPh sb="9" eb="11">
      <t>イタク</t>
    </rPh>
    <phoneticPr fontId="5"/>
  </si>
  <si>
    <t>ヤギ放牧含む</t>
    <rPh sb="2" eb="4">
      <t>ホウボク</t>
    </rPh>
    <rPh sb="4" eb="5">
      <t>フク</t>
    </rPh>
    <phoneticPr fontId="5"/>
  </si>
  <si>
    <t>八田加工所２年目</t>
    <rPh sb="0" eb="2">
      <t>ハッタ</t>
    </rPh>
    <rPh sb="2" eb="4">
      <t>カコウ</t>
    </rPh>
    <rPh sb="4" eb="5">
      <t>ジョ</t>
    </rPh>
    <rPh sb="6" eb="8">
      <t>ネンメ</t>
    </rPh>
    <phoneticPr fontId="5"/>
  </si>
  <si>
    <t>月2.6万円*6ヶ月</t>
    <rPh sb="0" eb="1">
      <t>ツキ</t>
    </rPh>
    <rPh sb="4" eb="6">
      <t>マンエン</t>
    </rPh>
    <rPh sb="9" eb="10">
      <t>ゲツ</t>
    </rPh>
    <phoneticPr fontId="5"/>
  </si>
  <si>
    <t>援農隊マッチング支援事業</t>
    <rPh sb="0" eb="2">
      <t>エンノウ</t>
    </rPh>
    <rPh sb="2" eb="3">
      <t>タイ</t>
    </rPh>
    <rPh sb="8" eb="10">
      <t>シエン</t>
    </rPh>
    <rPh sb="10" eb="12">
      <t>ジギョウ</t>
    </rPh>
    <phoneticPr fontId="5"/>
  </si>
  <si>
    <t>２年目</t>
    <rPh sb="1" eb="3">
      <t>ネンメ</t>
    </rPh>
    <phoneticPr fontId="5"/>
  </si>
  <si>
    <t>⑥障害福祉サービス事業</t>
    <rPh sb="1" eb="3">
      <t>ショウガイ</t>
    </rPh>
    <rPh sb="3" eb="5">
      <t>フクシ</t>
    </rPh>
    <rPh sb="9" eb="11">
      <t>ジギョウ</t>
    </rPh>
    <phoneticPr fontId="5"/>
  </si>
  <si>
    <t>　　・就労継続支援Ａ型作業所事業</t>
    <rPh sb="3" eb="5">
      <t>シュウロウ</t>
    </rPh>
    <rPh sb="5" eb="7">
      <t>ケイゾク</t>
    </rPh>
    <rPh sb="7" eb="9">
      <t>シエン</t>
    </rPh>
    <rPh sb="10" eb="11">
      <t>ガタ</t>
    </rPh>
    <rPh sb="11" eb="13">
      <t>サギョウ</t>
    </rPh>
    <rPh sb="13" eb="14">
      <t>ジョ</t>
    </rPh>
    <rPh sb="14" eb="16">
      <t>ジギョウ</t>
    </rPh>
    <phoneticPr fontId="5"/>
  </si>
  <si>
    <t>農園・レストラン支払＠4000×5名×年10回</t>
    <rPh sb="0" eb="2">
      <t>ノウエン</t>
    </rPh>
    <rPh sb="8" eb="10">
      <t>シハラ</t>
    </rPh>
    <phoneticPr fontId="5"/>
  </si>
  <si>
    <t>弁当支払い＠800ｘ10名ｘ5回</t>
    <rPh sb="0" eb="2">
      <t>ベントウ</t>
    </rPh>
    <rPh sb="2" eb="4">
      <t>シハラ</t>
    </rPh>
    <rPh sb="15" eb="16">
      <t>カイ</t>
    </rPh>
    <phoneticPr fontId="5"/>
  </si>
  <si>
    <t>スモモ・桃・パッションフルーツ</t>
    <rPh sb="4" eb="5">
      <t>モモ</t>
    </rPh>
    <phoneticPr fontId="5"/>
  </si>
  <si>
    <t>会報作成費年１回ｘ５万円</t>
    <rPh sb="0" eb="2">
      <t>カイホウ</t>
    </rPh>
    <rPh sb="2" eb="4">
      <t>サクセイ</t>
    </rPh>
    <rPh sb="4" eb="5">
      <t>ヒ</t>
    </rPh>
    <rPh sb="5" eb="6">
      <t>ネン</t>
    </rPh>
    <rPh sb="7" eb="8">
      <t>カイ</t>
    </rPh>
    <rPh sb="10" eb="12">
      <t>マンエン</t>
    </rPh>
    <phoneticPr fontId="5"/>
  </si>
  <si>
    <t>光熱費月5万*12ヶ月</t>
    <rPh sb="0" eb="3">
      <t>コウネツヒ</t>
    </rPh>
    <rPh sb="3" eb="4">
      <t>ツキ</t>
    </rPh>
    <rPh sb="5" eb="6">
      <t>マン</t>
    </rPh>
    <rPh sb="10" eb="11">
      <t>ゲツ</t>
    </rPh>
    <phoneticPr fontId="5"/>
  </si>
  <si>
    <t>サービス管理責任者給与</t>
    <rPh sb="4" eb="6">
      <t>カンリ</t>
    </rPh>
    <rPh sb="6" eb="8">
      <t>セキニン</t>
    </rPh>
    <rPh sb="8" eb="9">
      <t>シャ</t>
    </rPh>
    <rPh sb="9" eb="11">
      <t>キュウヨ</t>
    </rPh>
    <phoneticPr fontId="5"/>
  </si>
  <si>
    <t>砂糖ｋ２００</t>
    <rPh sb="0" eb="2">
      <t>サトウ</t>
    </rPh>
    <phoneticPr fontId="5"/>
  </si>
  <si>
    <t>花びら</t>
    <rPh sb="0" eb="1">
      <t>ハナ</t>
    </rPh>
    <phoneticPr fontId="5"/>
  </si>
  <si>
    <t>瓶</t>
    <rPh sb="0" eb="1">
      <t>ビン</t>
    </rPh>
    <phoneticPr fontId="5"/>
  </si>
  <si>
    <t>ペクチン</t>
    <phoneticPr fontId="5"/>
  </si>
  <si>
    <t>3人ｘ7時間</t>
    <rPh sb="1" eb="2">
      <t>ニン</t>
    </rPh>
    <rPh sb="4" eb="6">
      <t>ジカン</t>
    </rPh>
    <phoneticPr fontId="5"/>
  </si>
  <si>
    <t>自社農園管理人件費1名ｘ12カ月</t>
    <rPh sb="0" eb="2">
      <t>ジシャ</t>
    </rPh>
    <rPh sb="2" eb="4">
      <t>ノウエン</t>
    </rPh>
    <rPh sb="4" eb="6">
      <t>カンリ</t>
    </rPh>
    <rPh sb="6" eb="9">
      <t>ジンケンヒ</t>
    </rPh>
    <rPh sb="10" eb="11">
      <t>メイ</t>
    </rPh>
    <phoneticPr fontId="5"/>
  </si>
  <si>
    <t>　　加工場スタッフ人件費</t>
    <rPh sb="2" eb="4">
      <t>カコウ</t>
    </rPh>
    <rPh sb="4" eb="5">
      <t>ジョウ</t>
    </rPh>
    <rPh sb="9" eb="12">
      <t>ジンケンヒ</t>
    </rPh>
    <phoneticPr fontId="5"/>
  </si>
  <si>
    <t>　　加工場パート人件費</t>
    <rPh sb="2" eb="4">
      <t>カコウ</t>
    </rPh>
    <rPh sb="4" eb="5">
      <t>ジョウ</t>
    </rPh>
    <rPh sb="8" eb="11">
      <t>ジンケンヒ</t>
    </rPh>
    <phoneticPr fontId="5"/>
  </si>
  <si>
    <t>加工場長人件費1名ｘ12カ月</t>
    <rPh sb="0" eb="2">
      <t>カコウ</t>
    </rPh>
    <rPh sb="2" eb="4">
      <t>ジョウチョウ</t>
    </rPh>
    <rPh sb="4" eb="7">
      <t>ジンケンヒ</t>
    </rPh>
    <rPh sb="8" eb="9">
      <t>メイ</t>
    </rPh>
    <phoneticPr fontId="5"/>
  </si>
  <si>
    <t>自社農園パート</t>
    <rPh sb="0" eb="2">
      <t>ジシャ</t>
    </rPh>
    <rPh sb="2" eb="4">
      <t>ノウエン</t>
    </rPh>
    <phoneticPr fontId="5"/>
  </si>
  <si>
    <t>月10日*60000*12ヶ月</t>
    <rPh sb="3" eb="4">
      <t>ニチ</t>
    </rPh>
    <rPh sb="14" eb="15">
      <t>ゲツ</t>
    </rPh>
    <phoneticPr fontId="5"/>
  </si>
  <si>
    <t>ジャム</t>
    <phoneticPr fontId="5"/>
  </si>
  <si>
    <t>砂糖</t>
    <rPh sb="0" eb="2">
      <t>サトウ</t>
    </rPh>
    <phoneticPr fontId="5"/>
  </si>
  <si>
    <t>原料</t>
    <rPh sb="0" eb="2">
      <t>ゲンリョウ</t>
    </rPh>
    <phoneticPr fontId="5"/>
  </si>
  <si>
    <t>援農隊マッチング事業費</t>
    <rPh sb="0" eb="2">
      <t>エンノウ</t>
    </rPh>
    <rPh sb="2" eb="3">
      <t>タイ</t>
    </rPh>
    <rPh sb="8" eb="11">
      <t>ジギョウヒ</t>
    </rPh>
    <phoneticPr fontId="5"/>
  </si>
  <si>
    <t>人件費月7万円*1人*12ヶ月</t>
    <rPh sb="0" eb="3">
      <t>ジンケンヒ</t>
    </rPh>
    <rPh sb="3" eb="4">
      <t>ツキ</t>
    </rPh>
    <rPh sb="5" eb="6">
      <t>マン</t>
    </rPh>
    <rPh sb="6" eb="7">
      <t>エン</t>
    </rPh>
    <rPh sb="9" eb="10">
      <t>ニン</t>
    </rPh>
    <rPh sb="14" eb="15">
      <t>ゲツ</t>
    </rPh>
    <phoneticPr fontId="5"/>
  </si>
  <si>
    <t>農業チャレンジ事業委託費</t>
    <rPh sb="0" eb="2">
      <t>ノウギョウ</t>
    </rPh>
    <rPh sb="7" eb="9">
      <t>ジギョウ</t>
    </rPh>
    <rPh sb="9" eb="11">
      <t>イタク</t>
    </rPh>
    <rPh sb="11" eb="12">
      <t>ヒ</t>
    </rPh>
    <phoneticPr fontId="5"/>
  </si>
  <si>
    <t>1月～3月分</t>
    <rPh sb="1" eb="2">
      <t>ガツ</t>
    </rPh>
    <rPh sb="4" eb="6">
      <t>ガツブン</t>
    </rPh>
    <phoneticPr fontId="5"/>
  </si>
  <si>
    <t>パート人件費1名ｘ8万ｘ6カ月</t>
    <rPh sb="3" eb="6">
      <t>ジンケンヒ</t>
    </rPh>
    <rPh sb="7" eb="8">
      <t>メイ</t>
    </rPh>
    <rPh sb="10" eb="11">
      <t>マン</t>
    </rPh>
    <phoneticPr fontId="5"/>
  </si>
  <si>
    <t>交通費会場代月5*25000ｘ12カ月</t>
    <rPh sb="0" eb="3">
      <t>コウツウヒ</t>
    </rPh>
    <rPh sb="3" eb="5">
      <t>カイジョウ</t>
    </rPh>
    <rPh sb="5" eb="6">
      <t>ダイ</t>
    </rPh>
    <rPh sb="6" eb="7">
      <t>ツキ</t>
    </rPh>
    <rPh sb="18" eb="19">
      <t>ゲツ</t>
    </rPh>
    <phoneticPr fontId="5"/>
  </si>
  <si>
    <t>車リース2台・パート1名分含む</t>
    <rPh sb="0" eb="1">
      <t>クルマ</t>
    </rPh>
    <rPh sb="5" eb="6">
      <t>ダイ</t>
    </rPh>
    <rPh sb="11" eb="12">
      <t>メイ</t>
    </rPh>
    <rPh sb="12" eb="13">
      <t>ブン</t>
    </rPh>
    <rPh sb="13" eb="14">
      <t>フク</t>
    </rPh>
    <phoneticPr fontId="5"/>
  </si>
  <si>
    <t>パート5名月8万円ｘ12か月</t>
    <rPh sb="4" eb="5">
      <t>メイ</t>
    </rPh>
    <rPh sb="5" eb="6">
      <t>ツキ</t>
    </rPh>
    <rPh sb="7" eb="9">
      <t>マンエン</t>
    </rPh>
    <rPh sb="13" eb="14">
      <t>ゲツ</t>
    </rPh>
    <phoneticPr fontId="5"/>
  </si>
  <si>
    <t>スモモ</t>
    <phoneticPr fontId="5"/>
  </si>
  <si>
    <t>桃</t>
    <rPh sb="0" eb="1">
      <t>モモ</t>
    </rPh>
    <phoneticPr fontId="5"/>
  </si>
  <si>
    <t>ぶどう</t>
    <phoneticPr fontId="5"/>
  </si>
  <si>
    <t>ゆず</t>
    <phoneticPr fontId="5"/>
  </si>
  <si>
    <t>キウイ</t>
    <phoneticPr fontId="5"/>
  </si>
  <si>
    <t>桜</t>
    <rPh sb="0" eb="1">
      <t>サクラ</t>
    </rPh>
    <phoneticPr fontId="5"/>
  </si>
  <si>
    <t>りんご</t>
    <phoneticPr fontId="5"/>
  </si>
  <si>
    <t>果実一次加工販売＠３００００ｘ年16ｔ加工</t>
    <rPh sb="0" eb="2">
      <t>カジツ</t>
    </rPh>
    <rPh sb="2" eb="4">
      <t>イチジ</t>
    </rPh>
    <rPh sb="4" eb="6">
      <t>カコウ</t>
    </rPh>
    <rPh sb="6" eb="8">
      <t>ハンバイ</t>
    </rPh>
    <rPh sb="15" eb="16">
      <t>ネン</t>
    </rPh>
    <rPh sb="19" eb="21">
      <t>カコウ</t>
    </rPh>
    <phoneticPr fontId="5"/>
  </si>
  <si>
    <t>材料費等30000円*16ｔ</t>
    <rPh sb="0" eb="3">
      <t>ザイリョウヒ</t>
    </rPh>
    <rPh sb="3" eb="4">
      <t>トウ</t>
    </rPh>
    <rPh sb="9" eb="10">
      <t>エン</t>
    </rPh>
    <phoneticPr fontId="5"/>
  </si>
  <si>
    <t>渡辺商店</t>
    <rPh sb="0" eb="4">
      <t>ワタナベショウテン</t>
    </rPh>
    <phoneticPr fontId="5"/>
  </si>
  <si>
    <t>渡邊</t>
    <rPh sb="0" eb="2">
      <t>ワタナベ</t>
    </rPh>
    <phoneticPr fontId="5"/>
  </si>
  <si>
    <t>プロデュース</t>
    <phoneticPr fontId="5"/>
  </si>
  <si>
    <t>材料費等1釜12000円*100回</t>
    <rPh sb="0" eb="3">
      <t>ザイリョウヒ</t>
    </rPh>
    <rPh sb="3" eb="4">
      <t>トウ</t>
    </rPh>
    <rPh sb="5" eb="6">
      <t>カマ</t>
    </rPh>
    <rPh sb="11" eb="12">
      <t>エン</t>
    </rPh>
    <rPh sb="16" eb="17">
      <t>カイ</t>
    </rPh>
    <phoneticPr fontId="5"/>
  </si>
  <si>
    <t>コピー機・ラベルプリンタ等リース</t>
    <rPh sb="3" eb="4">
      <t>キ</t>
    </rPh>
    <rPh sb="12" eb="13">
      <t>トウ</t>
    </rPh>
    <phoneticPr fontId="5"/>
  </si>
  <si>
    <t>日本政策借入れ返済月25万円</t>
    <rPh sb="0" eb="2">
      <t>ニホン</t>
    </rPh>
    <rPh sb="2" eb="4">
      <t>セイサク</t>
    </rPh>
    <rPh sb="4" eb="6">
      <t>カリイ</t>
    </rPh>
    <rPh sb="7" eb="9">
      <t>ヘンサイ</t>
    </rPh>
    <rPh sb="9" eb="10">
      <t>ツキ</t>
    </rPh>
    <rPh sb="12" eb="14">
      <t>マンエン</t>
    </rPh>
    <phoneticPr fontId="5"/>
  </si>
  <si>
    <t>　　・南ア菓子創出事業（果実工房売り上げ分）</t>
    <rPh sb="3" eb="4">
      <t>ナン</t>
    </rPh>
    <rPh sb="5" eb="7">
      <t>カシ</t>
    </rPh>
    <rPh sb="7" eb="9">
      <t>ソウシュツ</t>
    </rPh>
    <rPh sb="9" eb="11">
      <t>ジギョウ</t>
    </rPh>
    <rPh sb="12" eb="14">
      <t>カジツ</t>
    </rPh>
    <rPh sb="14" eb="16">
      <t>コウボウ</t>
    </rPh>
    <rPh sb="16" eb="17">
      <t>ウ</t>
    </rPh>
    <rPh sb="18" eb="19">
      <t>ア</t>
    </rPh>
    <rPh sb="20" eb="21">
      <t>ブン</t>
    </rPh>
    <phoneticPr fontId="5"/>
  </si>
  <si>
    <t>月200万ｘ6か月</t>
    <rPh sb="0" eb="1">
      <t>ツキ</t>
    </rPh>
    <rPh sb="4" eb="5">
      <t>マン</t>
    </rPh>
    <rPh sb="8" eb="9">
      <t>ゲツ</t>
    </rPh>
    <phoneticPr fontId="5"/>
  </si>
  <si>
    <t>双葉</t>
    <rPh sb="0" eb="2">
      <t>フタバ</t>
    </rPh>
    <phoneticPr fontId="5"/>
  </si>
  <si>
    <t>ゴールデン</t>
    <phoneticPr fontId="5"/>
  </si>
  <si>
    <t>山交</t>
    <rPh sb="0" eb="1">
      <t>ヤマ</t>
    </rPh>
    <rPh sb="1" eb="2">
      <t>コウ</t>
    </rPh>
    <phoneticPr fontId="5"/>
  </si>
  <si>
    <t>ピカ</t>
    <phoneticPr fontId="5"/>
  </si>
  <si>
    <t>道の駅</t>
    <rPh sb="0" eb="1">
      <t>ミチ</t>
    </rPh>
    <rPh sb="2" eb="3">
      <t>エキ</t>
    </rPh>
    <phoneticPr fontId="5"/>
  </si>
  <si>
    <t>富士急</t>
    <rPh sb="0" eb="3">
      <t>フジキュウ</t>
    </rPh>
    <phoneticPr fontId="5"/>
  </si>
  <si>
    <t>駅</t>
    <rPh sb="0" eb="1">
      <t>エキ</t>
    </rPh>
    <phoneticPr fontId="5"/>
  </si>
  <si>
    <t>完熟</t>
    <rPh sb="0" eb="2">
      <t>カンジュク</t>
    </rPh>
    <phoneticPr fontId="5"/>
  </si>
  <si>
    <t>石和</t>
    <rPh sb="0" eb="2">
      <t>イサワ</t>
    </rPh>
    <phoneticPr fontId="5"/>
  </si>
  <si>
    <t>北杜</t>
    <rPh sb="0" eb="2">
      <t>ホクト</t>
    </rPh>
    <phoneticPr fontId="5"/>
  </si>
  <si>
    <t>身延</t>
    <rPh sb="0" eb="2">
      <t>ミノブ</t>
    </rPh>
    <phoneticPr fontId="5"/>
  </si>
  <si>
    <t>果実工房売り上げ分支払</t>
    <rPh sb="0" eb="2">
      <t>カジツ</t>
    </rPh>
    <rPh sb="2" eb="4">
      <t>コウボウ</t>
    </rPh>
    <rPh sb="4" eb="5">
      <t>ウ</t>
    </rPh>
    <rPh sb="6" eb="7">
      <t>ア</t>
    </rPh>
    <rPh sb="8" eb="9">
      <t>ブン</t>
    </rPh>
    <rPh sb="9" eb="11">
      <t>シハライ</t>
    </rPh>
    <phoneticPr fontId="5"/>
  </si>
  <si>
    <t>月190万ｘ6か月</t>
    <rPh sb="0" eb="1">
      <t>ツキ</t>
    </rPh>
    <rPh sb="4" eb="5">
      <t>マン</t>
    </rPh>
    <rPh sb="8" eb="9">
      <t>ゲツ</t>
    </rPh>
    <phoneticPr fontId="5"/>
  </si>
  <si>
    <t>うち支払消費税分</t>
    <rPh sb="2" eb="4">
      <t>シハライ</t>
    </rPh>
    <rPh sb="4" eb="7">
      <t>ショウヒゼイ</t>
    </rPh>
    <rPh sb="7" eb="8">
      <t>ブン</t>
    </rPh>
    <phoneticPr fontId="5"/>
  </si>
  <si>
    <t>うち消費税預り金</t>
    <rPh sb="2" eb="5">
      <t>ショウヒゼイ</t>
    </rPh>
    <rPh sb="5" eb="6">
      <t>アズカ</t>
    </rPh>
    <rPh sb="7" eb="8">
      <t>キン</t>
    </rPh>
    <phoneticPr fontId="5"/>
  </si>
  <si>
    <t>うち人件費以外の支出</t>
    <rPh sb="2" eb="5">
      <t>ジンケンヒ</t>
    </rPh>
    <rPh sb="5" eb="7">
      <t>イガイ</t>
    </rPh>
    <rPh sb="8" eb="10">
      <t>シシュツ</t>
    </rPh>
    <phoneticPr fontId="5"/>
  </si>
  <si>
    <t>差引消費税分（Ｄ）</t>
    <rPh sb="0" eb="2">
      <t>サシヒキ</t>
    </rPh>
    <rPh sb="2" eb="5">
      <t>ショウヒゼイ</t>
    </rPh>
    <rPh sb="5" eb="6">
      <t>ブン</t>
    </rPh>
    <phoneticPr fontId="5"/>
  </si>
  <si>
    <t>当期収支差額（B）－（Ｃ）-（Ｄ）</t>
    <phoneticPr fontId="5"/>
  </si>
  <si>
    <t>月18万円*12ヶ月*1名</t>
    <rPh sb="0" eb="1">
      <t>ツキ</t>
    </rPh>
    <rPh sb="3" eb="5">
      <t>マンエン</t>
    </rPh>
    <rPh sb="9" eb="10">
      <t>ゲツ</t>
    </rPh>
    <rPh sb="12" eb="13">
      <t>メイ</t>
    </rPh>
    <phoneticPr fontId="5"/>
  </si>
  <si>
    <t>月18万円*6ヶ月*1名</t>
    <rPh sb="0" eb="1">
      <t>ツキ</t>
    </rPh>
    <rPh sb="3" eb="5">
      <t>マンエン</t>
    </rPh>
    <rPh sb="8" eb="9">
      <t>ゲツ</t>
    </rPh>
    <rPh sb="11" eb="12">
      <t>メイ</t>
    </rPh>
    <phoneticPr fontId="5"/>
  </si>
  <si>
    <t>　　　　事務局宮脇</t>
    <rPh sb="7" eb="9">
      <t>ミヤワキ</t>
    </rPh>
    <phoneticPr fontId="5"/>
  </si>
  <si>
    <t>支援者工賃8名分</t>
    <rPh sb="0" eb="3">
      <t>シエンシャ</t>
    </rPh>
    <rPh sb="3" eb="5">
      <t>コウチン</t>
    </rPh>
    <rPh sb="6" eb="7">
      <t>メイ</t>
    </rPh>
    <rPh sb="7" eb="8">
      <t>ブン</t>
    </rPh>
    <phoneticPr fontId="5"/>
  </si>
  <si>
    <t>就労支援者１０名5600円ｘ２０日ｘ６か月</t>
    <rPh sb="0" eb="2">
      <t>シュウロウ</t>
    </rPh>
    <rPh sb="2" eb="5">
      <t>シエンシャ</t>
    </rPh>
    <rPh sb="7" eb="8">
      <t>メイ</t>
    </rPh>
    <rPh sb="12" eb="13">
      <t>エン</t>
    </rPh>
    <rPh sb="16" eb="17">
      <t>ニチ</t>
    </rPh>
    <rPh sb="20" eb="21">
      <t>ゲツ</t>
    </rPh>
    <phoneticPr fontId="5"/>
  </si>
  <si>
    <t>山梨ブランド製造販売＠６００００ｘ200釜</t>
    <rPh sb="0" eb="2">
      <t>ヤマナシ</t>
    </rPh>
    <rPh sb="6" eb="8">
      <t>セイゾウ</t>
    </rPh>
    <rPh sb="8" eb="10">
      <t>ハンバイ</t>
    </rPh>
    <rPh sb="20" eb="21">
      <t>カマ</t>
    </rPh>
    <phoneticPr fontId="5"/>
  </si>
  <si>
    <t>材料費等１釜20000円*200釜</t>
    <rPh sb="0" eb="3">
      <t>ザイリョウヒ</t>
    </rPh>
    <rPh sb="3" eb="4">
      <t>トウ</t>
    </rPh>
    <rPh sb="5" eb="6">
      <t>カマ</t>
    </rPh>
    <rPh sb="11" eb="12">
      <t>エン</t>
    </rPh>
    <rPh sb="16" eb="17">
      <t>カマ</t>
    </rPh>
    <phoneticPr fontId="5"/>
  </si>
  <si>
    <t>月721ｘ6時間ｘ20日ｘ8人ｘ6か月</t>
    <rPh sb="0" eb="1">
      <t>ツキ</t>
    </rPh>
    <rPh sb="6" eb="8">
      <t>ジカン</t>
    </rPh>
    <rPh sb="11" eb="12">
      <t>ニチ</t>
    </rPh>
    <rPh sb="14" eb="15">
      <t>ニン</t>
    </rPh>
    <rPh sb="18" eb="19">
      <t>ゲツ</t>
    </rPh>
    <phoneticPr fontId="5"/>
  </si>
  <si>
    <t>月10万円ｘ12カ月</t>
    <rPh sb="0" eb="1">
      <t>ツキ</t>
    </rPh>
    <rPh sb="3" eb="5">
      <t>マンエン</t>
    </rPh>
    <rPh sb="9" eb="10">
      <t>ゲツ</t>
    </rPh>
    <phoneticPr fontId="5"/>
  </si>
  <si>
    <t>月20万円*6ヶ月*１名</t>
    <rPh sb="0" eb="1">
      <t>ツキ</t>
    </rPh>
    <rPh sb="3" eb="5">
      <t>マンエン</t>
    </rPh>
    <rPh sb="8" eb="9">
      <t>ゲツ</t>
    </rPh>
    <rPh sb="11" eb="12">
      <t>メイ</t>
    </rPh>
    <phoneticPr fontId="5"/>
  </si>
  <si>
    <t>2月の雪害で倒壊</t>
    <rPh sb="1" eb="2">
      <t>ガツ</t>
    </rPh>
    <rPh sb="3" eb="5">
      <t>セツガイ</t>
    </rPh>
    <rPh sb="6" eb="8">
      <t>トウカイ</t>
    </rPh>
    <phoneticPr fontId="5"/>
  </si>
  <si>
    <t>史跡での山羊貸出</t>
    <rPh sb="0" eb="2">
      <t>シセキ</t>
    </rPh>
    <rPh sb="4" eb="6">
      <t>ヤギ</t>
    </rPh>
    <rPh sb="6" eb="8">
      <t>カシダシ</t>
    </rPh>
    <phoneticPr fontId="5"/>
  </si>
  <si>
    <t>5月～10月</t>
    <rPh sb="1" eb="2">
      <t>ガツ</t>
    </rPh>
    <rPh sb="5" eb="6">
      <t>ガツ</t>
    </rPh>
    <phoneticPr fontId="5"/>
  </si>
  <si>
    <t>1月～5月</t>
    <rPh sb="1" eb="2">
      <t>ガツ</t>
    </rPh>
    <rPh sb="4" eb="5">
      <t>ガツ</t>
    </rPh>
    <phoneticPr fontId="5"/>
  </si>
  <si>
    <t>1月～6月</t>
    <rPh sb="1" eb="2">
      <t>ガツ</t>
    </rPh>
    <rPh sb="4" eb="5">
      <t>ガツ</t>
    </rPh>
    <phoneticPr fontId="5"/>
  </si>
  <si>
    <t>平成26年度事業報告書</t>
    <rPh sb="0" eb="2">
      <t>ヘイセイ</t>
    </rPh>
    <rPh sb="4" eb="6">
      <t>ネンド</t>
    </rPh>
    <rPh sb="6" eb="8">
      <t>ジギョウ</t>
    </rPh>
    <rPh sb="8" eb="11">
      <t>ホウコクショ</t>
    </rPh>
    <phoneticPr fontId="5"/>
  </si>
  <si>
    <t>平成26年1月1日から平成26年12月31日まで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5"/>
  </si>
  <si>
    <t>・食育推進事業</t>
    <rPh sb="1" eb="3">
      <t>ショクイク</t>
    </rPh>
    <rPh sb="3" eb="5">
      <t>スイシン</t>
    </rPh>
    <rPh sb="5" eb="7">
      <t>ジギョウ</t>
    </rPh>
    <phoneticPr fontId="5"/>
  </si>
  <si>
    <t>食育活動紹介</t>
    <rPh sb="0" eb="2">
      <t>ショクイク</t>
    </rPh>
    <rPh sb="2" eb="4">
      <t>カツドウ</t>
    </rPh>
    <rPh sb="4" eb="6">
      <t>ショウカイ</t>
    </rPh>
    <phoneticPr fontId="5"/>
  </si>
  <si>
    <t>6月</t>
    <rPh sb="1" eb="2">
      <t>ガツ</t>
    </rPh>
    <phoneticPr fontId="5"/>
  </si>
  <si>
    <t>県文学館</t>
    <rPh sb="0" eb="1">
      <t>ケン</t>
    </rPh>
    <rPh sb="1" eb="4">
      <t>ブンガクカン</t>
    </rPh>
    <phoneticPr fontId="5"/>
  </si>
  <si>
    <t>県民等</t>
    <rPh sb="0" eb="2">
      <t>ケンミン</t>
    </rPh>
    <rPh sb="2" eb="3">
      <t>トウ</t>
    </rPh>
    <phoneticPr fontId="5"/>
  </si>
  <si>
    <t>・援農隊マッチング支援事業</t>
    <rPh sb="1" eb="3">
      <t>エンノウ</t>
    </rPh>
    <rPh sb="3" eb="4">
      <t>タイ</t>
    </rPh>
    <rPh sb="9" eb="11">
      <t>シエン</t>
    </rPh>
    <rPh sb="11" eb="13">
      <t>ジギョウ</t>
    </rPh>
    <phoneticPr fontId="5"/>
  </si>
  <si>
    <t>援農検定の実施</t>
    <rPh sb="0" eb="2">
      <t>エンノウ</t>
    </rPh>
    <rPh sb="2" eb="4">
      <t>ケンテイ</t>
    </rPh>
    <rPh sb="5" eb="7">
      <t>ジッシ</t>
    </rPh>
    <phoneticPr fontId="5"/>
  </si>
  <si>
    <t>6月～12月</t>
    <rPh sb="1" eb="2">
      <t>ガツ</t>
    </rPh>
    <rPh sb="5" eb="6">
      <t>ガツ</t>
    </rPh>
    <phoneticPr fontId="5"/>
  </si>
  <si>
    <t>平成27年度事業計画書</t>
    <rPh sb="0" eb="2">
      <t>ヘイセイ</t>
    </rPh>
    <rPh sb="4" eb="6">
      <t>ネンド</t>
    </rPh>
    <rPh sb="6" eb="8">
      <t>ジギョウ</t>
    </rPh>
    <rPh sb="8" eb="10">
      <t>ケイカク</t>
    </rPh>
    <rPh sb="10" eb="11">
      <t>ショ</t>
    </rPh>
    <phoneticPr fontId="5"/>
  </si>
  <si>
    <t>2月～12月</t>
    <rPh sb="1" eb="2">
      <t>ガツ</t>
    </rPh>
    <rPh sb="5" eb="6">
      <t>ガツ</t>
    </rPh>
    <phoneticPr fontId="5"/>
  </si>
  <si>
    <t>⑤　農業地域資源を活用した社会教育活動並びに食育推進事業</t>
    <phoneticPr fontId="5"/>
  </si>
  <si>
    <t>2014年　12月　31日現在</t>
    <phoneticPr fontId="5"/>
  </si>
  <si>
    <t>決　算　報　告　書</t>
    <phoneticPr fontId="5"/>
  </si>
  <si>
    <t>第 10期</t>
  </si>
  <si>
    <t>自 平成26年 1月 1日</t>
  </si>
  <si>
    <t>至 平成26年12月31日</t>
  </si>
  <si>
    <t>南アルプスファームフィールドトリップ</t>
  </si>
  <si>
    <t>山梨県南アルプス市西野１２０２</t>
  </si>
  <si>
    <t/>
  </si>
  <si>
    <t>貸　借　対　照　表</t>
    <phoneticPr fontId="5"/>
  </si>
  <si>
    <t>[税込]（単位：円）</t>
    <phoneticPr fontId="5"/>
  </si>
  <si>
    <t>平成26年12月31日 現在</t>
  </si>
  <si>
    <t>《資産の部》</t>
  </si>
  <si>
    <t xml:space="preserve">  【流動資産】</t>
  </si>
  <si>
    <t xml:space="preserve">    （現金・預金）</t>
  </si>
  <si>
    <t xml:space="preserve">      現      金</t>
  </si>
  <si>
    <t xml:space="preserve">      当座  預金</t>
  </si>
  <si>
    <t xml:space="preserve">      普通  預金</t>
  </si>
  <si>
    <t xml:space="preserve">        現金・預金 計</t>
  </si>
  <si>
    <t xml:space="preserve">    （売上債権）</t>
  </si>
  <si>
    <t xml:space="preserve">      売  掛  金</t>
  </si>
  <si>
    <t xml:space="preserve">        売上債権 計</t>
  </si>
  <si>
    <t xml:space="preserve">    （棚卸資産）</t>
  </si>
  <si>
    <t xml:space="preserve">      商      品</t>
  </si>
  <si>
    <t xml:space="preserve">      原  材  料</t>
  </si>
  <si>
    <t xml:space="preserve">      貯  蔵  品</t>
  </si>
  <si>
    <t xml:space="preserve">        棚卸資産  計</t>
  </si>
  <si>
    <t xml:space="preserve">    （その他流動資産）</t>
  </si>
  <si>
    <t xml:space="preserve">      未収  収益</t>
  </si>
  <si>
    <t xml:space="preserve">      立  替  金</t>
  </si>
  <si>
    <t xml:space="preserve">      仮  払  金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</si>
  <si>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</si>
  <si>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</si>
  <si>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</si>
  <si>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（有形固定資産）</t>
  </si>
  <si>
    <t xml:space="preserve">      建      物</t>
  </si>
  <si>
    <t xml:space="preserve">      構  築  物</t>
  </si>
  <si>
    <t xml:space="preserve">      車両運搬具</t>
  </si>
  <si>
    <t xml:space="preserve">      工具器具備品</t>
  </si>
  <si>
    <t xml:space="preserve">        有形固定資産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</si>
  <si>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</si>
  <si>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</si>
  <si>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</si>
  <si>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</si>
  <si>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  買  掛  金</t>
  </si>
  <si>
    <t xml:space="preserve">      未  払  金</t>
  </si>
  <si>
    <t xml:space="preserve">      前  受  金</t>
  </si>
  <si>
    <t xml:space="preserve">      短期借入金</t>
  </si>
  <si>
    <t xml:space="preserve">      預  り  金</t>
  </si>
  <si>
    <t xml:space="preserve">      仮  受  金</t>
  </si>
  <si>
    <t xml:space="preserve">      未払法人税等</t>
  </si>
  <si>
    <t xml:space="preserve">      未払消費税</t>
  </si>
  <si>
    <t xml:space="preserve">      仮受消費税</t>
  </si>
  <si>
    <t xml:space="preserve">          流動負債  計</t>
  </si>
  <si>
    <t xml:space="preserve">  【固定負債】</t>
  </si>
  <si>
    <t xml:space="preserve">      長期借入金</t>
  </si>
  <si>
    <t xml:space="preserve">      退職給付引当金</t>
  </si>
  <si>
    <t xml:space="preserve">          固定負債  計</t>
  </si>
  <si>
    <t xml:space="preserve">            負債の部  合計</t>
  </si>
  <si>
    <t>《純資産の部》</t>
  </si>
  <si>
    <t xml:space="preserve">  【株主資本】</t>
  </si>
  <si>
    <t xml:space="preserve">    （利益剰余金）</t>
  </si>
  <si>
    <t xml:space="preserve">      ［その他利益剰余金］</t>
  </si>
  <si>
    <t xml:space="preserve">        繰越利益剰余金</t>
  </si>
  <si>
    <t xml:space="preserve">          利益剰余金  計</t>
  </si>
  <si>
    <t xml:space="preserve">            株主資本  計</t>
  </si>
  <si>
    <t xml:space="preserve">            純資産の部  合計</t>
  </si>
  <si>
    <t xml:space="preserve">            負債・純資産合計</t>
  </si>
  <si>
    <t>損　益　計　算　書</t>
    <phoneticPr fontId="5"/>
  </si>
  <si>
    <t>自 平成26年 1月 1日  至 平成26年12月31日</t>
  </si>
  <si>
    <t xml:space="preserve">    【売上高】</t>
  </si>
  <si>
    <t xml:space="preserve">      会費収入</t>
  </si>
  <si>
    <t xml:space="preserve">      売  上  高</t>
  </si>
  <si>
    <t xml:space="preserve">      売上戻り高</t>
  </si>
  <si>
    <t xml:space="preserve">        売上高  計</t>
  </si>
  <si>
    <t xml:space="preserve">    【売上原価】</t>
  </si>
  <si>
    <t xml:space="preserve">      期首商品棚卸高</t>
  </si>
  <si>
    <t xml:space="preserve">      期首製品棚卸高</t>
  </si>
  <si>
    <t xml:space="preserve">        期首商品・製品棚卸高</t>
  </si>
  <si>
    <t xml:space="preserve">      仕  入  高</t>
  </si>
  <si>
    <t xml:space="preserve">        当期商品仕入高</t>
  </si>
  <si>
    <t xml:space="preserve">          当期製品製造原価</t>
  </si>
  <si>
    <t xml:space="preserve">        合      計</t>
  </si>
  <si>
    <t xml:space="preserve">      期末商品棚卸高</t>
  </si>
  <si>
    <t xml:space="preserve">      期末製品棚卸高</t>
  </si>
  <si>
    <t xml:space="preserve">        期末商品・製品棚卸高</t>
  </si>
  <si>
    <t xml:space="preserve">        売上原価  計</t>
  </si>
  <si>
    <t xml:space="preserve">          売上総利益</t>
  </si>
  <si>
    <t xml:space="preserve">    【販売費一般管理費】</t>
  </si>
  <si>
    <t xml:space="preserve">        販売費・一般管理費計</t>
  </si>
  <si>
    <t xml:space="preserve">          営業  利益</t>
  </si>
  <si>
    <t xml:space="preserve">    【営業外収益】</t>
  </si>
  <si>
    <t xml:space="preserve">      受取  利息</t>
  </si>
  <si>
    <t xml:space="preserve">      雑  収  入</t>
  </si>
  <si>
    <t xml:space="preserve">        営業外収益  計</t>
  </si>
  <si>
    <t xml:space="preserve">    【営業外費用】</t>
  </si>
  <si>
    <t xml:space="preserve">      支払  利息</t>
  </si>
  <si>
    <t xml:space="preserve">        営業外費用  計</t>
  </si>
  <si>
    <t xml:space="preserve">          経常  利益</t>
  </si>
  <si>
    <t xml:space="preserve">    【特別利益】</t>
  </si>
  <si>
    <t xml:space="preserve">        特別利益  計</t>
  </si>
  <si>
    <t xml:space="preserve">    【特別損失】</t>
  </si>
  <si>
    <t xml:space="preserve">      固定資産除却損</t>
  </si>
  <si>
    <t xml:space="preserve">        特別損失  計</t>
  </si>
  <si>
    <t xml:space="preserve">          税引前当期純利益(損失)</t>
  </si>
  <si>
    <t xml:space="preserve">          当期純利益  (損失)</t>
  </si>
  <si>
    <t>販売費及び一般管理費内訳書</t>
    <phoneticPr fontId="5"/>
  </si>
  <si>
    <t xml:space="preserve">      給料  手当</t>
  </si>
  <si>
    <t xml:space="preserve">      役員  報酬</t>
  </si>
  <si>
    <t xml:space="preserve">      雑      給</t>
  </si>
  <si>
    <t xml:space="preserve">      法定福利費</t>
  </si>
  <si>
    <t xml:space="preserve">      福利厚生費</t>
  </si>
  <si>
    <t xml:space="preserve">      外  注  費</t>
  </si>
  <si>
    <t xml:space="preserve">      通  信  費</t>
  </si>
  <si>
    <t xml:space="preserve">      荷造  運賃</t>
  </si>
  <si>
    <t xml:space="preserve">      水道光熱費</t>
  </si>
  <si>
    <t xml:space="preserve">      旅費交通費</t>
  </si>
  <si>
    <t xml:space="preserve">      広告宣伝費</t>
  </si>
  <si>
    <t xml:space="preserve">      接待交際費</t>
  </si>
  <si>
    <t xml:space="preserve">      事務用消耗品費</t>
  </si>
  <si>
    <t xml:space="preserve">      新聞図書費</t>
  </si>
  <si>
    <t xml:space="preserve">      修  繕  費</t>
  </si>
  <si>
    <t xml:space="preserve">      地代  家賃</t>
  </si>
  <si>
    <t xml:space="preserve">      車両燃料費</t>
  </si>
  <si>
    <t xml:space="preserve">      保  険  料</t>
  </si>
  <si>
    <t xml:space="preserve">      租税  公課</t>
  </si>
  <si>
    <t xml:space="preserve">      諸  会  費</t>
  </si>
  <si>
    <t xml:space="preserve">      リース  料</t>
  </si>
  <si>
    <t xml:space="preserve">      支払手数料</t>
  </si>
  <si>
    <t xml:space="preserve">      減価償却費</t>
  </si>
  <si>
    <t xml:space="preserve">      雑      費</t>
  </si>
  <si>
    <t>製　造　原　価　報　告　書</t>
    <phoneticPr fontId="5"/>
  </si>
  <si>
    <t xml:space="preserve">  ［製造原価］</t>
  </si>
  <si>
    <t xml:space="preserve">    【材料費】</t>
  </si>
  <si>
    <t xml:space="preserve">      期首材料棚卸高</t>
  </si>
  <si>
    <t xml:space="preserve">      材料仕入高</t>
  </si>
  <si>
    <t xml:space="preserve">        材料費  計</t>
  </si>
  <si>
    <t xml:space="preserve">    【労務費】</t>
  </si>
  <si>
    <t xml:space="preserve">        労務費  計</t>
  </si>
  <si>
    <t xml:space="preserve">    【製造経費】</t>
  </si>
  <si>
    <t xml:space="preserve">      外注加工費</t>
  </si>
  <si>
    <t xml:space="preserve">      動力光熱費</t>
  </si>
  <si>
    <t xml:space="preserve">      消耗品  費</t>
  </si>
  <si>
    <t xml:space="preserve">      イベント経費</t>
  </si>
  <si>
    <t xml:space="preserve">      研究開発費</t>
  </si>
  <si>
    <t xml:space="preserve">        製造経費  計</t>
  </si>
  <si>
    <t xml:space="preserve">          当期総製造費用</t>
  </si>
  <si>
    <t xml:space="preserve">    【仕掛品】</t>
  </si>
  <si>
    <t xml:space="preserve">        当期製品製造原価</t>
  </si>
  <si>
    <t>平成24年度　特定非営利活動に係る事業会計財産目録</t>
    <rPh sb="0" eb="2">
      <t>ヘイセイ</t>
    </rPh>
    <rPh sb="4" eb="6">
      <t>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1" eb="23">
      <t>ザイサン</t>
    </rPh>
    <rPh sb="23" eb="25">
      <t>モクロク</t>
    </rPh>
    <phoneticPr fontId="5"/>
  </si>
  <si>
    <t>[税込]（単位：円）</t>
    <phoneticPr fontId="5"/>
  </si>
  <si>
    <t>【流動資産】</t>
  </si>
  <si>
    <t>【固定資産】</t>
  </si>
  <si>
    <t>【流動負債】</t>
  </si>
  <si>
    <t>《正味財産の部》</t>
    <phoneticPr fontId="5"/>
  </si>
  <si>
    <t>【正味財産】</t>
    <phoneticPr fontId="5"/>
  </si>
  <si>
    <t xml:space="preserve">                   正味財産の部  合計</t>
    <rPh sb="19" eb="21">
      <t>ショウミ</t>
    </rPh>
    <rPh sb="21" eb="23">
      <t>ザイサン</t>
    </rPh>
    <phoneticPr fontId="5"/>
  </si>
  <si>
    <t>上記の通り相違ありません</t>
    <rPh sb="0" eb="2">
      <t>ジョウキ</t>
    </rPh>
    <rPh sb="3" eb="4">
      <t>トオ</t>
    </rPh>
    <rPh sb="5" eb="7">
      <t>ソウイ</t>
    </rPh>
    <phoneticPr fontId="5"/>
  </si>
  <si>
    <t>　　　　　　　理事長　　　小野　　隆</t>
    <rPh sb="7" eb="10">
      <t>リジチョウ</t>
    </rPh>
    <rPh sb="13" eb="15">
      <t>オノ</t>
    </rPh>
    <rPh sb="17" eb="18">
      <t>タカシ</t>
    </rPh>
    <phoneticPr fontId="5"/>
  </si>
  <si>
    <t>平成26年12月31日 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</si>
</sst>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&quot;△ &quot;#,##0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Times New Roman"/>
      <family val="1"/>
    </font>
    <font>
      <sz val="10.5"/>
      <name val="Century"/>
      <family val="1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/>
  </cellStyleXfs>
  <cellXfs count="251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0" xfId="0" applyAlignment="1"/>
    <xf numFmtId="0" fontId="13" fillId="0" borderId="0" xfId="0" applyFont="1"/>
    <xf numFmtId="0" fontId="13" fillId="0" borderId="0" xfId="0" quotePrefix="1" applyFont="1"/>
    <xf numFmtId="0" fontId="13" fillId="0" borderId="12" xfId="0" applyFont="1" applyBorder="1" applyAlignment="1">
      <alignment vertical="center"/>
    </xf>
    <xf numFmtId="0" fontId="13" fillId="0" borderId="15" xfId="0" quotePrefix="1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23" xfId="0" applyFont="1" applyBorder="1" applyAlignment="1">
      <alignment wrapText="1"/>
    </xf>
    <xf numFmtId="0" fontId="13" fillId="0" borderId="1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56" fontId="13" fillId="0" borderId="10" xfId="0" applyNumberFormat="1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10" xfId="0" applyFont="1" applyBorder="1"/>
    <xf numFmtId="0" fontId="13" fillId="0" borderId="21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18" xfId="0" applyFont="1" applyBorder="1" applyAlignment="1">
      <alignment horizontal="left" shrinkToFit="1"/>
    </xf>
    <xf numFmtId="56" fontId="13" fillId="0" borderId="19" xfId="0" applyNumberFormat="1" applyFont="1" applyBorder="1"/>
    <xf numFmtId="0" fontId="13" fillId="0" borderId="18" xfId="0" applyFont="1" applyBorder="1" applyAlignment="1">
      <alignment shrinkToFit="1"/>
    </xf>
    <xf numFmtId="56" fontId="13" fillId="0" borderId="22" xfId="0" applyNumberFormat="1" applyFont="1" applyBorder="1"/>
    <xf numFmtId="0" fontId="13" fillId="0" borderId="41" xfId="0" applyFont="1" applyBorder="1" applyAlignment="1">
      <alignment horizontal="left" shrinkToFit="1"/>
    </xf>
    <xf numFmtId="0" fontId="13" fillId="0" borderId="34" xfId="0" applyFont="1" applyBorder="1"/>
    <xf numFmtId="0" fontId="13" fillId="0" borderId="35" xfId="0" applyFont="1" applyBorder="1"/>
    <xf numFmtId="0" fontId="13" fillId="0" borderId="36" xfId="0" applyFont="1" applyBorder="1"/>
    <xf numFmtId="0" fontId="13" fillId="0" borderId="37" xfId="0" applyFont="1" applyBorder="1"/>
    <xf numFmtId="0" fontId="13" fillId="0" borderId="38" xfId="0" applyFont="1" applyBorder="1"/>
    <xf numFmtId="0" fontId="13" fillId="0" borderId="25" xfId="0" applyFont="1" applyBorder="1" applyAlignment="1">
      <alignment horizontal="left" shrinkToFit="1"/>
    </xf>
    <xf numFmtId="0" fontId="13" fillId="0" borderId="10" xfId="0" applyFont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0" fontId="0" fillId="0" borderId="42" xfId="0" applyBorder="1"/>
    <xf numFmtId="0" fontId="0" fillId="0" borderId="43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0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42" xfId="0" applyFont="1" applyBorder="1"/>
    <xf numFmtId="0" fontId="13" fillId="0" borderId="43" xfId="0" applyFont="1" applyBorder="1"/>
    <xf numFmtId="0" fontId="13" fillId="0" borderId="15" xfId="0" applyFont="1" applyBorder="1" applyAlignment="1">
      <alignment horizontal="left" shrinkToFit="1"/>
    </xf>
    <xf numFmtId="0" fontId="13" fillId="0" borderId="25" xfId="0" applyFont="1" applyBorder="1" applyAlignment="1">
      <alignment wrapText="1"/>
    </xf>
    <xf numFmtId="0" fontId="32" fillId="0" borderId="0" xfId="42" applyFont="1" applyAlignment="1">
      <alignment horizontal="justify" vertical="center"/>
    </xf>
    <xf numFmtId="0" fontId="3" fillId="0" borderId="0" xfId="42">
      <alignment vertical="center"/>
    </xf>
    <xf numFmtId="0" fontId="33" fillId="0" borderId="0" xfId="42" applyFont="1" applyAlignment="1">
      <alignment horizontal="justify" vertical="center"/>
    </xf>
    <xf numFmtId="0" fontId="3" fillId="0" borderId="0" xfId="42" applyAlignment="1">
      <alignment horizontal="justify" vertical="center"/>
    </xf>
    <xf numFmtId="0" fontId="34" fillId="0" borderId="0" xfId="42" applyFont="1" applyAlignment="1">
      <alignment horizontal="justify" vertical="center"/>
    </xf>
    <xf numFmtId="0" fontId="35" fillId="0" borderId="54" xfId="42" applyFont="1" applyBorder="1" applyAlignment="1">
      <alignment horizontal="center" vertical="top" wrapText="1"/>
    </xf>
    <xf numFmtId="0" fontId="35" fillId="0" borderId="55" xfId="42" applyFont="1" applyBorder="1" applyAlignment="1">
      <alignment horizontal="center" vertical="top" wrapText="1"/>
    </xf>
    <xf numFmtId="0" fontId="35" fillId="0" borderId="56" xfId="42" applyFont="1" applyBorder="1" applyAlignment="1">
      <alignment horizontal="justify" vertical="top" wrapText="1"/>
    </xf>
    <xf numFmtId="3" fontId="36" fillId="0" borderId="21" xfId="42" applyNumberFormat="1" applyFont="1" applyBorder="1" applyAlignment="1">
      <alignment horizontal="right" vertical="top" wrapText="1"/>
    </xf>
    <xf numFmtId="0" fontId="36" fillId="0" borderId="21" xfId="42" applyFont="1" applyBorder="1" applyAlignment="1">
      <alignment horizontal="right" vertical="top" wrapText="1"/>
    </xf>
    <xf numFmtId="0" fontId="35" fillId="0" borderId="56" xfId="42" applyFont="1" applyBorder="1" applyAlignment="1">
      <alignment horizontal="left" vertical="top" wrapText="1"/>
    </xf>
    <xf numFmtId="0" fontId="36" fillId="0" borderId="38" xfId="42" applyFont="1" applyBorder="1" applyAlignment="1">
      <alignment horizontal="right" vertical="top" wrapText="1"/>
    </xf>
    <xf numFmtId="0" fontId="35" fillId="0" borderId="57" xfId="42" applyFont="1" applyBorder="1" applyAlignment="1">
      <alignment horizontal="justify" vertical="top" wrapText="1"/>
    </xf>
    <xf numFmtId="0" fontId="35" fillId="0" borderId="53" xfId="42" applyFont="1" applyBorder="1" applyAlignment="1">
      <alignment horizontal="justify" vertical="top" wrapText="1"/>
    </xf>
    <xf numFmtId="3" fontId="36" fillId="0" borderId="38" xfId="42" applyNumberFormat="1" applyFont="1" applyBorder="1" applyAlignment="1">
      <alignment horizontal="right" vertical="top" wrapText="1"/>
    </xf>
    <xf numFmtId="0" fontId="35" fillId="0" borderId="57" xfId="42" applyFont="1" applyBorder="1" applyAlignment="1">
      <alignment horizontal="left" vertical="top" wrapText="1"/>
    </xf>
    <xf numFmtId="0" fontId="35" fillId="0" borderId="46" xfId="42" applyFont="1" applyBorder="1" applyAlignment="1">
      <alignment horizontal="right" vertical="top" wrapText="1"/>
    </xf>
    <xf numFmtId="0" fontId="35" fillId="0" borderId="21" xfId="42" applyFont="1" applyBorder="1" applyAlignment="1">
      <alignment horizontal="left" vertical="top" wrapText="1"/>
    </xf>
    <xf numFmtId="0" fontId="35" fillId="0" borderId="46" xfId="42" applyFont="1" applyBorder="1" applyAlignment="1">
      <alignment horizontal="left" vertical="top" wrapText="1"/>
    </xf>
    <xf numFmtId="0" fontId="35" fillId="0" borderId="38" xfId="42" applyFont="1" applyBorder="1" applyAlignment="1">
      <alignment horizontal="left" vertical="top" wrapText="1"/>
    </xf>
    <xf numFmtId="0" fontId="35" fillId="0" borderId="53" xfId="42" applyFont="1" applyBorder="1" applyAlignment="1">
      <alignment horizontal="left" vertical="top" wrapText="1"/>
    </xf>
    <xf numFmtId="41" fontId="36" fillId="0" borderId="21" xfId="42" applyNumberFormat="1" applyFont="1" applyBorder="1" applyAlignment="1">
      <alignment horizontal="right" vertical="top" wrapText="1"/>
    </xf>
    <xf numFmtId="41" fontId="36" fillId="0" borderId="38" xfId="42" applyNumberFormat="1" applyFont="1" applyBorder="1" applyAlignment="1">
      <alignment horizontal="right" vertical="top" wrapText="1"/>
    </xf>
    <xf numFmtId="41" fontId="36" fillId="0" borderId="46" xfId="42" applyNumberFormat="1" applyFont="1" applyBorder="1" applyAlignment="1">
      <alignment horizontal="right" vertical="top" wrapText="1"/>
    </xf>
    <xf numFmtId="41" fontId="36" fillId="0" borderId="33" xfId="42" applyNumberFormat="1" applyFont="1" applyBorder="1" applyAlignment="1">
      <alignment horizontal="right" vertical="top" wrapText="1"/>
    </xf>
    <xf numFmtId="41" fontId="36" fillId="0" borderId="57" xfId="42" applyNumberFormat="1" applyFont="1" applyBorder="1" applyAlignment="1">
      <alignment horizontal="right" vertical="top" wrapText="1"/>
    </xf>
    <xf numFmtId="41" fontId="36" fillId="0" borderId="56" xfId="42" applyNumberFormat="1" applyFont="1" applyBorder="1" applyAlignment="1">
      <alignment horizontal="right" vertical="top" wrapText="1"/>
    </xf>
    <xf numFmtId="41" fontId="36" fillId="0" borderId="53" xfId="42" applyNumberFormat="1" applyFont="1" applyBorder="1" applyAlignment="1">
      <alignment horizontal="right" vertical="top" wrapText="1"/>
    </xf>
    <xf numFmtId="0" fontId="13" fillId="0" borderId="51" xfId="0" applyFont="1" applyBorder="1" applyAlignment="1">
      <alignment vertical="center" wrapText="1"/>
    </xf>
    <xf numFmtId="0" fontId="13" fillId="0" borderId="48" xfId="0" applyFont="1" applyBorder="1" applyAlignment="1"/>
    <xf numFmtId="0" fontId="0" fillId="0" borderId="21" xfId="0" applyBorder="1" applyAlignment="1"/>
    <xf numFmtId="0" fontId="13" fillId="0" borderId="49" xfId="0" applyFont="1" applyBorder="1"/>
    <xf numFmtId="0" fontId="13" fillId="0" borderId="18" xfId="0" applyFont="1" applyBorder="1"/>
    <xf numFmtId="0" fontId="13" fillId="0" borderId="48" xfId="0" applyFont="1" applyBorder="1"/>
    <xf numFmtId="0" fontId="2" fillId="0" borderId="0" xfId="42" applyFo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8" xfId="0" applyFont="1" applyBorder="1" applyAlignment="1">
      <alignment horizontal="left" wrapText="1" indent="1"/>
    </xf>
    <xf numFmtId="0" fontId="13" fillId="0" borderId="1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/>
    <xf numFmtId="0" fontId="37" fillId="0" borderId="0" xfId="0" applyFont="1"/>
    <xf numFmtId="0" fontId="39" fillId="0" borderId="0" xfId="0" applyFont="1"/>
    <xf numFmtId="0" fontId="39" fillId="24" borderId="58" xfId="0" applyFont="1" applyFill="1" applyBorder="1" applyAlignment="1">
      <alignment horizontal="center" wrapText="1"/>
    </xf>
    <xf numFmtId="0" fontId="39" fillId="24" borderId="62" xfId="0" applyFont="1" applyFill="1" applyBorder="1" applyAlignment="1">
      <alignment horizontal="center" wrapText="1"/>
    </xf>
    <xf numFmtId="0" fontId="39" fillId="25" borderId="63" xfId="0" applyFont="1" applyFill="1" applyBorder="1" applyAlignment="1">
      <alignment wrapText="1"/>
    </xf>
    <xf numFmtId="0" fontId="39" fillId="25" borderId="64" xfId="0" applyFont="1" applyFill="1" applyBorder="1" applyAlignment="1">
      <alignment wrapText="1"/>
    </xf>
    <xf numFmtId="0" fontId="39" fillId="25" borderId="65" xfId="0" applyFont="1" applyFill="1" applyBorder="1" applyAlignment="1">
      <alignment wrapText="1"/>
    </xf>
    <xf numFmtId="0" fontId="39" fillId="0" borderId="63" xfId="0" applyFont="1" applyBorder="1" applyAlignment="1">
      <alignment wrapText="1"/>
    </xf>
    <xf numFmtId="0" fontId="39" fillId="0" borderId="64" xfId="0" applyFont="1" applyBorder="1" applyAlignment="1">
      <alignment wrapText="1"/>
    </xf>
    <xf numFmtId="0" fontId="39" fillId="0" borderId="65" xfId="0" applyFont="1" applyBorder="1" applyAlignment="1">
      <alignment wrapText="1"/>
    </xf>
    <xf numFmtId="3" fontId="39" fillId="0" borderId="64" xfId="0" applyNumberFormat="1" applyFont="1" applyBorder="1" applyAlignment="1">
      <alignment horizontal="right" wrapText="1"/>
    </xf>
    <xf numFmtId="3" fontId="39" fillId="0" borderId="66" xfId="0" applyNumberFormat="1" applyFont="1" applyBorder="1" applyAlignment="1">
      <alignment horizontal="right" wrapText="1"/>
    </xf>
    <xf numFmtId="0" fontId="39" fillId="0" borderId="66" xfId="0" applyFont="1" applyBorder="1" applyAlignment="1">
      <alignment wrapText="1"/>
    </xf>
    <xf numFmtId="0" fontId="39" fillId="0" borderId="67" xfId="0" applyFont="1" applyBorder="1" applyAlignment="1">
      <alignment wrapText="1"/>
    </xf>
    <xf numFmtId="3" fontId="39" fillId="0" borderId="16" xfId="0" applyNumberFormat="1" applyFont="1" applyBorder="1" applyAlignment="1">
      <alignment horizontal="right" wrapText="1"/>
    </xf>
    <xf numFmtId="0" fontId="39" fillId="0" borderId="16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39" fillId="0" borderId="68" xfId="0" applyFont="1" applyBorder="1" applyAlignment="1">
      <alignment wrapText="1"/>
    </xf>
    <xf numFmtId="0" fontId="39" fillId="0" borderId="16" xfId="0" applyFont="1" applyBorder="1"/>
    <xf numFmtId="0" fontId="39" fillId="0" borderId="48" xfId="0" applyFont="1" applyBorder="1"/>
    <xf numFmtId="0" fontId="39" fillId="0" borderId="15" xfId="0" applyFont="1" applyBorder="1" applyAlignment="1">
      <alignment wrapText="1"/>
    </xf>
    <xf numFmtId="56" fontId="39" fillId="0" borderId="0" xfId="0" applyNumberFormat="1" applyFont="1"/>
    <xf numFmtId="0" fontId="39" fillId="0" borderId="69" xfId="0" applyFont="1" applyBorder="1" applyAlignment="1">
      <alignment wrapText="1"/>
    </xf>
    <xf numFmtId="3" fontId="39" fillId="0" borderId="70" xfId="0" applyNumberFormat="1" applyFont="1" applyBorder="1" applyAlignment="1">
      <alignment horizontal="right" wrapText="1"/>
    </xf>
    <xf numFmtId="0" fontId="39" fillId="0" borderId="71" xfId="0" applyFont="1" applyBorder="1" applyAlignment="1">
      <alignment wrapText="1"/>
    </xf>
    <xf numFmtId="0" fontId="39" fillId="0" borderId="72" xfId="0" applyFont="1" applyBorder="1" applyAlignment="1">
      <alignment wrapText="1"/>
    </xf>
    <xf numFmtId="3" fontId="39" fillId="0" borderId="42" xfId="0" applyNumberFormat="1" applyFont="1" applyBorder="1" applyAlignment="1">
      <alignment horizontal="right" wrapText="1"/>
    </xf>
    <xf numFmtId="0" fontId="39" fillId="0" borderId="43" xfId="0" applyFont="1" applyBorder="1" applyAlignment="1">
      <alignment wrapText="1"/>
    </xf>
    <xf numFmtId="0" fontId="39" fillId="0" borderId="73" xfId="0" applyFont="1" applyBorder="1" applyAlignment="1">
      <alignment wrapText="1"/>
    </xf>
    <xf numFmtId="3" fontId="39" fillId="0" borderId="16" xfId="0" applyNumberFormat="1" applyFont="1" applyBorder="1"/>
    <xf numFmtId="3" fontId="39" fillId="0" borderId="74" xfId="0" applyNumberFormat="1" applyFont="1" applyBorder="1" applyAlignment="1">
      <alignment horizontal="right" wrapText="1"/>
    </xf>
    <xf numFmtId="38" fontId="39" fillId="0" borderId="16" xfId="44" applyFont="1" applyBorder="1" applyAlignment="1">
      <alignment horizontal="right" wrapText="1"/>
    </xf>
    <xf numFmtId="0" fontId="39" fillId="0" borderId="75" xfId="0" applyFont="1" applyBorder="1" applyAlignment="1">
      <alignment wrapText="1"/>
    </xf>
    <xf numFmtId="0" fontId="39" fillId="0" borderId="76" xfId="0" applyFont="1" applyBorder="1" applyAlignment="1">
      <alignment wrapText="1"/>
    </xf>
    <xf numFmtId="0" fontId="39" fillId="0" borderId="68" xfId="0" applyFont="1" applyBorder="1" applyAlignment="1">
      <alignment horizontal="right" wrapText="1"/>
    </xf>
    <xf numFmtId="3" fontId="39" fillId="0" borderId="0" xfId="0" applyNumberFormat="1" applyFont="1" applyBorder="1" applyAlignment="1">
      <alignment horizontal="right" wrapText="1"/>
    </xf>
    <xf numFmtId="0" fontId="39" fillId="0" borderId="0" xfId="0" applyFont="1" applyBorder="1"/>
    <xf numFmtId="0" fontId="39" fillId="26" borderId="63" xfId="0" applyFont="1" applyFill="1" applyBorder="1" applyAlignment="1">
      <alignment wrapText="1"/>
    </xf>
    <xf numFmtId="0" fontId="39" fillId="26" borderId="77" xfId="0" applyFont="1" applyFill="1" applyBorder="1" applyAlignment="1">
      <alignment wrapText="1"/>
    </xf>
    <xf numFmtId="0" fontId="39" fillId="26" borderId="65" xfId="0" applyFont="1" applyFill="1" applyBorder="1" applyAlignment="1">
      <alignment wrapText="1"/>
    </xf>
    <xf numFmtId="0" fontId="39" fillId="0" borderId="63" xfId="0" applyFont="1" applyBorder="1" applyAlignment="1">
      <alignment horizontal="left" wrapText="1" indent="1"/>
    </xf>
    <xf numFmtId="3" fontId="39" fillId="0" borderId="78" xfId="0" applyNumberFormat="1" applyFont="1" applyBorder="1" applyAlignment="1">
      <alignment horizontal="right" wrapText="1"/>
    </xf>
    <xf numFmtId="38" fontId="39" fillId="0" borderId="79" xfId="0" applyNumberFormat="1" applyFont="1" applyBorder="1" applyAlignment="1">
      <alignment wrapText="1"/>
    </xf>
    <xf numFmtId="3" fontId="39" fillId="0" borderId="0" xfId="0" applyNumberFormat="1" applyFont="1"/>
    <xf numFmtId="3" fontId="39" fillId="0" borderId="42" xfId="0" applyNumberFormat="1" applyFont="1" applyBorder="1"/>
    <xf numFmtId="3" fontId="39" fillId="0" borderId="80" xfId="0" applyNumberFormat="1" applyFont="1" applyBorder="1" applyAlignment="1">
      <alignment wrapText="1"/>
    </xf>
    <xf numFmtId="38" fontId="39" fillId="0" borderId="81" xfId="44" applyFont="1" applyBorder="1" applyAlignment="1">
      <alignment horizontal="right" wrapText="1"/>
    </xf>
    <xf numFmtId="0" fontId="39" fillId="0" borderId="26" xfId="0" applyFont="1" applyBorder="1" applyAlignment="1">
      <alignment wrapText="1"/>
    </xf>
    <xf numFmtId="0" fontId="39" fillId="0" borderId="82" xfId="0" applyFont="1" applyBorder="1"/>
    <xf numFmtId="38" fontId="39" fillId="0" borderId="64" xfId="44" applyFont="1" applyBorder="1" applyAlignment="1">
      <alignment horizontal="right" wrapText="1"/>
    </xf>
    <xf numFmtId="0" fontId="39" fillId="0" borderId="77" xfId="0" applyFont="1" applyBorder="1" applyAlignment="1">
      <alignment wrapText="1"/>
    </xf>
    <xf numFmtId="38" fontId="39" fillId="0" borderId="66" xfId="44" applyFont="1" applyBorder="1" applyAlignment="1">
      <alignment horizontal="right" wrapText="1"/>
    </xf>
    <xf numFmtId="0" fontId="39" fillId="0" borderId="79" xfId="0" applyFont="1" applyBorder="1" applyAlignment="1">
      <alignment wrapText="1"/>
    </xf>
    <xf numFmtId="38" fontId="39" fillId="0" borderId="83" xfId="44" applyFont="1" applyBorder="1" applyAlignment="1">
      <alignment horizontal="right" wrapText="1"/>
    </xf>
    <xf numFmtId="38" fontId="39" fillId="0" borderId="80" xfId="0" applyNumberFormat="1" applyFont="1" applyBorder="1" applyAlignment="1">
      <alignment wrapText="1"/>
    </xf>
    <xf numFmtId="3" fontId="39" fillId="0" borderId="81" xfId="0" applyNumberFormat="1" applyFont="1" applyBorder="1" applyAlignment="1">
      <alignment horizontal="right" wrapText="1"/>
    </xf>
    <xf numFmtId="38" fontId="39" fillId="0" borderId="26" xfId="44" applyFont="1" applyBorder="1" applyAlignment="1">
      <alignment horizontal="right" wrapText="1"/>
    </xf>
    <xf numFmtId="0" fontId="39" fillId="0" borderId="84" xfId="0" applyFont="1" applyBorder="1" applyAlignment="1">
      <alignment wrapText="1"/>
    </xf>
    <xf numFmtId="3" fontId="39" fillId="0" borderId="84" xfId="0" applyNumberFormat="1" applyFont="1" applyBorder="1" applyAlignment="1">
      <alignment wrapText="1"/>
    </xf>
    <xf numFmtId="0" fontId="39" fillId="0" borderId="63" xfId="0" applyFont="1" applyBorder="1" applyAlignment="1">
      <alignment horizontal="right" wrapText="1"/>
    </xf>
    <xf numFmtId="38" fontId="39" fillId="0" borderId="64" xfId="0" applyNumberFormat="1" applyFont="1" applyBorder="1" applyAlignment="1">
      <alignment wrapText="1"/>
    </xf>
    <xf numFmtId="0" fontId="39" fillId="0" borderId="65" xfId="0" applyFont="1" applyBorder="1" applyAlignment="1">
      <alignment horizontal="left" wrapText="1"/>
    </xf>
    <xf numFmtId="0" fontId="39" fillId="0" borderId="85" xfId="0" applyFont="1" applyBorder="1" applyAlignment="1">
      <alignment wrapText="1"/>
    </xf>
    <xf numFmtId="3" fontId="39" fillId="0" borderId="77" xfId="0" applyNumberFormat="1" applyFont="1" applyBorder="1" applyAlignment="1">
      <alignment horizontal="right" wrapText="1"/>
    </xf>
    <xf numFmtId="3" fontId="39" fillId="0" borderId="64" xfId="0" applyNumberFormat="1" applyFont="1" applyBorder="1" applyAlignment="1">
      <alignment wrapText="1"/>
    </xf>
    <xf numFmtId="0" fontId="39" fillId="0" borderId="86" xfId="0" applyFont="1" applyBorder="1" applyAlignment="1">
      <alignment wrapText="1"/>
    </xf>
    <xf numFmtId="0" fontId="39" fillId="0" borderId="87" xfId="0" applyFont="1" applyBorder="1" applyAlignment="1">
      <alignment wrapText="1"/>
    </xf>
    <xf numFmtId="3" fontId="39" fillId="0" borderId="87" xfId="0" applyNumberFormat="1" applyFont="1" applyBorder="1" applyAlignment="1">
      <alignment horizontal="right" wrapText="1"/>
    </xf>
    <xf numFmtId="0" fontId="39" fillId="0" borderId="88" xfId="0" applyFont="1" applyBorder="1" applyAlignment="1">
      <alignment wrapText="1"/>
    </xf>
    <xf numFmtId="0" fontId="35" fillId="0" borderId="89" xfId="42" applyFont="1" applyBorder="1" applyAlignment="1">
      <alignment horizontal="justify" vertical="top" wrapText="1"/>
    </xf>
    <xf numFmtId="41" fontId="36" fillId="0" borderId="52" xfId="42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21" xfId="0" applyFont="1" applyBorder="1"/>
    <xf numFmtId="38" fontId="39" fillId="0" borderId="84" xfId="0" applyNumberFormat="1" applyFont="1" applyBorder="1" applyAlignment="1">
      <alignment wrapText="1"/>
    </xf>
    <xf numFmtId="38" fontId="39" fillId="0" borderId="0" xfId="0" applyNumberFormat="1" applyFont="1"/>
    <xf numFmtId="0" fontId="39" fillId="0" borderId="90" xfId="0" applyFont="1" applyBorder="1" applyAlignment="1">
      <alignment wrapText="1"/>
    </xf>
    <xf numFmtId="38" fontId="39" fillId="0" borderId="71" xfId="44" applyFont="1" applyBorder="1" applyAlignment="1">
      <alignment horizontal="right" wrapText="1"/>
    </xf>
    <xf numFmtId="0" fontId="39" fillId="0" borderId="91" xfId="0" applyFont="1" applyBorder="1" applyAlignment="1">
      <alignment wrapText="1"/>
    </xf>
    <xf numFmtId="38" fontId="39" fillId="0" borderId="0" xfId="44" applyFont="1" applyBorder="1" applyAlignment="1">
      <alignment horizontal="right" wrapText="1"/>
    </xf>
    <xf numFmtId="0" fontId="13" fillId="0" borderId="0" xfId="0" applyFont="1" applyBorder="1"/>
    <xf numFmtId="0" fontId="34" fillId="0" borderId="0" xfId="42" applyFont="1" applyAlignment="1">
      <alignment horizontal="left" vertical="center"/>
    </xf>
    <xf numFmtId="0" fontId="39" fillId="24" borderId="59" xfId="0" applyFont="1" applyFill="1" applyBorder="1" applyAlignment="1">
      <alignment horizontal="center" wrapText="1"/>
    </xf>
    <xf numFmtId="0" fontId="39" fillId="24" borderId="60" xfId="0" applyFont="1" applyFill="1" applyBorder="1" applyAlignment="1">
      <alignment horizontal="center" wrapText="1"/>
    </xf>
    <xf numFmtId="0" fontId="39" fillId="24" borderId="61" xfId="0" applyFont="1" applyFill="1" applyBorder="1" applyAlignment="1">
      <alignment horizontal="center" wrapText="1"/>
    </xf>
    <xf numFmtId="0" fontId="13" fillId="0" borderId="47" xfId="0" applyFont="1" applyBorder="1" applyAlignment="1">
      <alignment wrapText="1"/>
    </xf>
    <xf numFmtId="0" fontId="0" fillId="0" borderId="45" xfId="0" applyBorder="1" applyAlignment="1"/>
    <xf numFmtId="0" fontId="0" fillId="0" borderId="17" xfId="0" applyBorder="1" applyAlignment="1"/>
    <xf numFmtId="0" fontId="13" fillId="0" borderId="18" xfId="0" applyFont="1" applyBorder="1" applyAlignment="1">
      <alignment horizontal="left" wrapText="1" indent="1"/>
    </xf>
    <xf numFmtId="0" fontId="13" fillId="0" borderId="25" xfId="0" applyFont="1" applyBorder="1" applyAlignment="1">
      <alignment horizontal="left" wrapText="1" indent="1"/>
    </xf>
    <xf numFmtId="0" fontId="13" fillId="0" borderId="11" xfId="0" applyFont="1" applyBorder="1" applyAlignment="1">
      <alignment wrapText="1"/>
    </xf>
    <xf numFmtId="0" fontId="13" fillId="0" borderId="26" xfId="0" applyFont="1" applyBorder="1" applyAlignment="1"/>
    <xf numFmtId="0" fontId="13" fillId="0" borderId="50" xfId="0" applyFont="1" applyBorder="1" applyAlignment="1">
      <alignment wrapText="1"/>
    </xf>
    <xf numFmtId="0" fontId="0" fillId="0" borderId="44" xfId="0" applyBorder="1" applyAlignment="1"/>
    <xf numFmtId="0" fontId="0" fillId="0" borderId="14" xfId="0" applyBorder="1" applyAlignment="1"/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51" xfId="0" applyFont="1" applyBorder="1" applyAlignment="1">
      <alignment vertical="center"/>
    </xf>
    <xf numFmtId="0" fontId="13" fillId="0" borderId="42" xfId="0" applyFont="1" applyBorder="1" applyAlignment="1"/>
    <xf numFmtId="0" fontId="13" fillId="0" borderId="43" xfId="0" applyFont="1" applyBorder="1" applyAlignment="1"/>
    <xf numFmtId="0" fontId="13" fillId="0" borderId="17" xfId="0" applyFont="1" applyBorder="1" applyAlignment="1"/>
    <xf numFmtId="49" fontId="40" fillId="0" borderId="0" xfId="0" applyNumberFormat="1" applyFont="1" applyAlignment="1">
      <alignment horizontal="center" vertical="center" shrinkToFit="1"/>
    </xf>
    <xf numFmtId="0" fontId="41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shrinkToFit="1"/>
    </xf>
    <xf numFmtId="49" fontId="4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0" xfId="0" applyNumberFormat="1" applyFont="1" applyAlignment="1">
      <alignment horizontal="left" vertical="center" shrinkToFit="1"/>
    </xf>
    <xf numFmtId="49" fontId="45" fillId="0" borderId="0" xfId="0" applyNumberFormat="1" applyFont="1" applyAlignment="1">
      <alignment horizontal="right" vertical="center"/>
    </xf>
    <xf numFmtId="49" fontId="43" fillId="0" borderId="92" xfId="0" applyNumberFormat="1" applyFont="1" applyBorder="1" applyAlignment="1">
      <alignment vertical="center" shrinkToFit="1"/>
    </xf>
    <xf numFmtId="49" fontId="43" fillId="0" borderId="92" xfId="0" applyNumberFormat="1" applyFont="1" applyBorder="1" applyAlignment="1">
      <alignment horizontal="right" vertical="center" shrinkToFit="1"/>
    </xf>
    <xf numFmtId="49" fontId="43" fillId="0" borderId="93" xfId="0" applyNumberFormat="1" applyFon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176" fontId="43" fillId="0" borderId="0" xfId="0" applyNumberFormat="1" applyFont="1" applyAlignment="1">
      <alignment vertical="center"/>
    </xf>
    <xf numFmtId="176" fontId="43" fillId="0" borderId="94" xfId="0" applyNumberFormat="1" applyFont="1" applyBorder="1" applyAlignment="1">
      <alignment vertical="center"/>
    </xf>
    <xf numFmtId="176" fontId="43" fillId="0" borderId="45" xfId="0" applyNumberFormat="1" applyFont="1" applyBorder="1" applyAlignment="1">
      <alignment vertical="center"/>
    </xf>
    <xf numFmtId="176" fontId="43" fillId="0" borderId="95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49" fontId="43" fillId="0" borderId="92" xfId="0" applyNumberFormat="1" applyFont="1" applyBorder="1" applyAlignment="1">
      <alignment vertical="center" shrinkToFit="1"/>
    </xf>
    <xf numFmtId="0" fontId="43" fillId="0" borderId="0" xfId="0" applyNumberFormat="1" applyFont="1" applyAlignment="1">
      <alignment vertical="center"/>
    </xf>
    <xf numFmtId="176" fontId="41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3" fillId="0" borderId="0" xfId="0" applyNumberFormat="1" applyFont="1" applyAlignment="1">
      <alignment horizontal="left" vertical="center"/>
    </xf>
    <xf numFmtId="49" fontId="43" fillId="0" borderId="92" xfId="0" applyNumberFormat="1" applyFont="1" applyBorder="1" applyAlignment="1">
      <alignment vertical="center"/>
    </xf>
    <xf numFmtId="58" fontId="41" fillId="0" borderId="0" xfId="0" applyNumberFormat="1" applyFont="1" applyAlignment="1">
      <alignment vertical="center"/>
    </xf>
    <xf numFmtId="176" fontId="43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1" fontId="3" fillId="0" borderId="0" xfId="42" applyNumberForma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3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142875</xdr:rowOff>
    </xdr:from>
    <xdr:to>
      <xdr:col>3</xdr:col>
      <xdr:colOff>895350</xdr:colOff>
      <xdr:row>4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33375" y="495300"/>
          <a:ext cx="5000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年度（平成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日～平成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日）</a:t>
          </a:r>
        </a:p>
      </xdr:txBody>
    </xdr:sp>
    <xdr:clientData/>
  </xdr:twoCellAnchor>
  <xdr:oneCellAnchor>
    <xdr:from>
      <xdr:col>0</xdr:col>
      <xdr:colOff>0</xdr:colOff>
      <xdr:row>46</xdr:row>
      <xdr:rowOff>9525</xdr:rowOff>
    </xdr:from>
    <xdr:ext cx="3326552" cy="442429"/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0" y="11772900"/>
          <a:ext cx="3326552" cy="4424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準拠している会計基準　　□ＮＰＯ法人会計基準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oneCellAnchor>
  <xdr:twoCellAnchor>
    <xdr:from>
      <xdr:col>0</xdr:col>
      <xdr:colOff>0</xdr:colOff>
      <xdr:row>34</xdr:row>
      <xdr:rowOff>47625</xdr:rowOff>
    </xdr:from>
    <xdr:to>
      <xdr:col>4</xdr:col>
      <xdr:colOff>219075</xdr:colOff>
      <xdr:row>36</xdr:row>
      <xdr:rowOff>9525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9267825"/>
          <a:ext cx="5629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貸借対照表　　　　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日現在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5</xdr:col>
      <xdr:colOff>0</xdr:colOff>
      <xdr:row>8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0" y="1381125"/>
          <a:ext cx="6115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■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活動計算書／収支計算書</a:t>
          </a: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9</xdr:col>
      <xdr:colOff>600075</xdr:colOff>
      <xdr:row>52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200" y="66675"/>
          <a:ext cx="6381750" cy="9286875"/>
        </a:xfrm>
        <a:prstGeom prst="rect">
          <a:avLst/>
        </a:prstGeom>
        <a:noFill/>
        <a:ln w="57150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0" sqref="B20"/>
    </sheetView>
  </sheetViews>
  <sheetFormatPr defaultRowHeight="13.5"/>
  <cols>
    <col min="1" max="1" width="11.125" customWidth="1"/>
    <col min="2" max="2" width="14.625" customWidth="1"/>
    <col min="3" max="3" width="35" customWidth="1"/>
    <col min="4" max="4" width="40.5" bestFit="1" customWidth="1"/>
    <col min="5" max="5" width="13.25" customWidth="1"/>
  </cols>
  <sheetData>
    <row r="1" spans="1:5" ht="15.75">
      <c r="A1" s="114" t="s">
        <v>166</v>
      </c>
      <c r="B1" s="1"/>
    </row>
    <row r="2" spans="1:5" ht="15.75">
      <c r="A2" s="2"/>
      <c r="B2" s="114" t="s">
        <v>165</v>
      </c>
    </row>
    <row r="3" spans="1:5" ht="15.75">
      <c r="A3" s="2"/>
      <c r="B3" s="114" t="s">
        <v>244</v>
      </c>
    </row>
    <row r="4" spans="1:5" ht="15.75">
      <c r="A4" s="2"/>
      <c r="E4" s="3" t="s">
        <v>19</v>
      </c>
    </row>
    <row r="6" spans="1:5" s="6" customFormat="1" ht="25.5" customHeight="1">
      <c r="A6" s="4" t="s">
        <v>20</v>
      </c>
      <c r="B6" s="5" t="s">
        <v>21</v>
      </c>
      <c r="C6" s="5" t="s">
        <v>22</v>
      </c>
      <c r="D6" s="5" t="s">
        <v>167</v>
      </c>
      <c r="E6" s="5" t="s">
        <v>23</v>
      </c>
    </row>
    <row r="7" spans="1:5" s="6" customFormat="1" ht="25.5" customHeight="1">
      <c r="A7" s="7"/>
      <c r="B7" s="8"/>
      <c r="C7" s="8"/>
      <c r="D7" s="8"/>
      <c r="E7" s="8"/>
    </row>
    <row r="8" spans="1:5" s="6" customFormat="1" ht="25.5" customHeight="1">
      <c r="A8" s="9" t="s">
        <v>168</v>
      </c>
      <c r="B8" s="10" t="s">
        <v>25</v>
      </c>
      <c r="C8" s="10" t="s">
        <v>31</v>
      </c>
      <c r="D8" s="10" t="s">
        <v>243</v>
      </c>
      <c r="E8" s="10" t="s">
        <v>26</v>
      </c>
    </row>
    <row r="9" spans="1:5" s="6" customFormat="1" ht="25.5" customHeight="1">
      <c r="A9" s="7"/>
      <c r="B9" s="8"/>
      <c r="C9" s="8"/>
      <c r="D9" s="8"/>
      <c r="E9" s="8"/>
    </row>
    <row r="10" spans="1:5" s="6" customFormat="1" ht="25.5" customHeight="1">
      <c r="A10" s="9" t="s">
        <v>169</v>
      </c>
      <c r="B10" s="10" t="s">
        <v>27</v>
      </c>
      <c r="C10" s="10" t="s">
        <v>32</v>
      </c>
      <c r="D10" s="10" t="s">
        <v>243</v>
      </c>
      <c r="E10" s="10" t="s">
        <v>26</v>
      </c>
    </row>
    <row r="11" spans="1:5" s="6" customFormat="1" ht="25.5" customHeight="1">
      <c r="A11" s="7"/>
      <c r="B11" s="8"/>
      <c r="C11" s="8"/>
      <c r="D11" s="8"/>
      <c r="E11" s="8"/>
    </row>
    <row r="12" spans="1:5" s="6" customFormat="1" ht="38.25" customHeight="1">
      <c r="A12" s="9" t="s">
        <v>24</v>
      </c>
      <c r="B12" s="10" t="s">
        <v>94</v>
      </c>
      <c r="C12" s="10" t="s">
        <v>95</v>
      </c>
      <c r="D12" s="10" t="s">
        <v>243</v>
      </c>
      <c r="E12" s="10" t="s">
        <v>26</v>
      </c>
    </row>
    <row r="13" spans="1:5" s="6" customFormat="1" ht="25.5" customHeight="1">
      <c r="A13" s="7"/>
      <c r="B13" s="8"/>
      <c r="C13" s="8"/>
      <c r="D13" s="8"/>
      <c r="E13" s="8"/>
    </row>
    <row r="14" spans="1:5" s="6" customFormat="1" ht="25.5" customHeight="1">
      <c r="A14" s="9" t="s">
        <v>28</v>
      </c>
      <c r="B14" s="10" t="s">
        <v>242</v>
      </c>
      <c r="C14" s="10"/>
      <c r="D14" s="10" t="s">
        <v>243</v>
      </c>
      <c r="E14" s="10" t="s">
        <v>26</v>
      </c>
    </row>
    <row r="15" spans="1:5" s="6" customFormat="1" ht="25.5" customHeight="1">
      <c r="A15" s="7"/>
      <c r="B15" s="11"/>
      <c r="C15" s="11"/>
      <c r="D15" s="11"/>
      <c r="E15" s="11"/>
    </row>
    <row r="16" spans="1:5" s="6" customFormat="1" ht="25.5" customHeight="1">
      <c r="A16" s="12"/>
      <c r="B16" s="13"/>
      <c r="C16" s="13"/>
      <c r="D16" s="13"/>
      <c r="E16" s="13"/>
    </row>
    <row r="17" spans="1:1" ht="15.75">
      <c r="A17" s="14"/>
    </row>
    <row r="18" spans="1:1" ht="15.75">
      <c r="A18" s="14"/>
    </row>
    <row r="19" spans="1:1" ht="14.25">
      <c r="A19" s="15"/>
    </row>
  </sheetData>
  <phoneticPr fontId="5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workbookViewId="0">
      <pane xSplit="1" ySplit="3" topLeftCell="B34" activePane="bottomRight" state="frozen"/>
      <selection activeCell="B1" sqref="B1:D1"/>
      <selection pane="topRight" activeCell="B1" sqref="B1:D1"/>
      <selection pane="bottomLeft" activeCell="B1" sqref="B1:D1"/>
      <selection pane="bottomRight" activeCell="C56" sqref="C56"/>
    </sheetView>
  </sheetViews>
  <sheetFormatPr defaultRowHeight="13.5"/>
  <cols>
    <col min="1" max="1" width="2.875" style="219" customWidth="1"/>
    <col min="2" max="2" width="51.625" style="236" customWidth="1"/>
    <col min="3" max="4" width="20" style="232" customWidth="1"/>
    <col min="5" max="251" width="9" style="219"/>
    <col min="252" max="252" width="2.875" style="219" customWidth="1"/>
    <col min="253" max="253" width="51.625" style="219" customWidth="1"/>
    <col min="254" max="255" width="20" style="219" customWidth="1"/>
    <col min="256" max="507" width="9" style="219"/>
    <col min="508" max="508" width="2.875" style="219" customWidth="1"/>
    <col min="509" max="509" width="51.625" style="219" customWidth="1"/>
    <col min="510" max="511" width="20" style="219" customWidth="1"/>
    <col min="512" max="763" width="9" style="219"/>
    <col min="764" max="764" width="2.875" style="219" customWidth="1"/>
    <col min="765" max="765" width="51.625" style="219" customWidth="1"/>
    <col min="766" max="767" width="20" style="219" customWidth="1"/>
    <col min="768" max="1019" width="9" style="219"/>
    <col min="1020" max="1020" width="2.875" style="219" customWidth="1"/>
    <col min="1021" max="1021" width="51.625" style="219" customWidth="1"/>
    <col min="1022" max="1023" width="20" style="219" customWidth="1"/>
    <col min="1024" max="1275" width="9" style="219"/>
    <col min="1276" max="1276" width="2.875" style="219" customWidth="1"/>
    <col min="1277" max="1277" width="51.625" style="219" customWidth="1"/>
    <col min="1278" max="1279" width="20" style="219" customWidth="1"/>
    <col min="1280" max="1531" width="9" style="219"/>
    <col min="1532" max="1532" width="2.875" style="219" customWidth="1"/>
    <col min="1533" max="1533" width="51.625" style="219" customWidth="1"/>
    <col min="1534" max="1535" width="20" style="219" customWidth="1"/>
    <col min="1536" max="1787" width="9" style="219"/>
    <col min="1788" max="1788" width="2.875" style="219" customWidth="1"/>
    <col min="1789" max="1789" width="51.625" style="219" customWidth="1"/>
    <col min="1790" max="1791" width="20" style="219" customWidth="1"/>
    <col min="1792" max="2043" width="9" style="219"/>
    <col min="2044" max="2044" width="2.875" style="219" customWidth="1"/>
    <col min="2045" max="2045" width="51.625" style="219" customWidth="1"/>
    <col min="2046" max="2047" width="20" style="219" customWidth="1"/>
    <col min="2048" max="2299" width="9" style="219"/>
    <col min="2300" max="2300" width="2.875" style="219" customWidth="1"/>
    <col min="2301" max="2301" width="51.625" style="219" customWidth="1"/>
    <col min="2302" max="2303" width="20" style="219" customWidth="1"/>
    <col min="2304" max="2555" width="9" style="219"/>
    <col min="2556" max="2556" width="2.875" style="219" customWidth="1"/>
    <col min="2557" max="2557" width="51.625" style="219" customWidth="1"/>
    <col min="2558" max="2559" width="20" style="219" customWidth="1"/>
    <col min="2560" max="2811" width="9" style="219"/>
    <col min="2812" max="2812" width="2.875" style="219" customWidth="1"/>
    <col min="2813" max="2813" width="51.625" style="219" customWidth="1"/>
    <col min="2814" max="2815" width="20" style="219" customWidth="1"/>
    <col min="2816" max="3067" width="9" style="219"/>
    <col min="3068" max="3068" width="2.875" style="219" customWidth="1"/>
    <col min="3069" max="3069" width="51.625" style="219" customWidth="1"/>
    <col min="3070" max="3071" width="20" style="219" customWidth="1"/>
    <col min="3072" max="3323" width="9" style="219"/>
    <col min="3324" max="3324" width="2.875" style="219" customWidth="1"/>
    <col min="3325" max="3325" width="51.625" style="219" customWidth="1"/>
    <col min="3326" max="3327" width="20" style="219" customWidth="1"/>
    <col min="3328" max="3579" width="9" style="219"/>
    <col min="3580" max="3580" width="2.875" style="219" customWidth="1"/>
    <col min="3581" max="3581" width="51.625" style="219" customWidth="1"/>
    <col min="3582" max="3583" width="20" style="219" customWidth="1"/>
    <col min="3584" max="3835" width="9" style="219"/>
    <col min="3836" max="3836" width="2.875" style="219" customWidth="1"/>
    <col min="3837" max="3837" width="51.625" style="219" customWidth="1"/>
    <col min="3838" max="3839" width="20" style="219" customWidth="1"/>
    <col min="3840" max="4091" width="9" style="219"/>
    <col min="4092" max="4092" width="2.875" style="219" customWidth="1"/>
    <col min="4093" max="4093" width="51.625" style="219" customWidth="1"/>
    <col min="4094" max="4095" width="20" style="219" customWidth="1"/>
    <col min="4096" max="4347" width="9" style="219"/>
    <col min="4348" max="4348" width="2.875" style="219" customWidth="1"/>
    <col min="4349" max="4349" width="51.625" style="219" customWidth="1"/>
    <col min="4350" max="4351" width="20" style="219" customWidth="1"/>
    <col min="4352" max="4603" width="9" style="219"/>
    <col min="4604" max="4604" width="2.875" style="219" customWidth="1"/>
    <col min="4605" max="4605" width="51.625" style="219" customWidth="1"/>
    <col min="4606" max="4607" width="20" style="219" customWidth="1"/>
    <col min="4608" max="4859" width="9" style="219"/>
    <col min="4860" max="4860" width="2.875" style="219" customWidth="1"/>
    <col min="4861" max="4861" width="51.625" style="219" customWidth="1"/>
    <col min="4862" max="4863" width="20" style="219" customWidth="1"/>
    <col min="4864" max="5115" width="9" style="219"/>
    <col min="5116" max="5116" width="2.875" style="219" customWidth="1"/>
    <col min="5117" max="5117" width="51.625" style="219" customWidth="1"/>
    <col min="5118" max="5119" width="20" style="219" customWidth="1"/>
    <col min="5120" max="5371" width="9" style="219"/>
    <col min="5372" max="5372" width="2.875" style="219" customWidth="1"/>
    <col min="5373" max="5373" width="51.625" style="219" customWidth="1"/>
    <col min="5374" max="5375" width="20" style="219" customWidth="1"/>
    <col min="5376" max="5627" width="9" style="219"/>
    <col min="5628" max="5628" width="2.875" style="219" customWidth="1"/>
    <col min="5629" max="5629" width="51.625" style="219" customWidth="1"/>
    <col min="5630" max="5631" width="20" style="219" customWidth="1"/>
    <col min="5632" max="5883" width="9" style="219"/>
    <col min="5884" max="5884" width="2.875" style="219" customWidth="1"/>
    <col min="5885" max="5885" width="51.625" style="219" customWidth="1"/>
    <col min="5886" max="5887" width="20" style="219" customWidth="1"/>
    <col min="5888" max="6139" width="9" style="219"/>
    <col min="6140" max="6140" width="2.875" style="219" customWidth="1"/>
    <col min="6141" max="6141" width="51.625" style="219" customWidth="1"/>
    <col min="6142" max="6143" width="20" style="219" customWidth="1"/>
    <col min="6144" max="6395" width="9" style="219"/>
    <col min="6396" max="6396" width="2.875" style="219" customWidth="1"/>
    <col min="6397" max="6397" width="51.625" style="219" customWidth="1"/>
    <col min="6398" max="6399" width="20" style="219" customWidth="1"/>
    <col min="6400" max="6651" width="9" style="219"/>
    <col min="6652" max="6652" width="2.875" style="219" customWidth="1"/>
    <col min="6653" max="6653" width="51.625" style="219" customWidth="1"/>
    <col min="6654" max="6655" width="20" style="219" customWidth="1"/>
    <col min="6656" max="6907" width="9" style="219"/>
    <col min="6908" max="6908" width="2.875" style="219" customWidth="1"/>
    <col min="6909" max="6909" width="51.625" style="219" customWidth="1"/>
    <col min="6910" max="6911" width="20" style="219" customWidth="1"/>
    <col min="6912" max="7163" width="9" style="219"/>
    <col min="7164" max="7164" width="2.875" style="219" customWidth="1"/>
    <col min="7165" max="7165" width="51.625" style="219" customWidth="1"/>
    <col min="7166" max="7167" width="20" style="219" customWidth="1"/>
    <col min="7168" max="7419" width="9" style="219"/>
    <col min="7420" max="7420" width="2.875" style="219" customWidth="1"/>
    <col min="7421" max="7421" width="51.625" style="219" customWidth="1"/>
    <col min="7422" max="7423" width="20" style="219" customWidth="1"/>
    <col min="7424" max="7675" width="9" style="219"/>
    <col min="7676" max="7676" width="2.875" style="219" customWidth="1"/>
    <col min="7677" max="7677" width="51.625" style="219" customWidth="1"/>
    <col min="7678" max="7679" width="20" style="219" customWidth="1"/>
    <col min="7680" max="7931" width="9" style="219"/>
    <col min="7932" max="7932" width="2.875" style="219" customWidth="1"/>
    <col min="7933" max="7933" width="51.625" style="219" customWidth="1"/>
    <col min="7934" max="7935" width="20" style="219" customWidth="1"/>
    <col min="7936" max="8187" width="9" style="219"/>
    <col min="8188" max="8188" width="2.875" style="219" customWidth="1"/>
    <col min="8189" max="8189" width="51.625" style="219" customWidth="1"/>
    <col min="8190" max="8191" width="20" style="219" customWidth="1"/>
    <col min="8192" max="8443" width="9" style="219"/>
    <col min="8444" max="8444" width="2.875" style="219" customWidth="1"/>
    <col min="8445" max="8445" width="51.625" style="219" customWidth="1"/>
    <col min="8446" max="8447" width="20" style="219" customWidth="1"/>
    <col min="8448" max="8699" width="9" style="219"/>
    <col min="8700" max="8700" width="2.875" style="219" customWidth="1"/>
    <col min="8701" max="8701" width="51.625" style="219" customWidth="1"/>
    <col min="8702" max="8703" width="20" style="219" customWidth="1"/>
    <col min="8704" max="8955" width="9" style="219"/>
    <col min="8956" max="8956" width="2.875" style="219" customWidth="1"/>
    <col min="8957" max="8957" width="51.625" style="219" customWidth="1"/>
    <col min="8958" max="8959" width="20" style="219" customWidth="1"/>
    <col min="8960" max="9211" width="9" style="219"/>
    <col min="9212" max="9212" width="2.875" style="219" customWidth="1"/>
    <col min="9213" max="9213" width="51.625" style="219" customWidth="1"/>
    <col min="9214" max="9215" width="20" style="219" customWidth="1"/>
    <col min="9216" max="9467" width="9" style="219"/>
    <col min="9468" max="9468" width="2.875" style="219" customWidth="1"/>
    <col min="9469" max="9469" width="51.625" style="219" customWidth="1"/>
    <col min="9470" max="9471" width="20" style="219" customWidth="1"/>
    <col min="9472" max="9723" width="9" style="219"/>
    <col min="9724" max="9724" width="2.875" style="219" customWidth="1"/>
    <col min="9725" max="9725" width="51.625" style="219" customWidth="1"/>
    <col min="9726" max="9727" width="20" style="219" customWidth="1"/>
    <col min="9728" max="9979" width="9" style="219"/>
    <col min="9980" max="9980" width="2.875" style="219" customWidth="1"/>
    <col min="9981" max="9981" width="51.625" style="219" customWidth="1"/>
    <col min="9982" max="9983" width="20" style="219" customWidth="1"/>
    <col min="9984" max="10235" width="9" style="219"/>
    <col min="10236" max="10236" width="2.875" style="219" customWidth="1"/>
    <col min="10237" max="10237" width="51.625" style="219" customWidth="1"/>
    <col min="10238" max="10239" width="20" style="219" customWidth="1"/>
    <col min="10240" max="10491" width="9" style="219"/>
    <col min="10492" max="10492" width="2.875" style="219" customWidth="1"/>
    <col min="10493" max="10493" width="51.625" style="219" customWidth="1"/>
    <col min="10494" max="10495" width="20" style="219" customWidth="1"/>
    <col min="10496" max="10747" width="9" style="219"/>
    <col min="10748" max="10748" width="2.875" style="219" customWidth="1"/>
    <col min="10749" max="10749" width="51.625" style="219" customWidth="1"/>
    <col min="10750" max="10751" width="20" style="219" customWidth="1"/>
    <col min="10752" max="11003" width="9" style="219"/>
    <col min="11004" max="11004" width="2.875" style="219" customWidth="1"/>
    <col min="11005" max="11005" width="51.625" style="219" customWidth="1"/>
    <col min="11006" max="11007" width="20" style="219" customWidth="1"/>
    <col min="11008" max="11259" width="9" style="219"/>
    <col min="11260" max="11260" width="2.875" style="219" customWidth="1"/>
    <col min="11261" max="11261" width="51.625" style="219" customWidth="1"/>
    <col min="11262" max="11263" width="20" style="219" customWidth="1"/>
    <col min="11264" max="11515" width="9" style="219"/>
    <col min="11516" max="11516" width="2.875" style="219" customWidth="1"/>
    <col min="11517" max="11517" width="51.625" style="219" customWidth="1"/>
    <col min="11518" max="11519" width="20" style="219" customWidth="1"/>
    <col min="11520" max="11771" width="9" style="219"/>
    <col min="11772" max="11772" width="2.875" style="219" customWidth="1"/>
    <col min="11773" max="11773" width="51.625" style="219" customWidth="1"/>
    <col min="11774" max="11775" width="20" style="219" customWidth="1"/>
    <col min="11776" max="12027" width="9" style="219"/>
    <col min="12028" max="12028" width="2.875" style="219" customWidth="1"/>
    <col min="12029" max="12029" width="51.625" style="219" customWidth="1"/>
    <col min="12030" max="12031" width="20" style="219" customWidth="1"/>
    <col min="12032" max="12283" width="9" style="219"/>
    <col min="12284" max="12284" width="2.875" style="219" customWidth="1"/>
    <col min="12285" max="12285" width="51.625" style="219" customWidth="1"/>
    <col min="12286" max="12287" width="20" style="219" customWidth="1"/>
    <col min="12288" max="12539" width="9" style="219"/>
    <col min="12540" max="12540" width="2.875" style="219" customWidth="1"/>
    <col min="12541" max="12541" width="51.625" style="219" customWidth="1"/>
    <col min="12542" max="12543" width="20" style="219" customWidth="1"/>
    <col min="12544" max="12795" width="9" style="219"/>
    <col min="12796" max="12796" width="2.875" style="219" customWidth="1"/>
    <col min="12797" max="12797" width="51.625" style="219" customWidth="1"/>
    <col min="12798" max="12799" width="20" style="219" customWidth="1"/>
    <col min="12800" max="13051" width="9" style="219"/>
    <col min="13052" max="13052" width="2.875" style="219" customWidth="1"/>
    <col min="13053" max="13053" width="51.625" style="219" customWidth="1"/>
    <col min="13054" max="13055" width="20" style="219" customWidth="1"/>
    <col min="13056" max="13307" width="9" style="219"/>
    <col min="13308" max="13308" width="2.875" style="219" customWidth="1"/>
    <col min="13309" max="13309" width="51.625" style="219" customWidth="1"/>
    <col min="13310" max="13311" width="20" style="219" customWidth="1"/>
    <col min="13312" max="13563" width="9" style="219"/>
    <col min="13564" max="13564" width="2.875" style="219" customWidth="1"/>
    <col min="13565" max="13565" width="51.625" style="219" customWidth="1"/>
    <col min="13566" max="13567" width="20" style="219" customWidth="1"/>
    <col min="13568" max="13819" width="9" style="219"/>
    <col min="13820" max="13820" width="2.875" style="219" customWidth="1"/>
    <col min="13821" max="13821" width="51.625" style="219" customWidth="1"/>
    <col min="13822" max="13823" width="20" style="219" customWidth="1"/>
    <col min="13824" max="14075" width="9" style="219"/>
    <col min="14076" max="14076" width="2.875" style="219" customWidth="1"/>
    <col min="14077" max="14077" width="51.625" style="219" customWidth="1"/>
    <col min="14078" max="14079" width="20" style="219" customWidth="1"/>
    <col min="14080" max="14331" width="9" style="219"/>
    <col min="14332" max="14332" width="2.875" style="219" customWidth="1"/>
    <col min="14333" max="14333" width="51.625" style="219" customWidth="1"/>
    <col min="14334" max="14335" width="20" style="219" customWidth="1"/>
    <col min="14336" max="14587" width="9" style="219"/>
    <col min="14588" max="14588" width="2.875" style="219" customWidth="1"/>
    <col min="14589" max="14589" width="51.625" style="219" customWidth="1"/>
    <col min="14590" max="14591" width="20" style="219" customWidth="1"/>
    <col min="14592" max="14843" width="9" style="219"/>
    <col min="14844" max="14844" width="2.875" style="219" customWidth="1"/>
    <col min="14845" max="14845" width="51.625" style="219" customWidth="1"/>
    <col min="14846" max="14847" width="20" style="219" customWidth="1"/>
    <col min="14848" max="15099" width="9" style="219"/>
    <col min="15100" max="15100" width="2.875" style="219" customWidth="1"/>
    <col min="15101" max="15101" width="51.625" style="219" customWidth="1"/>
    <col min="15102" max="15103" width="20" style="219" customWidth="1"/>
    <col min="15104" max="15355" width="9" style="219"/>
    <col min="15356" max="15356" width="2.875" style="219" customWidth="1"/>
    <col min="15357" max="15357" width="51.625" style="219" customWidth="1"/>
    <col min="15358" max="15359" width="20" style="219" customWidth="1"/>
    <col min="15360" max="15611" width="9" style="219"/>
    <col min="15612" max="15612" width="2.875" style="219" customWidth="1"/>
    <col min="15613" max="15613" width="51.625" style="219" customWidth="1"/>
    <col min="15614" max="15615" width="20" style="219" customWidth="1"/>
    <col min="15616" max="15867" width="9" style="219"/>
    <col min="15868" max="15868" width="2.875" style="219" customWidth="1"/>
    <col min="15869" max="15869" width="51.625" style="219" customWidth="1"/>
    <col min="15870" max="15871" width="20" style="219" customWidth="1"/>
    <col min="15872" max="16123" width="9" style="219"/>
    <col min="16124" max="16124" width="2.875" style="219" customWidth="1"/>
    <col min="16125" max="16125" width="51.625" style="219" customWidth="1"/>
    <col min="16126" max="16127" width="20" style="219" customWidth="1"/>
    <col min="16128" max="16384" width="9" style="219"/>
  </cols>
  <sheetData>
    <row r="1" spans="2:4" ht="18.75">
      <c r="B1" s="223" t="s">
        <v>506</v>
      </c>
      <c r="C1" s="223"/>
      <c r="D1" s="224"/>
    </row>
    <row r="2" spans="2:4" ht="14.25" customHeight="1">
      <c r="B2" s="244"/>
      <c r="C2" s="244"/>
      <c r="D2" s="226" t="s">
        <v>507</v>
      </c>
    </row>
    <row r="3" spans="2:4" ht="14.25" thickBot="1">
      <c r="B3" s="245" t="s">
        <v>363</v>
      </c>
      <c r="C3" s="228" t="s">
        <v>516</v>
      </c>
      <c r="D3" s="228"/>
    </row>
    <row r="4" spans="2:4">
      <c r="B4" s="229" t="s">
        <v>369</v>
      </c>
      <c r="C4" s="230"/>
      <c r="D4" s="230"/>
    </row>
    <row r="5" spans="2:4">
      <c r="B5" s="231" t="s">
        <v>508</v>
      </c>
    </row>
    <row r="6" spans="2:4">
      <c r="B6" s="231" t="s">
        <v>371</v>
      </c>
    </row>
    <row r="7" spans="2:4">
      <c r="B7" s="231" t="s">
        <v>372</v>
      </c>
      <c r="C7" s="232">
        <v>245943</v>
      </c>
    </row>
    <row r="8" spans="2:4">
      <c r="B8" s="231" t="s">
        <v>373</v>
      </c>
      <c r="C8" s="232">
        <v>36997</v>
      </c>
    </row>
    <row r="9" spans="2:4">
      <c r="B9" s="231" t="s">
        <v>374</v>
      </c>
      <c r="C9" s="233">
        <v>1181866</v>
      </c>
    </row>
    <row r="10" spans="2:4">
      <c r="B10" s="231" t="s">
        <v>375</v>
      </c>
      <c r="C10" s="232">
        <v>1464806</v>
      </c>
    </row>
    <row r="11" spans="2:4">
      <c r="B11" s="231" t="s">
        <v>376</v>
      </c>
    </row>
    <row r="12" spans="2:4">
      <c r="B12" s="231" t="s">
        <v>377</v>
      </c>
      <c r="C12" s="233">
        <v>4973681</v>
      </c>
    </row>
    <row r="13" spans="2:4">
      <c r="B13" s="231" t="s">
        <v>378</v>
      </c>
      <c r="C13" s="232">
        <v>4973681</v>
      </c>
    </row>
    <row r="14" spans="2:4">
      <c r="B14" s="231" t="s">
        <v>379</v>
      </c>
    </row>
    <row r="15" spans="2:4">
      <c r="B15" s="231" t="s">
        <v>380</v>
      </c>
      <c r="C15" s="232">
        <v>1897500</v>
      </c>
    </row>
    <row r="16" spans="2:4">
      <c r="B16" s="231" t="s">
        <v>381</v>
      </c>
      <c r="C16" s="232">
        <v>8430000</v>
      </c>
    </row>
    <row r="17" spans="2:4">
      <c r="B17" s="231" t="s">
        <v>382</v>
      </c>
      <c r="C17" s="233">
        <v>420000</v>
      </c>
    </row>
    <row r="18" spans="2:4">
      <c r="B18" s="231" t="s">
        <v>383</v>
      </c>
      <c r="C18" s="232">
        <v>10747500</v>
      </c>
    </row>
    <row r="19" spans="2:4">
      <c r="B19" s="231" t="s">
        <v>384</v>
      </c>
    </row>
    <row r="20" spans="2:4">
      <c r="B20" s="231" t="s">
        <v>385</v>
      </c>
      <c r="C20" s="232">
        <v>15152337</v>
      </c>
    </row>
    <row r="21" spans="2:4">
      <c r="B21" s="231" t="s">
        <v>386</v>
      </c>
      <c r="C21" s="232">
        <v>2404503</v>
      </c>
    </row>
    <row r="22" spans="2:4">
      <c r="B22" s="231" t="s">
        <v>387</v>
      </c>
      <c r="C22" s="233">
        <v>328854</v>
      </c>
    </row>
    <row r="23" spans="2:4">
      <c r="B23" s="231" t="s">
        <v>388</v>
      </c>
      <c r="C23" s="234">
        <v>16109588</v>
      </c>
    </row>
    <row r="24" spans="2:4">
      <c r="B24" s="231" t="s">
        <v>389</v>
      </c>
      <c r="D24" s="232">
        <v>33295575</v>
      </c>
    </row>
    <row r="25" spans="2:4">
      <c r="B25" s="231" t="s">
        <v>509</v>
      </c>
    </row>
    <row r="26" spans="2:4">
      <c r="B26" s="231" t="s">
        <v>391</v>
      </c>
    </row>
    <row r="27" spans="2:4">
      <c r="B27" s="231" t="s">
        <v>392</v>
      </c>
      <c r="C27" s="232">
        <v>850394</v>
      </c>
    </row>
    <row r="28" spans="2:4">
      <c r="B28" s="231" t="s">
        <v>393</v>
      </c>
      <c r="C28" s="232">
        <v>935162</v>
      </c>
    </row>
    <row r="29" spans="2:4">
      <c r="B29" s="231" t="s">
        <v>394</v>
      </c>
      <c r="C29" s="232">
        <v>1</v>
      </c>
    </row>
    <row r="30" spans="2:4">
      <c r="B30" s="231" t="s">
        <v>395</v>
      </c>
      <c r="C30" s="233">
        <v>3313627</v>
      </c>
    </row>
    <row r="31" spans="2:4">
      <c r="B31" s="231" t="s">
        <v>396</v>
      </c>
      <c r="C31" s="234">
        <v>5099184</v>
      </c>
    </row>
    <row r="32" spans="2:4">
      <c r="B32" s="231" t="s">
        <v>397</v>
      </c>
      <c r="D32" s="233">
        <v>5099184</v>
      </c>
    </row>
    <row r="33" spans="2:4" ht="14.25" thickBot="1">
      <c r="B33" s="231" t="s">
        <v>398</v>
      </c>
      <c r="D33" s="235">
        <v>38394759</v>
      </c>
    </row>
    <row r="34" spans="2:4" ht="14.25" thickTop="1">
      <c r="B34" s="221" t="s">
        <v>399</v>
      </c>
      <c r="C34" s="224"/>
      <c r="D34" s="224"/>
    </row>
    <row r="35" spans="2:4">
      <c r="B35" s="231" t="s">
        <v>510</v>
      </c>
    </row>
    <row r="36" spans="2:4">
      <c r="B36" s="231" t="s">
        <v>401</v>
      </c>
      <c r="C36" s="232">
        <v>934477</v>
      </c>
    </row>
    <row r="37" spans="2:4">
      <c r="B37" s="231" t="s">
        <v>402</v>
      </c>
      <c r="C37" s="232">
        <v>326240</v>
      </c>
    </row>
    <row r="38" spans="2:4">
      <c r="B38" s="231" t="s">
        <v>403</v>
      </c>
      <c r="C38" s="232">
        <v>3285000</v>
      </c>
    </row>
    <row r="39" spans="2:4">
      <c r="B39" s="231" t="s">
        <v>404</v>
      </c>
      <c r="C39" s="232">
        <v>10341000</v>
      </c>
    </row>
    <row r="40" spans="2:4">
      <c r="B40" s="231" t="s">
        <v>405</v>
      </c>
      <c r="C40" s="232">
        <v>122172</v>
      </c>
    </row>
    <row r="41" spans="2:4">
      <c r="B41" s="231" t="s">
        <v>406</v>
      </c>
      <c r="C41" s="232">
        <v>9054905</v>
      </c>
    </row>
    <row r="42" spans="2:4">
      <c r="B42" s="231" t="s">
        <v>407</v>
      </c>
      <c r="C42" s="232">
        <v>91700</v>
      </c>
    </row>
    <row r="43" spans="2:4">
      <c r="B43" s="231" t="s">
        <v>408</v>
      </c>
      <c r="C43" s="232">
        <v>882300</v>
      </c>
    </row>
    <row r="44" spans="2:4">
      <c r="B44" s="231" t="s">
        <v>409</v>
      </c>
      <c r="C44" s="233">
        <v>-3359429</v>
      </c>
    </row>
    <row r="45" spans="2:4">
      <c r="B45" s="231" t="s">
        <v>410</v>
      </c>
      <c r="D45" s="232">
        <v>21678365</v>
      </c>
    </row>
    <row r="46" spans="2:4">
      <c r="B46" s="231" t="s">
        <v>411</v>
      </c>
    </row>
    <row r="47" spans="2:4">
      <c r="B47" s="231" t="s">
        <v>412</v>
      </c>
      <c r="C47" s="232">
        <v>23080000</v>
      </c>
    </row>
    <row r="48" spans="2:4">
      <c r="B48" s="231" t="s">
        <v>413</v>
      </c>
      <c r="C48" s="233">
        <v>1065000</v>
      </c>
    </row>
    <row r="49" spans="2:4">
      <c r="B49" s="231" t="s">
        <v>414</v>
      </c>
      <c r="D49" s="233">
        <v>24145000</v>
      </c>
    </row>
    <row r="50" spans="2:4">
      <c r="B50" s="231" t="s">
        <v>415</v>
      </c>
      <c r="D50" s="232">
        <v>45823365</v>
      </c>
    </row>
    <row r="51" spans="2:4">
      <c r="B51" s="221" t="s">
        <v>511</v>
      </c>
      <c r="C51" s="221"/>
      <c r="D51" s="221"/>
    </row>
    <row r="52" spans="2:4">
      <c r="B52" s="231" t="s">
        <v>512</v>
      </c>
    </row>
    <row r="53" spans="2:4">
      <c r="B53" s="231" t="s">
        <v>513</v>
      </c>
      <c r="D53" s="234">
        <v>-7428606</v>
      </c>
    </row>
    <row r="54" spans="2:4">
      <c r="B54" s="231"/>
    </row>
    <row r="55" spans="2:4">
      <c r="B55" s="219" t="s">
        <v>514</v>
      </c>
    </row>
    <row r="56" spans="2:4">
      <c r="B56" s="246">
        <v>42063</v>
      </c>
      <c r="C56" s="247"/>
      <c r="D56" s="247"/>
    </row>
    <row r="57" spans="2:4">
      <c r="B57" s="219" t="s">
        <v>134</v>
      </c>
      <c r="C57" s="247"/>
      <c r="D57" s="247"/>
    </row>
    <row r="58" spans="2:4">
      <c r="B58" s="219" t="s">
        <v>515</v>
      </c>
      <c r="C58" s="247"/>
      <c r="D58" s="247"/>
    </row>
    <row r="59" spans="2:4">
      <c r="C59" s="247"/>
      <c r="D59" s="247"/>
    </row>
    <row r="60" spans="2:4">
      <c r="B60" s="248"/>
      <c r="C60" s="247"/>
      <c r="D60" s="247"/>
    </row>
    <row r="61" spans="2:4">
      <c r="B61" s="249"/>
      <c r="C61" s="247"/>
      <c r="D61" s="247"/>
    </row>
  </sheetData>
  <mergeCells count="6">
    <mergeCell ref="B1:D1"/>
    <mergeCell ref="B2:C2"/>
    <mergeCell ref="C3:D3"/>
    <mergeCell ref="B4:D4"/>
    <mergeCell ref="B34:D34"/>
    <mergeCell ref="B51:D51"/>
  </mergeCells>
  <phoneticPr fontId="5"/>
  <pageMargins left="0.78740157480314965" right="0.51181102362204722" top="0.98425196850393704" bottom="0.98425196850393704" header="0.51181102362204722" footer="0.51181102362204722"/>
  <pageSetup paperSize="9" scale="95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0"/>
  <sheetViews>
    <sheetView workbookViewId="0">
      <pane xSplit="1" ySplit="3" topLeftCell="B16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3.5"/>
  <cols>
    <col min="1" max="1" width="2.875" style="219" customWidth="1"/>
    <col min="2" max="2" width="53.625" style="236" customWidth="1"/>
    <col min="3" max="4" width="20" style="232" customWidth="1"/>
    <col min="5" max="256" width="9" style="219"/>
    <col min="257" max="257" width="2.875" style="219" customWidth="1"/>
    <col min="258" max="258" width="53.625" style="219" customWidth="1"/>
    <col min="259" max="260" width="20" style="219" customWidth="1"/>
    <col min="261" max="512" width="9" style="219"/>
    <col min="513" max="513" width="2.875" style="219" customWidth="1"/>
    <col min="514" max="514" width="53.625" style="219" customWidth="1"/>
    <col min="515" max="516" width="20" style="219" customWidth="1"/>
    <col min="517" max="768" width="9" style="219"/>
    <col min="769" max="769" width="2.875" style="219" customWidth="1"/>
    <col min="770" max="770" width="53.625" style="219" customWidth="1"/>
    <col min="771" max="772" width="20" style="219" customWidth="1"/>
    <col min="773" max="1024" width="9" style="219"/>
    <col min="1025" max="1025" width="2.875" style="219" customWidth="1"/>
    <col min="1026" max="1026" width="53.625" style="219" customWidth="1"/>
    <col min="1027" max="1028" width="20" style="219" customWidth="1"/>
    <col min="1029" max="1280" width="9" style="219"/>
    <col min="1281" max="1281" width="2.875" style="219" customWidth="1"/>
    <col min="1282" max="1282" width="53.625" style="219" customWidth="1"/>
    <col min="1283" max="1284" width="20" style="219" customWidth="1"/>
    <col min="1285" max="1536" width="9" style="219"/>
    <col min="1537" max="1537" width="2.875" style="219" customWidth="1"/>
    <col min="1538" max="1538" width="53.625" style="219" customWidth="1"/>
    <col min="1539" max="1540" width="20" style="219" customWidth="1"/>
    <col min="1541" max="1792" width="9" style="219"/>
    <col min="1793" max="1793" width="2.875" style="219" customWidth="1"/>
    <col min="1794" max="1794" width="53.625" style="219" customWidth="1"/>
    <col min="1795" max="1796" width="20" style="219" customWidth="1"/>
    <col min="1797" max="2048" width="9" style="219"/>
    <col min="2049" max="2049" width="2.875" style="219" customWidth="1"/>
    <col min="2050" max="2050" width="53.625" style="219" customWidth="1"/>
    <col min="2051" max="2052" width="20" style="219" customWidth="1"/>
    <col min="2053" max="2304" width="9" style="219"/>
    <col min="2305" max="2305" width="2.875" style="219" customWidth="1"/>
    <col min="2306" max="2306" width="53.625" style="219" customWidth="1"/>
    <col min="2307" max="2308" width="20" style="219" customWidth="1"/>
    <col min="2309" max="2560" width="9" style="219"/>
    <col min="2561" max="2561" width="2.875" style="219" customWidth="1"/>
    <col min="2562" max="2562" width="53.625" style="219" customWidth="1"/>
    <col min="2563" max="2564" width="20" style="219" customWidth="1"/>
    <col min="2565" max="2816" width="9" style="219"/>
    <col min="2817" max="2817" width="2.875" style="219" customWidth="1"/>
    <col min="2818" max="2818" width="53.625" style="219" customWidth="1"/>
    <col min="2819" max="2820" width="20" style="219" customWidth="1"/>
    <col min="2821" max="3072" width="9" style="219"/>
    <col min="3073" max="3073" width="2.875" style="219" customWidth="1"/>
    <col min="3074" max="3074" width="53.625" style="219" customWidth="1"/>
    <col min="3075" max="3076" width="20" style="219" customWidth="1"/>
    <col min="3077" max="3328" width="9" style="219"/>
    <col min="3329" max="3329" width="2.875" style="219" customWidth="1"/>
    <col min="3330" max="3330" width="53.625" style="219" customWidth="1"/>
    <col min="3331" max="3332" width="20" style="219" customWidth="1"/>
    <col min="3333" max="3584" width="9" style="219"/>
    <col min="3585" max="3585" width="2.875" style="219" customWidth="1"/>
    <col min="3586" max="3586" width="53.625" style="219" customWidth="1"/>
    <col min="3587" max="3588" width="20" style="219" customWidth="1"/>
    <col min="3589" max="3840" width="9" style="219"/>
    <col min="3841" max="3841" width="2.875" style="219" customWidth="1"/>
    <col min="3842" max="3842" width="53.625" style="219" customWidth="1"/>
    <col min="3843" max="3844" width="20" style="219" customWidth="1"/>
    <col min="3845" max="4096" width="9" style="219"/>
    <col min="4097" max="4097" width="2.875" style="219" customWidth="1"/>
    <col min="4098" max="4098" width="53.625" style="219" customWidth="1"/>
    <col min="4099" max="4100" width="20" style="219" customWidth="1"/>
    <col min="4101" max="4352" width="9" style="219"/>
    <col min="4353" max="4353" width="2.875" style="219" customWidth="1"/>
    <col min="4354" max="4354" width="53.625" style="219" customWidth="1"/>
    <col min="4355" max="4356" width="20" style="219" customWidth="1"/>
    <col min="4357" max="4608" width="9" style="219"/>
    <col min="4609" max="4609" width="2.875" style="219" customWidth="1"/>
    <col min="4610" max="4610" width="53.625" style="219" customWidth="1"/>
    <col min="4611" max="4612" width="20" style="219" customWidth="1"/>
    <col min="4613" max="4864" width="9" style="219"/>
    <col min="4865" max="4865" width="2.875" style="219" customWidth="1"/>
    <col min="4866" max="4866" width="53.625" style="219" customWidth="1"/>
    <col min="4867" max="4868" width="20" style="219" customWidth="1"/>
    <col min="4869" max="5120" width="9" style="219"/>
    <col min="5121" max="5121" width="2.875" style="219" customWidth="1"/>
    <col min="5122" max="5122" width="53.625" style="219" customWidth="1"/>
    <col min="5123" max="5124" width="20" style="219" customWidth="1"/>
    <col min="5125" max="5376" width="9" style="219"/>
    <col min="5377" max="5377" width="2.875" style="219" customWidth="1"/>
    <col min="5378" max="5378" width="53.625" style="219" customWidth="1"/>
    <col min="5379" max="5380" width="20" style="219" customWidth="1"/>
    <col min="5381" max="5632" width="9" style="219"/>
    <col min="5633" max="5633" width="2.875" style="219" customWidth="1"/>
    <col min="5634" max="5634" width="53.625" style="219" customWidth="1"/>
    <col min="5635" max="5636" width="20" style="219" customWidth="1"/>
    <col min="5637" max="5888" width="9" style="219"/>
    <col min="5889" max="5889" width="2.875" style="219" customWidth="1"/>
    <col min="5890" max="5890" width="53.625" style="219" customWidth="1"/>
    <col min="5891" max="5892" width="20" style="219" customWidth="1"/>
    <col min="5893" max="6144" width="9" style="219"/>
    <col min="6145" max="6145" width="2.875" style="219" customWidth="1"/>
    <col min="6146" max="6146" width="53.625" style="219" customWidth="1"/>
    <col min="6147" max="6148" width="20" style="219" customWidth="1"/>
    <col min="6149" max="6400" width="9" style="219"/>
    <col min="6401" max="6401" width="2.875" style="219" customWidth="1"/>
    <col min="6402" max="6402" width="53.625" style="219" customWidth="1"/>
    <col min="6403" max="6404" width="20" style="219" customWidth="1"/>
    <col min="6405" max="6656" width="9" style="219"/>
    <col min="6657" max="6657" width="2.875" style="219" customWidth="1"/>
    <col min="6658" max="6658" width="53.625" style="219" customWidth="1"/>
    <col min="6659" max="6660" width="20" style="219" customWidth="1"/>
    <col min="6661" max="6912" width="9" style="219"/>
    <col min="6913" max="6913" width="2.875" style="219" customWidth="1"/>
    <col min="6914" max="6914" width="53.625" style="219" customWidth="1"/>
    <col min="6915" max="6916" width="20" style="219" customWidth="1"/>
    <col min="6917" max="7168" width="9" style="219"/>
    <col min="7169" max="7169" width="2.875" style="219" customWidth="1"/>
    <col min="7170" max="7170" width="53.625" style="219" customWidth="1"/>
    <col min="7171" max="7172" width="20" style="219" customWidth="1"/>
    <col min="7173" max="7424" width="9" style="219"/>
    <col min="7425" max="7425" width="2.875" style="219" customWidth="1"/>
    <col min="7426" max="7426" width="53.625" style="219" customWidth="1"/>
    <col min="7427" max="7428" width="20" style="219" customWidth="1"/>
    <col min="7429" max="7680" width="9" style="219"/>
    <col min="7681" max="7681" width="2.875" style="219" customWidth="1"/>
    <col min="7682" max="7682" width="53.625" style="219" customWidth="1"/>
    <col min="7683" max="7684" width="20" style="219" customWidth="1"/>
    <col min="7685" max="7936" width="9" style="219"/>
    <col min="7937" max="7937" width="2.875" style="219" customWidth="1"/>
    <col min="7938" max="7938" width="53.625" style="219" customWidth="1"/>
    <col min="7939" max="7940" width="20" style="219" customWidth="1"/>
    <col min="7941" max="8192" width="9" style="219"/>
    <col min="8193" max="8193" width="2.875" style="219" customWidth="1"/>
    <col min="8194" max="8194" width="53.625" style="219" customWidth="1"/>
    <col min="8195" max="8196" width="20" style="219" customWidth="1"/>
    <col min="8197" max="8448" width="9" style="219"/>
    <col min="8449" max="8449" width="2.875" style="219" customWidth="1"/>
    <col min="8450" max="8450" width="53.625" style="219" customWidth="1"/>
    <col min="8451" max="8452" width="20" style="219" customWidth="1"/>
    <col min="8453" max="8704" width="9" style="219"/>
    <col min="8705" max="8705" width="2.875" style="219" customWidth="1"/>
    <col min="8706" max="8706" width="53.625" style="219" customWidth="1"/>
    <col min="8707" max="8708" width="20" style="219" customWidth="1"/>
    <col min="8709" max="8960" width="9" style="219"/>
    <col min="8961" max="8961" width="2.875" style="219" customWidth="1"/>
    <col min="8962" max="8962" width="53.625" style="219" customWidth="1"/>
    <col min="8963" max="8964" width="20" style="219" customWidth="1"/>
    <col min="8965" max="9216" width="9" style="219"/>
    <col min="9217" max="9217" width="2.875" style="219" customWidth="1"/>
    <col min="9218" max="9218" width="53.625" style="219" customWidth="1"/>
    <col min="9219" max="9220" width="20" style="219" customWidth="1"/>
    <col min="9221" max="9472" width="9" style="219"/>
    <col min="9473" max="9473" width="2.875" style="219" customWidth="1"/>
    <col min="9474" max="9474" width="53.625" style="219" customWidth="1"/>
    <col min="9475" max="9476" width="20" style="219" customWidth="1"/>
    <col min="9477" max="9728" width="9" style="219"/>
    <col min="9729" max="9729" width="2.875" style="219" customWidth="1"/>
    <col min="9730" max="9730" width="53.625" style="219" customWidth="1"/>
    <col min="9731" max="9732" width="20" style="219" customWidth="1"/>
    <col min="9733" max="9984" width="9" style="219"/>
    <col min="9985" max="9985" width="2.875" style="219" customWidth="1"/>
    <col min="9986" max="9986" width="53.625" style="219" customWidth="1"/>
    <col min="9987" max="9988" width="20" style="219" customWidth="1"/>
    <col min="9989" max="10240" width="9" style="219"/>
    <col min="10241" max="10241" width="2.875" style="219" customWidth="1"/>
    <col min="10242" max="10242" width="53.625" style="219" customWidth="1"/>
    <col min="10243" max="10244" width="20" style="219" customWidth="1"/>
    <col min="10245" max="10496" width="9" style="219"/>
    <col min="10497" max="10497" width="2.875" style="219" customWidth="1"/>
    <col min="10498" max="10498" width="53.625" style="219" customWidth="1"/>
    <col min="10499" max="10500" width="20" style="219" customWidth="1"/>
    <col min="10501" max="10752" width="9" style="219"/>
    <col min="10753" max="10753" width="2.875" style="219" customWidth="1"/>
    <col min="10754" max="10754" width="53.625" style="219" customWidth="1"/>
    <col min="10755" max="10756" width="20" style="219" customWidth="1"/>
    <col min="10757" max="11008" width="9" style="219"/>
    <col min="11009" max="11009" width="2.875" style="219" customWidth="1"/>
    <col min="11010" max="11010" width="53.625" style="219" customWidth="1"/>
    <col min="11011" max="11012" width="20" style="219" customWidth="1"/>
    <col min="11013" max="11264" width="9" style="219"/>
    <col min="11265" max="11265" width="2.875" style="219" customWidth="1"/>
    <col min="11266" max="11266" width="53.625" style="219" customWidth="1"/>
    <col min="11267" max="11268" width="20" style="219" customWidth="1"/>
    <col min="11269" max="11520" width="9" style="219"/>
    <col min="11521" max="11521" width="2.875" style="219" customWidth="1"/>
    <col min="11522" max="11522" width="53.625" style="219" customWidth="1"/>
    <col min="11523" max="11524" width="20" style="219" customWidth="1"/>
    <col min="11525" max="11776" width="9" style="219"/>
    <col min="11777" max="11777" width="2.875" style="219" customWidth="1"/>
    <col min="11778" max="11778" width="53.625" style="219" customWidth="1"/>
    <col min="11779" max="11780" width="20" style="219" customWidth="1"/>
    <col min="11781" max="12032" width="9" style="219"/>
    <col min="12033" max="12033" width="2.875" style="219" customWidth="1"/>
    <col min="12034" max="12034" width="53.625" style="219" customWidth="1"/>
    <col min="12035" max="12036" width="20" style="219" customWidth="1"/>
    <col min="12037" max="12288" width="9" style="219"/>
    <col min="12289" max="12289" width="2.875" style="219" customWidth="1"/>
    <col min="12290" max="12290" width="53.625" style="219" customWidth="1"/>
    <col min="12291" max="12292" width="20" style="219" customWidth="1"/>
    <col min="12293" max="12544" width="9" style="219"/>
    <col min="12545" max="12545" width="2.875" style="219" customWidth="1"/>
    <col min="12546" max="12546" width="53.625" style="219" customWidth="1"/>
    <col min="12547" max="12548" width="20" style="219" customWidth="1"/>
    <col min="12549" max="12800" width="9" style="219"/>
    <col min="12801" max="12801" width="2.875" style="219" customWidth="1"/>
    <col min="12802" max="12802" width="53.625" style="219" customWidth="1"/>
    <col min="12803" max="12804" width="20" style="219" customWidth="1"/>
    <col min="12805" max="13056" width="9" style="219"/>
    <col min="13057" max="13057" width="2.875" style="219" customWidth="1"/>
    <col min="13058" max="13058" width="53.625" style="219" customWidth="1"/>
    <col min="13059" max="13060" width="20" style="219" customWidth="1"/>
    <col min="13061" max="13312" width="9" style="219"/>
    <col min="13313" max="13313" width="2.875" style="219" customWidth="1"/>
    <col min="13314" max="13314" width="53.625" style="219" customWidth="1"/>
    <col min="13315" max="13316" width="20" style="219" customWidth="1"/>
    <col min="13317" max="13568" width="9" style="219"/>
    <col min="13569" max="13569" width="2.875" style="219" customWidth="1"/>
    <col min="13570" max="13570" width="53.625" style="219" customWidth="1"/>
    <col min="13571" max="13572" width="20" style="219" customWidth="1"/>
    <col min="13573" max="13824" width="9" style="219"/>
    <col min="13825" max="13825" width="2.875" style="219" customWidth="1"/>
    <col min="13826" max="13826" width="53.625" style="219" customWidth="1"/>
    <col min="13827" max="13828" width="20" style="219" customWidth="1"/>
    <col min="13829" max="14080" width="9" style="219"/>
    <col min="14081" max="14081" width="2.875" style="219" customWidth="1"/>
    <col min="14082" max="14082" width="53.625" style="219" customWidth="1"/>
    <col min="14083" max="14084" width="20" style="219" customWidth="1"/>
    <col min="14085" max="14336" width="9" style="219"/>
    <col min="14337" max="14337" width="2.875" style="219" customWidth="1"/>
    <col min="14338" max="14338" width="53.625" style="219" customWidth="1"/>
    <col min="14339" max="14340" width="20" style="219" customWidth="1"/>
    <col min="14341" max="14592" width="9" style="219"/>
    <col min="14593" max="14593" width="2.875" style="219" customWidth="1"/>
    <col min="14594" max="14594" width="53.625" style="219" customWidth="1"/>
    <col min="14595" max="14596" width="20" style="219" customWidth="1"/>
    <col min="14597" max="14848" width="9" style="219"/>
    <col min="14849" max="14849" width="2.875" style="219" customWidth="1"/>
    <col min="14850" max="14850" width="53.625" style="219" customWidth="1"/>
    <col min="14851" max="14852" width="20" style="219" customWidth="1"/>
    <col min="14853" max="15104" width="9" style="219"/>
    <col min="15105" max="15105" width="2.875" style="219" customWidth="1"/>
    <col min="15106" max="15106" width="53.625" style="219" customWidth="1"/>
    <col min="15107" max="15108" width="20" style="219" customWidth="1"/>
    <col min="15109" max="15360" width="9" style="219"/>
    <col min="15361" max="15361" width="2.875" style="219" customWidth="1"/>
    <col min="15362" max="15362" width="53.625" style="219" customWidth="1"/>
    <col min="15363" max="15364" width="20" style="219" customWidth="1"/>
    <col min="15365" max="15616" width="9" style="219"/>
    <col min="15617" max="15617" width="2.875" style="219" customWidth="1"/>
    <col min="15618" max="15618" width="53.625" style="219" customWidth="1"/>
    <col min="15619" max="15620" width="20" style="219" customWidth="1"/>
    <col min="15621" max="15872" width="9" style="219"/>
    <col min="15873" max="15873" width="2.875" style="219" customWidth="1"/>
    <col min="15874" max="15874" width="53.625" style="219" customWidth="1"/>
    <col min="15875" max="15876" width="20" style="219" customWidth="1"/>
    <col min="15877" max="16128" width="9" style="219"/>
    <col min="16129" max="16129" width="2.875" style="219" customWidth="1"/>
    <col min="16130" max="16130" width="53.625" style="219" customWidth="1"/>
    <col min="16131" max="16132" width="20" style="219" customWidth="1"/>
    <col min="16133" max="16384" width="9" style="219"/>
  </cols>
  <sheetData>
    <row r="1" spans="2:4" ht="18.75">
      <c r="B1" s="223" t="s">
        <v>425</v>
      </c>
      <c r="C1" s="223"/>
      <c r="D1" s="224"/>
    </row>
    <row r="2" spans="2:4" ht="14.25" customHeight="1">
      <c r="B2" s="225"/>
      <c r="C2" s="225"/>
      <c r="D2" s="226" t="s">
        <v>367</v>
      </c>
    </row>
    <row r="3" spans="2:4" ht="14.25" thickBot="1">
      <c r="B3" s="227" t="s">
        <v>363</v>
      </c>
      <c r="C3" s="228" t="s">
        <v>426</v>
      </c>
      <c r="D3" s="228"/>
    </row>
    <row r="4" spans="2:4">
      <c r="B4" s="231" t="s">
        <v>427</v>
      </c>
    </row>
    <row r="5" spans="2:4">
      <c r="B5" s="231" t="s">
        <v>428</v>
      </c>
      <c r="C5" s="232">
        <v>358000</v>
      </c>
    </row>
    <row r="6" spans="2:4">
      <c r="B6" s="231" t="s">
        <v>429</v>
      </c>
      <c r="C6" s="232">
        <v>46583273</v>
      </c>
    </row>
    <row r="7" spans="2:4">
      <c r="B7" s="231" t="s">
        <v>430</v>
      </c>
      <c r="C7" s="233">
        <v>-9064</v>
      </c>
    </row>
    <row r="8" spans="2:4">
      <c r="B8" s="231" t="s">
        <v>431</v>
      </c>
      <c r="D8" s="232">
        <v>46932209</v>
      </c>
    </row>
    <row r="9" spans="2:4">
      <c r="B9" s="231" t="s">
        <v>432</v>
      </c>
    </row>
    <row r="10" spans="2:4">
      <c r="B10" s="231" t="s">
        <v>433</v>
      </c>
      <c r="C10" s="232">
        <v>2436100</v>
      </c>
    </row>
    <row r="11" spans="2:4">
      <c r="B11" s="231" t="s">
        <v>434</v>
      </c>
      <c r="C11" s="233">
        <v>401860</v>
      </c>
    </row>
    <row r="12" spans="2:4">
      <c r="B12" s="231" t="s">
        <v>435</v>
      </c>
      <c r="C12" s="232">
        <v>2837960</v>
      </c>
    </row>
    <row r="13" spans="2:4">
      <c r="B13" s="231" t="s">
        <v>436</v>
      </c>
      <c r="C13" s="233">
        <v>603821</v>
      </c>
    </row>
    <row r="14" spans="2:4">
      <c r="B14" s="231" t="s">
        <v>437</v>
      </c>
      <c r="C14" s="232">
        <v>603821</v>
      </c>
    </row>
    <row r="15" spans="2:4">
      <c r="B15" s="231" t="s">
        <v>438</v>
      </c>
      <c r="C15" s="233">
        <v>35014407</v>
      </c>
    </row>
    <row r="16" spans="2:4">
      <c r="B16" s="231" t="s">
        <v>439</v>
      </c>
      <c r="C16" s="232">
        <v>38456188</v>
      </c>
    </row>
    <row r="17" spans="2:4">
      <c r="B17" s="231" t="s">
        <v>440</v>
      </c>
      <c r="C17" s="232">
        <v>-1936000</v>
      </c>
    </row>
    <row r="18" spans="2:4">
      <c r="B18" s="231" t="s">
        <v>441</v>
      </c>
      <c r="C18" s="233">
        <v>-8850000</v>
      </c>
    </row>
    <row r="19" spans="2:4">
      <c r="B19" s="231" t="s">
        <v>442</v>
      </c>
      <c r="C19" s="234">
        <v>-10786000</v>
      </c>
    </row>
    <row r="20" spans="2:4">
      <c r="B20" s="231" t="s">
        <v>443</v>
      </c>
      <c r="D20" s="233">
        <v>27670188</v>
      </c>
    </row>
    <row r="21" spans="2:4">
      <c r="B21" s="231" t="s">
        <v>444</v>
      </c>
      <c r="D21" s="232">
        <v>19262021</v>
      </c>
    </row>
    <row r="22" spans="2:4">
      <c r="B22" s="231" t="s">
        <v>445</v>
      </c>
    </row>
    <row r="23" spans="2:4">
      <c r="B23" s="231" t="s">
        <v>446</v>
      </c>
      <c r="C23" s="233">
        <v>23405057</v>
      </c>
    </row>
    <row r="24" spans="2:4">
      <c r="B24" s="231" t="s">
        <v>447</v>
      </c>
      <c r="D24" s="232">
        <v>-4143036</v>
      </c>
    </row>
    <row r="25" spans="2:4">
      <c r="B25" s="231" t="s">
        <v>448</v>
      </c>
    </row>
    <row r="26" spans="2:4">
      <c r="B26" s="231" t="s">
        <v>449</v>
      </c>
      <c r="C26" s="232">
        <v>1160</v>
      </c>
    </row>
    <row r="27" spans="2:4">
      <c r="B27" s="231" t="s">
        <v>450</v>
      </c>
      <c r="C27" s="233">
        <v>5438364</v>
      </c>
    </row>
    <row r="28" spans="2:4">
      <c r="B28" s="231" t="s">
        <v>451</v>
      </c>
      <c r="C28" s="232">
        <v>5439524</v>
      </c>
    </row>
    <row r="29" spans="2:4">
      <c r="B29" s="231" t="s">
        <v>452</v>
      </c>
    </row>
    <row r="30" spans="2:4">
      <c r="B30" s="231" t="s">
        <v>453</v>
      </c>
      <c r="C30" s="233">
        <v>331891</v>
      </c>
    </row>
    <row r="31" spans="2:4">
      <c r="B31" s="231" t="s">
        <v>454</v>
      </c>
      <c r="C31" s="234">
        <v>331891</v>
      </c>
    </row>
    <row r="32" spans="2:4">
      <c r="B32" s="231" t="s">
        <v>455</v>
      </c>
      <c r="D32" s="232">
        <v>964597</v>
      </c>
    </row>
    <row r="33" spans="2:4">
      <c r="B33" s="231" t="s">
        <v>456</v>
      </c>
    </row>
    <row r="34" spans="2:4">
      <c r="B34" s="231" t="s">
        <v>457</v>
      </c>
      <c r="C34" s="232">
        <v>0</v>
      </c>
    </row>
    <row r="35" spans="2:4">
      <c r="B35" s="231" t="s">
        <v>458</v>
      </c>
    </row>
    <row r="36" spans="2:4">
      <c r="B36" s="231" t="s">
        <v>459</v>
      </c>
      <c r="C36" s="233">
        <v>1343921</v>
      </c>
    </row>
    <row r="37" spans="2:4">
      <c r="B37" s="231" t="s">
        <v>460</v>
      </c>
      <c r="C37" s="234">
        <v>1343921</v>
      </c>
    </row>
    <row r="38" spans="2:4">
      <c r="B38" s="231" t="s">
        <v>461</v>
      </c>
      <c r="D38" s="233">
        <v>-379324</v>
      </c>
    </row>
    <row r="39" spans="2:4" ht="14.25" thickBot="1">
      <c r="B39" s="231" t="s">
        <v>462</v>
      </c>
      <c r="D39" s="235">
        <v>-379324</v>
      </c>
    </row>
    <row r="40" spans="2:4" ht="14.25" thickTop="1"/>
  </sheetData>
  <mergeCells count="3">
    <mergeCell ref="B1:D1"/>
    <mergeCell ref="B2:C2"/>
    <mergeCell ref="C3:D3"/>
  </mergeCells>
  <phoneticPr fontId="5"/>
  <pageMargins left="0.78740157480314965" right="0.51181102362204722" top="0.98425196850393704" bottom="0.98425196850393704" header="0.51181102362204722" footer="0.51181102362204722"/>
  <pageSetup paperSize="9" scale="96" fitToHeight="0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52"/>
  <sheetViews>
    <sheetView workbookViewId="0">
      <pane xSplit="1" ySplit="3" topLeftCell="B7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3.5"/>
  <cols>
    <col min="1" max="1" width="2.875" style="219" customWidth="1"/>
    <col min="2" max="2" width="15.625" style="219" customWidth="1"/>
    <col min="3" max="3" width="38.625" style="219" customWidth="1"/>
    <col min="4" max="4" width="18.625" style="242" customWidth="1"/>
    <col min="5" max="5" width="18.625" style="243" customWidth="1"/>
    <col min="6" max="256" width="9" style="219"/>
    <col min="257" max="257" width="2.875" style="219" customWidth="1"/>
    <col min="258" max="258" width="15.625" style="219" customWidth="1"/>
    <col min="259" max="259" width="38.625" style="219" customWidth="1"/>
    <col min="260" max="261" width="18.625" style="219" customWidth="1"/>
    <col min="262" max="512" width="9" style="219"/>
    <col min="513" max="513" width="2.875" style="219" customWidth="1"/>
    <col min="514" max="514" width="15.625" style="219" customWidth="1"/>
    <col min="515" max="515" width="38.625" style="219" customWidth="1"/>
    <col min="516" max="517" width="18.625" style="219" customWidth="1"/>
    <col min="518" max="768" width="9" style="219"/>
    <col min="769" max="769" width="2.875" style="219" customWidth="1"/>
    <col min="770" max="770" width="15.625" style="219" customWidth="1"/>
    <col min="771" max="771" width="38.625" style="219" customWidth="1"/>
    <col min="772" max="773" width="18.625" style="219" customWidth="1"/>
    <col min="774" max="1024" width="9" style="219"/>
    <col min="1025" max="1025" width="2.875" style="219" customWidth="1"/>
    <col min="1026" max="1026" width="15.625" style="219" customWidth="1"/>
    <col min="1027" max="1027" width="38.625" style="219" customWidth="1"/>
    <col min="1028" max="1029" width="18.625" style="219" customWidth="1"/>
    <col min="1030" max="1280" width="9" style="219"/>
    <col min="1281" max="1281" width="2.875" style="219" customWidth="1"/>
    <col min="1282" max="1282" width="15.625" style="219" customWidth="1"/>
    <col min="1283" max="1283" width="38.625" style="219" customWidth="1"/>
    <col min="1284" max="1285" width="18.625" style="219" customWidth="1"/>
    <col min="1286" max="1536" width="9" style="219"/>
    <col min="1537" max="1537" width="2.875" style="219" customWidth="1"/>
    <col min="1538" max="1538" width="15.625" style="219" customWidth="1"/>
    <col min="1539" max="1539" width="38.625" style="219" customWidth="1"/>
    <col min="1540" max="1541" width="18.625" style="219" customWidth="1"/>
    <col min="1542" max="1792" width="9" style="219"/>
    <col min="1793" max="1793" width="2.875" style="219" customWidth="1"/>
    <col min="1794" max="1794" width="15.625" style="219" customWidth="1"/>
    <col min="1795" max="1795" width="38.625" style="219" customWidth="1"/>
    <col min="1796" max="1797" width="18.625" style="219" customWidth="1"/>
    <col min="1798" max="2048" width="9" style="219"/>
    <col min="2049" max="2049" width="2.875" style="219" customWidth="1"/>
    <col min="2050" max="2050" width="15.625" style="219" customWidth="1"/>
    <col min="2051" max="2051" width="38.625" style="219" customWidth="1"/>
    <col min="2052" max="2053" width="18.625" style="219" customWidth="1"/>
    <col min="2054" max="2304" width="9" style="219"/>
    <col min="2305" max="2305" width="2.875" style="219" customWidth="1"/>
    <col min="2306" max="2306" width="15.625" style="219" customWidth="1"/>
    <col min="2307" max="2307" width="38.625" style="219" customWidth="1"/>
    <col min="2308" max="2309" width="18.625" style="219" customWidth="1"/>
    <col min="2310" max="2560" width="9" style="219"/>
    <col min="2561" max="2561" width="2.875" style="219" customWidth="1"/>
    <col min="2562" max="2562" width="15.625" style="219" customWidth="1"/>
    <col min="2563" max="2563" width="38.625" style="219" customWidth="1"/>
    <col min="2564" max="2565" width="18.625" style="219" customWidth="1"/>
    <col min="2566" max="2816" width="9" style="219"/>
    <col min="2817" max="2817" width="2.875" style="219" customWidth="1"/>
    <col min="2818" max="2818" width="15.625" style="219" customWidth="1"/>
    <col min="2819" max="2819" width="38.625" style="219" customWidth="1"/>
    <col min="2820" max="2821" width="18.625" style="219" customWidth="1"/>
    <col min="2822" max="3072" width="9" style="219"/>
    <col min="3073" max="3073" width="2.875" style="219" customWidth="1"/>
    <col min="3074" max="3074" width="15.625" style="219" customWidth="1"/>
    <col min="3075" max="3075" width="38.625" style="219" customWidth="1"/>
    <col min="3076" max="3077" width="18.625" style="219" customWidth="1"/>
    <col min="3078" max="3328" width="9" style="219"/>
    <col min="3329" max="3329" width="2.875" style="219" customWidth="1"/>
    <col min="3330" max="3330" width="15.625" style="219" customWidth="1"/>
    <col min="3331" max="3331" width="38.625" style="219" customWidth="1"/>
    <col min="3332" max="3333" width="18.625" style="219" customWidth="1"/>
    <col min="3334" max="3584" width="9" style="219"/>
    <col min="3585" max="3585" width="2.875" style="219" customWidth="1"/>
    <col min="3586" max="3586" width="15.625" style="219" customWidth="1"/>
    <col min="3587" max="3587" width="38.625" style="219" customWidth="1"/>
    <col min="3588" max="3589" width="18.625" style="219" customWidth="1"/>
    <col min="3590" max="3840" width="9" style="219"/>
    <col min="3841" max="3841" width="2.875" style="219" customWidth="1"/>
    <col min="3842" max="3842" width="15.625" style="219" customWidth="1"/>
    <col min="3843" max="3843" width="38.625" style="219" customWidth="1"/>
    <col min="3844" max="3845" width="18.625" style="219" customWidth="1"/>
    <col min="3846" max="4096" width="9" style="219"/>
    <col min="4097" max="4097" width="2.875" style="219" customWidth="1"/>
    <col min="4098" max="4098" width="15.625" style="219" customWidth="1"/>
    <col min="4099" max="4099" width="38.625" style="219" customWidth="1"/>
    <col min="4100" max="4101" width="18.625" style="219" customWidth="1"/>
    <col min="4102" max="4352" width="9" style="219"/>
    <col min="4353" max="4353" width="2.875" style="219" customWidth="1"/>
    <col min="4354" max="4354" width="15.625" style="219" customWidth="1"/>
    <col min="4355" max="4355" width="38.625" style="219" customWidth="1"/>
    <col min="4356" max="4357" width="18.625" style="219" customWidth="1"/>
    <col min="4358" max="4608" width="9" style="219"/>
    <col min="4609" max="4609" width="2.875" style="219" customWidth="1"/>
    <col min="4610" max="4610" width="15.625" style="219" customWidth="1"/>
    <col min="4611" max="4611" width="38.625" style="219" customWidth="1"/>
    <col min="4612" max="4613" width="18.625" style="219" customWidth="1"/>
    <col min="4614" max="4864" width="9" style="219"/>
    <col min="4865" max="4865" width="2.875" style="219" customWidth="1"/>
    <col min="4866" max="4866" width="15.625" style="219" customWidth="1"/>
    <col min="4867" max="4867" width="38.625" style="219" customWidth="1"/>
    <col min="4868" max="4869" width="18.625" style="219" customWidth="1"/>
    <col min="4870" max="5120" width="9" style="219"/>
    <col min="5121" max="5121" width="2.875" style="219" customWidth="1"/>
    <col min="5122" max="5122" width="15.625" style="219" customWidth="1"/>
    <col min="5123" max="5123" width="38.625" style="219" customWidth="1"/>
    <col min="5124" max="5125" width="18.625" style="219" customWidth="1"/>
    <col min="5126" max="5376" width="9" style="219"/>
    <col min="5377" max="5377" width="2.875" style="219" customWidth="1"/>
    <col min="5378" max="5378" width="15.625" style="219" customWidth="1"/>
    <col min="5379" max="5379" width="38.625" style="219" customWidth="1"/>
    <col min="5380" max="5381" width="18.625" style="219" customWidth="1"/>
    <col min="5382" max="5632" width="9" style="219"/>
    <col min="5633" max="5633" width="2.875" style="219" customWidth="1"/>
    <col min="5634" max="5634" width="15.625" style="219" customWidth="1"/>
    <col min="5635" max="5635" width="38.625" style="219" customWidth="1"/>
    <col min="5636" max="5637" width="18.625" style="219" customWidth="1"/>
    <col min="5638" max="5888" width="9" style="219"/>
    <col min="5889" max="5889" width="2.875" style="219" customWidth="1"/>
    <col min="5890" max="5890" width="15.625" style="219" customWidth="1"/>
    <col min="5891" max="5891" width="38.625" style="219" customWidth="1"/>
    <col min="5892" max="5893" width="18.625" style="219" customWidth="1"/>
    <col min="5894" max="6144" width="9" style="219"/>
    <col min="6145" max="6145" width="2.875" style="219" customWidth="1"/>
    <col min="6146" max="6146" width="15.625" style="219" customWidth="1"/>
    <col min="6147" max="6147" width="38.625" style="219" customWidth="1"/>
    <col min="6148" max="6149" width="18.625" style="219" customWidth="1"/>
    <col min="6150" max="6400" width="9" style="219"/>
    <col min="6401" max="6401" width="2.875" style="219" customWidth="1"/>
    <col min="6402" max="6402" width="15.625" style="219" customWidth="1"/>
    <col min="6403" max="6403" width="38.625" style="219" customWidth="1"/>
    <col min="6404" max="6405" width="18.625" style="219" customWidth="1"/>
    <col min="6406" max="6656" width="9" style="219"/>
    <col min="6657" max="6657" width="2.875" style="219" customWidth="1"/>
    <col min="6658" max="6658" width="15.625" style="219" customWidth="1"/>
    <col min="6659" max="6659" width="38.625" style="219" customWidth="1"/>
    <col min="6660" max="6661" width="18.625" style="219" customWidth="1"/>
    <col min="6662" max="6912" width="9" style="219"/>
    <col min="6913" max="6913" width="2.875" style="219" customWidth="1"/>
    <col min="6914" max="6914" width="15.625" style="219" customWidth="1"/>
    <col min="6915" max="6915" width="38.625" style="219" customWidth="1"/>
    <col min="6916" max="6917" width="18.625" style="219" customWidth="1"/>
    <col min="6918" max="7168" width="9" style="219"/>
    <col min="7169" max="7169" width="2.875" style="219" customWidth="1"/>
    <col min="7170" max="7170" width="15.625" style="219" customWidth="1"/>
    <col min="7171" max="7171" width="38.625" style="219" customWidth="1"/>
    <col min="7172" max="7173" width="18.625" style="219" customWidth="1"/>
    <col min="7174" max="7424" width="9" style="219"/>
    <col min="7425" max="7425" width="2.875" style="219" customWidth="1"/>
    <col min="7426" max="7426" width="15.625" style="219" customWidth="1"/>
    <col min="7427" max="7427" width="38.625" style="219" customWidth="1"/>
    <col min="7428" max="7429" width="18.625" style="219" customWidth="1"/>
    <col min="7430" max="7680" width="9" style="219"/>
    <col min="7681" max="7681" width="2.875" style="219" customWidth="1"/>
    <col min="7682" max="7682" width="15.625" style="219" customWidth="1"/>
    <col min="7683" max="7683" width="38.625" style="219" customWidth="1"/>
    <col min="7684" max="7685" width="18.625" style="219" customWidth="1"/>
    <col min="7686" max="7936" width="9" style="219"/>
    <col min="7937" max="7937" width="2.875" style="219" customWidth="1"/>
    <col min="7938" max="7938" width="15.625" style="219" customWidth="1"/>
    <col min="7939" max="7939" width="38.625" style="219" customWidth="1"/>
    <col min="7940" max="7941" width="18.625" style="219" customWidth="1"/>
    <col min="7942" max="8192" width="9" style="219"/>
    <col min="8193" max="8193" width="2.875" style="219" customWidth="1"/>
    <col min="8194" max="8194" width="15.625" style="219" customWidth="1"/>
    <col min="8195" max="8195" width="38.625" style="219" customWidth="1"/>
    <col min="8196" max="8197" width="18.625" style="219" customWidth="1"/>
    <col min="8198" max="8448" width="9" style="219"/>
    <col min="8449" max="8449" width="2.875" style="219" customWidth="1"/>
    <col min="8450" max="8450" width="15.625" style="219" customWidth="1"/>
    <col min="8451" max="8451" width="38.625" style="219" customWidth="1"/>
    <col min="8452" max="8453" width="18.625" style="219" customWidth="1"/>
    <col min="8454" max="8704" width="9" style="219"/>
    <col min="8705" max="8705" width="2.875" style="219" customWidth="1"/>
    <col min="8706" max="8706" width="15.625" style="219" customWidth="1"/>
    <col min="8707" max="8707" width="38.625" style="219" customWidth="1"/>
    <col min="8708" max="8709" width="18.625" style="219" customWidth="1"/>
    <col min="8710" max="8960" width="9" style="219"/>
    <col min="8961" max="8961" width="2.875" style="219" customWidth="1"/>
    <col min="8962" max="8962" width="15.625" style="219" customWidth="1"/>
    <col min="8963" max="8963" width="38.625" style="219" customWidth="1"/>
    <col min="8964" max="8965" width="18.625" style="219" customWidth="1"/>
    <col min="8966" max="9216" width="9" style="219"/>
    <col min="9217" max="9217" width="2.875" style="219" customWidth="1"/>
    <col min="9218" max="9218" width="15.625" style="219" customWidth="1"/>
    <col min="9219" max="9219" width="38.625" style="219" customWidth="1"/>
    <col min="9220" max="9221" width="18.625" style="219" customWidth="1"/>
    <col min="9222" max="9472" width="9" style="219"/>
    <col min="9473" max="9473" width="2.875" style="219" customWidth="1"/>
    <col min="9474" max="9474" width="15.625" style="219" customWidth="1"/>
    <col min="9475" max="9475" width="38.625" style="219" customWidth="1"/>
    <col min="9476" max="9477" width="18.625" style="219" customWidth="1"/>
    <col min="9478" max="9728" width="9" style="219"/>
    <col min="9729" max="9729" width="2.875" style="219" customWidth="1"/>
    <col min="9730" max="9730" width="15.625" style="219" customWidth="1"/>
    <col min="9731" max="9731" width="38.625" style="219" customWidth="1"/>
    <col min="9732" max="9733" width="18.625" style="219" customWidth="1"/>
    <col min="9734" max="9984" width="9" style="219"/>
    <col min="9985" max="9985" width="2.875" style="219" customWidth="1"/>
    <col min="9986" max="9986" width="15.625" style="219" customWidth="1"/>
    <col min="9987" max="9987" width="38.625" style="219" customWidth="1"/>
    <col min="9988" max="9989" width="18.625" style="219" customWidth="1"/>
    <col min="9990" max="10240" width="9" style="219"/>
    <col min="10241" max="10241" width="2.875" style="219" customWidth="1"/>
    <col min="10242" max="10242" width="15.625" style="219" customWidth="1"/>
    <col min="10243" max="10243" width="38.625" style="219" customWidth="1"/>
    <col min="10244" max="10245" width="18.625" style="219" customWidth="1"/>
    <col min="10246" max="10496" width="9" style="219"/>
    <col min="10497" max="10497" width="2.875" style="219" customWidth="1"/>
    <col min="10498" max="10498" width="15.625" style="219" customWidth="1"/>
    <col min="10499" max="10499" width="38.625" style="219" customWidth="1"/>
    <col min="10500" max="10501" width="18.625" style="219" customWidth="1"/>
    <col min="10502" max="10752" width="9" style="219"/>
    <col min="10753" max="10753" width="2.875" style="219" customWidth="1"/>
    <col min="10754" max="10754" width="15.625" style="219" customWidth="1"/>
    <col min="10755" max="10755" width="38.625" style="219" customWidth="1"/>
    <col min="10756" max="10757" width="18.625" style="219" customWidth="1"/>
    <col min="10758" max="11008" width="9" style="219"/>
    <col min="11009" max="11009" width="2.875" style="219" customWidth="1"/>
    <col min="11010" max="11010" width="15.625" style="219" customWidth="1"/>
    <col min="11011" max="11011" width="38.625" style="219" customWidth="1"/>
    <col min="11012" max="11013" width="18.625" style="219" customWidth="1"/>
    <col min="11014" max="11264" width="9" style="219"/>
    <col min="11265" max="11265" width="2.875" style="219" customWidth="1"/>
    <col min="11266" max="11266" width="15.625" style="219" customWidth="1"/>
    <col min="11267" max="11267" width="38.625" style="219" customWidth="1"/>
    <col min="11268" max="11269" width="18.625" style="219" customWidth="1"/>
    <col min="11270" max="11520" width="9" style="219"/>
    <col min="11521" max="11521" width="2.875" style="219" customWidth="1"/>
    <col min="11522" max="11522" width="15.625" style="219" customWidth="1"/>
    <col min="11523" max="11523" width="38.625" style="219" customWidth="1"/>
    <col min="11524" max="11525" width="18.625" style="219" customWidth="1"/>
    <col min="11526" max="11776" width="9" style="219"/>
    <col min="11777" max="11777" width="2.875" style="219" customWidth="1"/>
    <col min="11778" max="11778" width="15.625" style="219" customWidth="1"/>
    <col min="11779" max="11779" width="38.625" style="219" customWidth="1"/>
    <col min="11780" max="11781" width="18.625" style="219" customWidth="1"/>
    <col min="11782" max="12032" width="9" style="219"/>
    <col min="12033" max="12033" width="2.875" style="219" customWidth="1"/>
    <col min="12034" max="12034" width="15.625" style="219" customWidth="1"/>
    <col min="12035" max="12035" width="38.625" style="219" customWidth="1"/>
    <col min="12036" max="12037" width="18.625" style="219" customWidth="1"/>
    <col min="12038" max="12288" width="9" style="219"/>
    <col min="12289" max="12289" width="2.875" style="219" customWidth="1"/>
    <col min="12290" max="12290" width="15.625" style="219" customWidth="1"/>
    <col min="12291" max="12291" width="38.625" style="219" customWidth="1"/>
    <col min="12292" max="12293" width="18.625" style="219" customWidth="1"/>
    <col min="12294" max="12544" width="9" style="219"/>
    <col min="12545" max="12545" width="2.875" style="219" customWidth="1"/>
    <col min="12546" max="12546" width="15.625" style="219" customWidth="1"/>
    <col min="12547" max="12547" width="38.625" style="219" customWidth="1"/>
    <col min="12548" max="12549" width="18.625" style="219" customWidth="1"/>
    <col min="12550" max="12800" width="9" style="219"/>
    <col min="12801" max="12801" width="2.875" style="219" customWidth="1"/>
    <col min="12802" max="12802" width="15.625" style="219" customWidth="1"/>
    <col min="12803" max="12803" width="38.625" style="219" customWidth="1"/>
    <col min="12804" max="12805" width="18.625" style="219" customWidth="1"/>
    <col min="12806" max="13056" width="9" style="219"/>
    <col min="13057" max="13057" width="2.875" style="219" customWidth="1"/>
    <col min="13058" max="13058" width="15.625" style="219" customWidth="1"/>
    <col min="13059" max="13059" width="38.625" style="219" customWidth="1"/>
    <col min="13060" max="13061" width="18.625" style="219" customWidth="1"/>
    <col min="13062" max="13312" width="9" style="219"/>
    <col min="13313" max="13313" width="2.875" style="219" customWidth="1"/>
    <col min="13314" max="13314" width="15.625" style="219" customWidth="1"/>
    <col min="13315" max="13315" width="38.625" style="219" customWidth="1"/>
    <col min="13316" max="13317" width="18.625" style="219" customWidth="1"/>
    <col min="13318" max="13568" width="9" style="219"/>
    <col min="13569" max="13569" width="2.875" style="219" customWidth="1"/>
    <col min="13570" max="13570" width="15.625" style="219" customWidth="1"/>
    <col min="13571" max="13571" width="38.625" style="219" customWidth="1"/>
    <col min="13572" max="13573" width="18.625" style="219" customWidth="1"/>
    <col min="13574" max="13824" width="9" style="219"/>
    <col min="13825" max="13825" width="2.875" style="219" customWidth="1"/>
    <col min="13826" max="13826" width="15.625" style="219" customWidth="1"/>
    <col min="13827" max="13827" width="38.625" style="219" customWidth="1"/>
    <col min="13828" max="13829" width="18.625" style="219" customWidth="1"/>
    <col min="13830" max="14080" width="9" style="219"/>
    <col min="14081" max="14081" width="2.875" style="219" customWidth="1"/>
    <col min="14082" max="14082" width="15.625" style="219" customWidth="1"/>
    <col min="14083" max="14083" width="38.625" style="219" customWidth="1"/>
    <col min="14084" max="14085" width="18.625" style="219" customWidth="1"/>
    <col min="14086" max="14336" width="9" style="219"/>
    <col min="14337" max="14337" width="2.875" style="219" customWidth="1"/>
    <col min="14338" max="14338" width="15.625" style="219" customWidth="1"/>
    <col min="14339" max="14339" width="38.625" style="219" customWidth="1"/>
    <col min="14340" max="14341" width="18.625" style="219" customWidth="1"/>
    <col min="14342" max="14592" width="9" style="219"/>
    <col min="14593" max="14593" width="2.875" style="219" customWidth="1"/>
    <col min="14594" max="14594" width="15.625" style="219" customWidth="1"/>
    <col min="14595" max="14595" width="38.625" style="219" customWidth="1"/>
    <col min="14596" max="14597" width="18.625" style="219" customWidth="1"/>
    <col min="14598" max="14848" width="9" style="219"/>
    <col min="14849" max="14849" width="2.875" style="219" customWidth="1"/>
    <col min="14850" max="14850" width="15.625" style="219" customWidth="1"/>
    <col min="14851" max="14851" width="38.625" style="219" customWidth="1"/>
    <col min="14852" max="14853" width="18.625" style="219" customWidth="1"/>
    <col min="14854" max="15104" width="9" style="219"/>
    <col min="15105" max="15105" width="2.875" style="219" customWidth="1"/>
    <col min="15106" max="15106" width="15.625" style="219" customWidth="1"/>
    <col min="15107" max="15107" width="38.625" style="219" customWidth="1"/>
    <col min="15108" max="15109" width="18.625" style="219" customWidth="1"/>
    <col min="15110" max="15360" width="9" style="219"/>
    <col min="15361" max="15361" width="2.875" style="219" customWidth="1"/>
    <col min="15362" max="15362" width="15.625" style="219" customWidth="1"/>
    <col min="15363" max="15363" width="38.625" style="219" customWidth="1"/>
    <col min="15364" max="15365" width="18.625" style="219" customWidth="1"/>
    <col min="15366" max="15616" width="9" style="219"/>
    <col min="15617" max="15617" width="2.875" style="219" customWidth="1"/>
    <col min="15618" max="15618" width="15.625" style="219" customWidth="1"/>
    <col min="15619" max="15619" width="38.625" style="219" customWidth="1"/>
    <col min="15620" max="15621" width="18.625" style="219" customWidth="1"/>
    <col min="15622" max="15872" width="9" style="219"/>
    <col min="15873" max="15873" width="2.875" style="219" customWidth="1"/>
    <col min="15874" max="15874" width="15.625" style="219" customWidth="1"/>
    <col min="15875" max="15875" width="38.625" style="219" customWidth="1"/>
    <col min="15876" max="15877" width="18.625" style="219" customWidth="1"/>
    <col min="15878" max="16128" width="9" style="219"/>
    <col min="16129" max="16129" width="2.875" style="219" customWidth="1"/>
    <col min="16130" max="16130" width="15.625" style="219" customWidth="1"/>
    <col min="16131" max="16131" width="38.625" style="219" customWidth="1"/>
    <col min="16132" max="16133" width="18.625" style="219" customWidth="1"/>
    <col min="16134" max="16384" width="9" style="219"/>
  </cols>
  <sheetData>
    <row r="1" spans="2:5" ht="18.75">
      <c r="B1" s="223" t="s">
        <v>463</v>
      </c>
      <c r="C1" s="237"/>
      <c r="D1" s="237"/>
      <c r="E1" s="237"/>
    </row>
    <row r="2" spans="2:5" ht="14.25" customHeight="1">
      <c r="B2" s="238"/>
      <c r="C2" s="239"/>
      <c r="D2" s="239"/>
      <c r="E2" s="226" t="s">
        <v>367</v>
      </c>
    </row>
    <row r="3" spans="2:5" ht="14.25" thickBot="1">
      <c r="B3" s="240" t="s">
        <v>363</v>
      </c>
      <c r="C3" s="240"/>
      <c r="D3" s="228" t="s">
        <v>426</v>
      </c>
      <c r="E3" s="228"/>
    </row>
    <row r="4" spans="2:5">
      <c r="B4" s="236"/>
      <c r="C4" s="231" t="s">
        <v>464</v>
      </c>
      <c r="D4" s="232">
        <v>3050852</v>
      </c>
      <c r="E4" s="241"/>
    </row>
    <row r="5" spans="2:5">
      <c r="B5" s="236"/>
      <c r="C5" s="231" t="s">
        <v>465</v>
      </c>
      <c r="D5" s="232">
        <v>2250000</v>
      </c>
      <c r="E5" s="241"/>
    </row>
    <row r="6" spans="2:5">
      <c r="B6" s="236"/>
      <c r="C6" s="231" t="s">
        <v>466</v>
      </c>
      <c r="D6" s="232">
        <v>183220</v>
      </c>
      <c r="E6" s="241"/>
    </row>
    <row r="7" spans="2:5">
      <c r="B7" s="236"/>
      <c r="C7" s="231" t="s">
        <v>467</v>
      </c>
      <c r="D7" s="232">
        <v>3473852</v>
      </c>
      <c r="E7" s="241"/>
    </row>
    <row r="8" spans="2:5">
      <c r="B8" s="236"/>
      <c r="C8" s="231" t="s">
        <v>468</v>
      </c>
      <c r="D8" s="232">
        <v>114014</v>
      </c>
      <c r="E8" s="241"/>
    </row>
    <row r="9" spans="2:5">
      <c r="B9" s="236"/>
      <c r="C9" s="231" t="s">
        <v>469</v>
      </c>
      <c r="D9" s="232">
        <v>1192800</v>
      </c>
      <c r="E9" s="241"/>
    </row>
    <row r="10" spans="2:5">
      <c r="B10" s="236"/>
      <c r="C10" s="231" t="s">
        <v>470</v>
      </c>
      <c r="D10" s="232">
        <v>182593</v>
      </c>
      <c r="E10" s="241"/>
    </row>
    <row r="11" spans="2:5">
      <c r="B11" s="236"/>
      <c r="C11" s="231" t="s">
        <v>471</v>
      </c>
      <c r="D11" s="232">
        <v>19191</v>
      </c>
      <c r="E11" s="241"/>
    </row>
    <row r="12" spans="2:5">
      <c r="B12" s="236"/>
      <c r="C12" s="231" t="s">
        <v>472</v>
      </c>
      <c r="D12" s="232">
        <v>2196463</v>
      </c>
      <c r="E12" s="241"/>
    </row>
    <row r="13" spans="2:5">
      <c r="B13" s="236"/>
      <c r="C13" s="231" t="s">
        <v>473</v>
      </c>
      <c r="D13" s="232">
        <v>2110008</v>
      </c>
      <c r="E13" s="241"/>
    </row>
    <row r="14" spans="2:5">
      <c r="B14" s="236"/>
      <c r="C14" s="231" t="s">
        <v>474</v>
      </c>
      <c r="D14" s="232">
        <v>453488</v>
      </c>
      <c r="E14" s="241"/>
    </row>
    <row r="15" spans="2:5">
      <c r="B15" s="236"/>
      <c r="C15" s="231" t="s">
        <v>475</v>
      </c>
      <c r="D15" s="232">
        <v>4280</v>
      </c>
      <c r="E15" s="241"/>
    </row>
    <row r="16" spans="2:5">
      <c r="B16" s="236"/>
      <c r="C16" s="231" t="s">
        <v>476</v>
      </c>
      <c r="D16" s="232">
        <v>309901</v>
      </c>
      <c r="E16" s="241"/>
    </row>
    <row r="17" spans="2:5">
      <c r="B17" s="236"/>
      <c r="C17" s="231" t="s">
        <v>477</v>
      </c>
      <c r="D17" s="232">
        <v>41830</v>
      </c>
      <c r="E17" s="241"/>
    </row>
    <row r="18" spans="2:5">
      <c r="B18" s="236"/>
      <c r="C18" s="231" t="s">
        <v>478</v>
      </c>
      <c r="D18" s="232">
        <v>81103</v>
      </c>
      <c r="E18" s="241"/>
    </row>
    <row r="19" spans="2:5">
      <c r="B19" s="236"/>
      <c r="C19" s="231" t="s">
        <v>479</v>
      </c>
      <c r="D19" s="232">
        <v>1048000</v>
      </c>
      <c r="E19" s="241"/>
    </row>
    <row r="20" spans="2:5">
      <c r="B20" s="236"/>
      <c r="C20" s="231" t="s">
        <v>480</v>
      </c>
      <c r="D20" s="232">
        <v>725080</v>
      </c>
      <c r="E20" s="241"/>
    </row>
    <row r="21" spans="2:5">
      <c r="B21" s="236"/>
      <c r="C21" s="231" t="s">
        <v>481</v>
      </c>
      <c r="D21" s="232">
        <v>160570</v>
      </c>
      <c r="E21" s="241"/>
    </row>
    <row r="22" spans="2:5">
      <c r="B22" s="236"/>
      <c r="C22" s="231" t="s">
        <v>482</v>
      </c>
      <c r="D22" s="232">
        <v>89840</v>
      </c>
      <c r="E22" s="241"/>
    </row>
    <row r="23" spans="2:5">
      <c r="B23" s="236"/>
      <c r="C23" s="231" t="s">
        <v>483</v>
      </c>
      <c r="D23" s="232">
        <v>228500</v>
      </c>
      <c r="E23" s="241"/>
    </row>
    <row r="24" spans="2:5">
      <c r="B24" s="236"/>
      <c r="C24" s="231" t="s">
        <v>484</v>
      </c>
      <c r="D24" s="232">
        <v>3419772</v>
      </c>
      <c r="E24" s="241"/>
    </row>
    <row r="25" spans="2:5">
      <c r="B25" s="236"/>
      <c r="C25" s="231" t="s">
        <v>485</v>
      </c>
      <c r="D25" s="232">
        <v>437480</v>
      </c>
      <c r="E25" s="241"/>
    </row>
    <row r="26" spans="2:5">
      <c r="B26" s="236"/>
      <c r="C26" s="231" t="s">
        <v>486</v>
      </c>
      <c r="D26" s="232">
        <v>1567228</v>
      </c>
      <c r="E26" s="241"/>
    </row>
    <row r="27" spans="2:5">
      <c r="B27" s="236"/>
      <c r="C27" s="231" t="s">
        <v>487</v>
      </c>
      <c r="D27" s="233">
        <v>64992</v>
      </c>
      <c r="E27" s="241"/>
    </row>
    <row r="28" spans="2:5" ht="14.25" thickBot="1">
      <c r="B28" s="236"/>
      <c r="C28" s="231" t="s">
        <v>446</v>
      </c>
      <c r="D28" s="235">
        <v>23405057</v>
      </c>
      <c r="E28" s="241"/>
    </row>
    <row r="29" spans="2:5" ht="14.25" thickTop="1">
      <c r="B29" s="236"/>
      <c r="C29" s="236"/>
      <c r="D29" s="232"/>
      <c r="E29" s="241"/>
    </row>
    <row r="30" spans="2:5">
      <c r="B30" s="236"/>
      <c r="C30" s="236"/>
      <c r="D30" s="232"/>
      <c r="E30" s="241"/>
    </row>
    <row r="31" spans="2:5">
      <c r="B31" s="236"/>
      <c r="C31" s="236"/>
      <c r="D31" s="232"/>
      <c r="E31" s="241"/>
    </row>
    <row r="32" spans="2:5">
      <c r="B32" s="236"/>
      <c r="C32" s="236"/>
      <c r="D32" s="232"/>
      <c r="E32" s="241"/>
    </row>
    <row r="33" spans="2:5">
      <c r="B33" s="236"/>
      <c r="C33" s="236"/>
      <c r="D33" s="232"/>
      <c r="E33" s="241"/>
    </row>
    <row r="34" spans="2:5">
      <c r="B34" s="236"/>
      <c r="C34" s="236"/>
      <c r="D34" s="232"/>
      <c r="E34" s="241"/>
    </row>
    <row r="35" spans="2:5">
      <c r="B35" s="236"/>
      <c r="C35" s="236"/>
      <c r="D35" s="232"/>
      <c r="E35" s="241"/>
    </row>
    <row r="36" spans="2:5">
      <c r="B36" s="236"/>
      <c r="C36" s="236"/>
      <c r="D36" s="232"/>
      <c r="E36" s="241"/>
    </row>
    <row r="37" spans="2:5">
      <c r="B37" s="236"/>
      <c r="C37" s="236"/>
      <c r="D37" s="232"/>
      <c r="E37" s="241"/>
    </row>
    <row r="38" spans="2:5">
      <c r="B38" s="236"/>
      <c r="C38" s="236"/>
      <c r="D38" s="232"/>
      <c r="E38" s="241"/>
    </row>
    <row r="39" spans="2:5">
      <c r="B39" s="236"/>
      <c r="C39" s="236"/>
      <c r="D39" s="232"/>
      <c r="E39" s="241"/>
    </row>
    <row r="40" spans="2:5">
      <c r="B40" s="236"/>
      <c r="C40" s="236"/>
      <c r="D40" s="232"/>
      <c r="E40" s="241"/>
    </row>
    <row r="41" spans="2:5">
      <c r="B41" s="236"/>
      <c r="C41" s="236"/>
      <c r="D41" s="232"/>
      <c r="E41" s="241"/>
    </row>
    <row r="42" spans="2:5">
      <c r="B42" s="236"/>
      <c r="C42" s="236"/>
      <c r="D42" s="232"/>
      <c r="E42" s="241"/>
    </row>
    <row r="43" spans="2:5">
      <c r="B43" s="236"/>
      <c r="C43" s="236"/>
      <c r="D43" s="232"/>
      <c r="E43" s="241"/>
    </row>
    <row r="44" spans="2:5">
      <c r="B44" s="236"/>
      <c r="C44" s="236"/>
      <c r="D44" s="232"/>
      <c r="E44" s="241"/>
    </row>
    <row r="45" spans="2:5">
      <c r="B45" s="236"/>
      <c r="C45" s="236"/>
      <c r="D45" s="232"/>
      <c r="E45" s="241"/>
    </row>
    <row r="46" spans="2:5">
      <c r="B46" s="236"/>
      <c r="C46" s="236"/>
      <c r="D46" s="232"/>
      <c r="E46" s="241"/>
    </row>
    <row r="47" spans="2:5">
      <c r="B47" s="236"/>
      <c r="C47" s="236"/>
      <c r="D47" s="232"/>
      <c r="E47" s="241"/>
    </row>
    <row r="48" spans="2:5">
      <c r="B48" s="236"/>
      <c r="C48" s="236"/>
      <c r="D48" s="232"/>
      <c r="E48" s="241"/>
    </row>
    <row r="49" spans="2:5">
      <c r="B49" s="236"/>
      <c r="C49" s="236"/>
      <c r="D49" s="232"/>
      <c r="E49" s="241"/>
    </row>
    <row r="50" spans="2:5">
      <c r="B50" s="236"/>
      <c r="C50" s="236"/>
      <c r="D50" s="232"/>
      <c r="E50" s="241"/>
    </row>
    <row r="51" spans="2:5">
      <c r="B51" s="236"/>
      <c r="C51" s="236"/>
      <c r="D51" s="232"/>
      <c r="E51" s="241"/>
    </row>
    <row r="52" spans="2:5">
      <c r="B52" s="236"/>
      <c r="C52" s="236"/>
      <c r="D52" s="232"/>
      <c r="E52" s="241"/>
    </row>
    <row r="53" spans="2:5">
      <c r="B53" s="236"/>
      <c r="C53" s="236"/>
      <c r="D53" s="232"/>
      <c r="E53" s="241"/>
    </row>
    <row r="54" spans="2:5">
      <c r="B54" s="236"/>
      <c r="C54" s="236"/>
      <c r="D54" s="232"/>
      <c r="E54" s="241"/>
    </row>
    <row r="55" spans="2:5">
      <c r="B55" s="236"/>
      <c r="C55" s="236"/>
      <c r="D55" s="232"/>
      <c r="E55" s="241"/>
    </row>
    <row r="56" spans="2:5">
      <c r="B56" s="236"/>
      <c r="C56" s="236"/>
      <c r="D56" s="232"/>
      <c r="E56" s="241"/>
    </row>
    <row r="57" spans="2:5">
      <c r="B57" s="236"/>
      <c r="C57" s="236"/>
      <c r="D57" s="232"/>
      <c r="E57" s="241"/>
    </row>
    <row r="58" spans="2:5">
      <c r="B58" s="236"/>
      <c r="C58" s="236"/>
      <c r="D58" s="232"/>
      <c r="E58" s="241"/>
    </row>
    <row r="59" spans="2:5">
      <c r="B59" s="236"/>
      <c r="C59" s="236"/>
      <c r="D59" s="232"/>
      <c r="E59" s="241"/>
    </row>
    <row r="60" spans="2:5">
      <c r="B60" s="236"/>
      <c r="C60" s="236"/>
      <c r="D60" s="232"/>
      <c r="E60" s="241"/>
    </row>
    <row r="61" spans="2:5">
      <c r="B61" s="236"/>
      <c r="C61" s="236"/>
      <c r="D61" s="232"/>
      <c r="E61" s="241"/>
    </row>
    <row r="62" spans="2:5">
      <c r="B62" s="236"/>
      <c r="C62" s="236"/>
      <c r="D62" s="232"/>
      <c r="E62" s="241"/>
    </row>
    <row r="63" spans="2:5">
      <c r="B63" s="236"/>
      <c r="C63" s="236"/>
      <c r="D63" s="232"/>
      <c r="E63" s="241"/>
    </row>
    <row r="64" spans="2:5">
      <c r="B64" s="236"/>
      <c r="C64" s="236"/>
      <c r="D64" s="232"/>
      <c r="E64" s="241"/>
    </row>
    <row r="65" spans="2:5">
      <c r="B65" s="236"/>
      <c r="C65" s="236"/>
      <c r="D65" s="232"/>
      <c r="E65" s="241"/>
    </row>
    <row r="66" spans="2:5">
      <c r="B66" s="236"/>
      <c r="C66" s="236"/>
      <c r="D66" s="232"/>
      <c r="E66" s="241"/>
    </row>
    <row r="67" spans="2:5">
      <c r="B67" s="236"/>
      <c r="C67" s="236"/>
      <c r="D67" s="232"/>
      <c r="E67" s="241"/>
    </row>
    <row r="68" spans="2:5">
      <c r="B68" s="236"/>
      <c r="C68" s="236"/>
      <c r="D68" s="232"/>
      <c r="E68" s="241"/>
    </row>
    <row r="69" spans="2:5">
      <c r="B69" s="236"/>
      <c r="C69" s="236"/>
      <c r="D69" s="232"/>
      <c r="E69" s="241"/>
    </row>
    <row r="70" spans="2:5">
      <c r="B70" s="236"/>
      <c r="C70" s="236"/>
      <c r="D70" s="232"/>
      <c r="E70" s="241"/>
    </row>
    <row r="71" spans="2:5">
      <c r="B71" s="236"/>
      <c r="C71" s="236"/>
      <c r="D71" s="232"/>
      <c r="E71" s="241"/>
    </row>
    <row r="72" spans="2:5">
      <c r="B72" s="236"/>
      <c r="C72" s="236"/>
      <c r="D72" s="232"/>
      <c r="E72" s="241"/>
    </row>
    <row r="73" spans="2:5">
      <c r="B73" s="236"/>
      <c r="C73" s="236"/>
      <c r="D73" s="232"/>
      <c r="E73" s="241"/>
    </row>
    <row r="74" spans="2:5">
      <c r="B74" s="236"/>
      <c r="C74" s="236"/>
      <c r="D74" s="232"/>
      <c r="E74" s="241"/>
    </row>
    <row r="75" spans="2:5">
      <c r="B75" s="236"/>
      <c r="C75" s="236"/>
      <c r="D75" s="232"/>
      <c r="E75" s="241"/>
    </row>
    <row r="76" spans="2:5">
      <c r="B76" s="236"/>
      <c r="C76" s="236"/>
      <c r="D76" s="232"/>
      <c r="E76" s="241"/>
    </row>
    <row r="77" spans="2:5">
      <c r="B77" s="236"/>
      <c r="C77" s="236"/>
      <c r="D77" s="232"/>
      <c r="E77" s="241"/>
    </row>
    <row r="78" spans="2:5">
      <c r="B78" s="236"/>
      <c r="C78" s="236"/>
      <c r="D78" s="232"/>
      <c r="E78" s="241"/>
    </row>
    <row r="79" spans="2:5">
      <c r="B79" s="236"/>
      <c r="C79" s="236"/>
      <c r="D79" s="232"/>
      <c r="E79" s="241"/>
    </row>
    <row r="80" spans="2:5">
      <c r="B80" s="236"/>
      <c r="C80" s="236"/>
      <c r="D80" s="232"/>
      <c r="E80" s="241"/>
    </row>
    <row r="81" spans="2:5">
      <c r="B81" s="236"/>
      <c r="C81" s="236"/>
      <c r="D81" s="232"/>
      <c r="E81" s="241"/>
    </row>
    <row r="82" spans="2:5">
      <c r="B82" s="236"/>
      <c r="C82" s="236"/>
      <c r="D82" s="232"/>
      <c r="E82" s="241"/>
    </row>
    <row r="83" spans="2:5">
      <c r="B83" s="236"/>
      <c r="C83" s="236"/>
      <c r="D83" s="232"/>
      <c r="E83" s="241"/>
    </row>
    <row r="84" spans="2:5">
      <c r="B84" s="236"/>
      <c r="C84" s="236"/>
      <c r="D84" s="232"/>
      <c r="E84" s="241"/>
    </row>
    <row r="85" spans="2:5">
      <c r="B85" s="236"/>
      <c r="C85" s="236"/>
      <c r="D85" s="232"/>
      <c r="E85" s="241"/>
    </row>
    <row r="86" spans="2:5">
      <c r="B86" s="236"/>
      <c r="C86" s="236"/>
      <c r="D86" s="232"/>
      <c r="E86" s="241"/>
    </row>
    <row r="87" spans="2:5">
      <c r="B87" s="236"/>
      <c r="C87" s="236"/>
      <c r="D87" s="232"/>
      <c r="E87" s="241"/>
    </row>
    <row r="88" spans="2:5">
      <c r="B88" s="236"/>
      <c r="C88" s="236"/>
      <c r="D88" s="232"/>
      <c r="E88" s="241"/>
    </row>
    <row r="89" spans="2:5">
      <c r="B89" s="236"/>
      <c r="C89" s="236"/>
      <c r="D89" s="232"/>
      <c r="E89" s="241"/>
    </row>
    <row r="90" spans="2:5">
      <c r="B90" s="236"/>
      <c r="C90" s="236"/>
      <c r="D90" s="232"/>
      <c r="E90" s="241"/>
    </row>
    <row r="91" spans="2:5">
      <c r="B91" s="236"/>
      <c r="C91" s="236"/>
      <c r="D91" s="232"/>
      <c r="E91" s="241"/>
    </row>
    <row r="92" spans="2:5">
      <c r="B92" s="236"/>
      <c r="C92" s="236"/>
      <c r="D92" s="232"/>
      <c r="E92" s="241"/>
    </row>
    <row r="93" spans="2:5">
      <c r="B93" s="236"/>
      <c r="C93" s="236"/>
      <c r="D93" s="232"/>
      <c r="E93" s="241"/>
    </row>
    <row r="94" spans="2:5">
      <c r="B94" s="236"/>
      <c r="C94" s="236"/>
      <c r="D94" s="232"/>
      <c r="E94" s="241"/>
    </row>
    <row r="95" spans="2:5">
      <c r="B95" s="236"/>
      <c r="C95" s="236"/>
      <c r="D95" s="232"/>
      <c r="E95" s="241"/>
    </row>
    <row r="96" spans="2:5">
      <c r="B96" s="236"/>
      <c r="C96" s="236"/>
      <c r="D96" s="232"/>
      <c r="E96" s="241"/>
    </row>
    <row r="97" spans="2:5">
      <c r="B97" s="236"/>
      <c r="C97" s="236"/>
      <c r="D97" s="232"/>
      <c r="E97" s="241"/>
    </row>
    <row r="98" spans="2:5">
      <c r="B98" s="236"/>
      <c r="C98" s="236"/>
      <c r="D98" s="232"/>
      <c r="E98" s="241"/>
    </row>
    <row r="99" spans="2:5">
      <c r="B99" s="236"/>
      <c r="C99" s="236"/>
      <c r="D99" s="232"/>
      <c r="E99" s="241"/>
    </row>
    <row r="100" spans="2:5">
      <c r="B100" s="236"/>
      <c r="C100" s="236"/>
      <c r="D100" s="232"/>
      <c r="E100" s="241"/>
    </row>
    <row r="101" spans="2:5">
      <c r="B101" s="236"/>
      <c r="C101" s="236"/>
      <c r="D101" s="232"/>
      <c r="E101" s="241"/>
    </row>
    <row r="102" spans="2:5">
      <c r="B102" s="236"/>
      <c r="C102" s="236"/>
      <c r="D102" s="232"/>
      <c r="E102" s="241"/>
    </row>
    <row r="103" spans="2:5">
      <c r="B103" s="236"/>
      <c r="C103" s="236"/>
      <c r="D103" s="232"/>
      <c r="E103" s="241"/>
    </row>
    <row r="104" spans="2:5">
      <c r="B104" s="236"/>
      <c r="C104" s="236"/>
      <c r="D104" s="232"/>
      <c r="E104" s="241"/>
    </row>
    <row r="105" spans="2:5">
      <c r="B105" s="236"/>
      <c r="C105" s="236"/>
      <c r="D105" s="232"/>
      <c r="E105" s="241"/>
    </row>
    <row r="106" spans="2:5">
      <c r="B106" s="236"/>
      <c r="C106" s="236"/>
      <c r="D106" s="232"/>
      <c r="E106" s="241"/>
    </row>
    <row r="107" spans="2:5">
      <c r="B107" s="236"/>
      <c r="C107" s="236"/>
      <c r="D107" s="232"/>
      <c r="E107" s="241"/>
    </row>
    <row r="108" spans="2:5">
      <c r="B108" s="236"/>
      <c r="C108" s="236"/>
      <c r="D108" s="232"/>
      <c r="E108" s="241"/>
    </row>
    <row r="109" spans="2:5">
      <c r="B109" s="236"/>
      <c r="C109" s="236"/>
      <c r="D109" s="232"/>
      <c r="E109" s="241"/>
    </row>
    <row r="110" spans="2:5">
      <c r="B110" s="236"/>
      <c r="C110" s="236"/>
      <c r="D110" s="232"/>
      <c r="E110" s="241"/>
    </row>
    <row r="111" spans="2:5">
      <c r="B111" s="236"/>
      <c r="C111" s="236"/>
      <c r="D111" s="232"/>
      <c r="E111" s="241"/>
    </row>
    <row r="112" spans="2:5">
      <c r="B112" s="236"/>
      <c r="C112" s="236"/>
      <c r="D112" s="232"/>
      <c r="E112" s="241"/>
    </row>
    <row r="113" spans="2:5">
      <c r="B113" s="236"/>
      <c r="C113" s="236"/>
      <c r="D113" s="232"/>
      <c r="E113" s="241"/>
    </row>
    <row r="114" spans="2:5">
      <c r="B114" s="236"/>
      <c r="C114" s="236"/>
      <c r="D114" s="232"/>
      <c r="E114" s="241"/>
    </row>
    <row r="115" spans="2:5">
      <c r="B115" s="236"/>
      <c r="C115" s="236"/>
      <c r="D115" s="232"/>
      <c r="E115" s="241"/>
    </row>
    <row r="116" spans="2:5">
      <c r="B116" s="236"/>
      <c r="C116" s="236"/>
      <c r="D116" s="232"/>
      <c r="E116" s="241"/>
    </row>
    <row r="117" spans="2:5">
      <c r="B117" s="236"/>
      <c r="C117" s="236"/>
      <c r="D117" s="232"/>
      <c r="E117" s="241"/>
    </row>
    <row r="118" spans="2:5">
      <c r="B118" s="236"/>
      <c r="C118" s="236"/>
      <c r="D118" s="232"/>
      <c r="E118" s="241"/>
    </row>
    <row r="119" spans="2:5">
      <c r="B119" s="236"/>
      <c r="C119" s="236"/>
      <c r="D119" s="232"/>
      <c r="E119" s="241"/>
    </row>
    <row r="120" spans="2:5">
      <c r="B120" s="236"/>
      <c r="C120" s="236"/>
      <c r="D120" s="232"/>
      <c r="E120" s="241"/>
    </row>
    <row r="121" spans="2:5">
      <c r="B121" s="236"/>
      <c r="C121" s="236"/>
      <c r="D121" s="232"/>
      <c r="E121" s="241"/>
    </row>
    <row r="122" spans="2:5">
      <c r="B122" s="236"/>
      <c r="C122" s="236"/>
      <c r="D122" s="232"/>
      <c r="E122" s="241"/>
    </row>
    <row r="123" spans="2:5">
      <c r="B123" s="236"/>
      <c r="C123" s="236"/>
      <c r="D123" s="232"/>
      <c r="E123" s="241"/>
    </row>
    <row r="124" spans="2:5">
      <c r="B124" s="236"/>
      <c r="C124" s="236"/>
      <c r="D124" s="232"/>
      <c r="E124" s="241"/>
    </row>
    <row r="125" spans="2:5">
      <c r="B125" s="236"/>
      <c r="C125" s="236"/>
      <c r="D125" s="232"/>
      <c r="E125" s="241"/>
    </row>
    <row r="126" spans="2:5">
      <c r="B126" s="236"/>
      <c r="C126" s="236"/>
      <c r="D126" s="232"/>
      <c r="E126" s="241"/>
    </row>
    <row r="127" spans="2:5">
      <c r="B127" s="236"/>
      <c r="C127" s="236"/>
      <c r="D127" s="232"/>
      <c r="E127" s="241"/>
    </row>
    <row r="128" spans="2:5">
      <c r="B128" s="236"/>
      <c r="C128" s="236"/>
      <c r="D128" s="232"/>
      <c r="E128" s="241"/>
    </row>
    <row r="129" spans="2:5">
      <c r="B129" s="236"/>
      <c r="C129" s="236"/>
      <c r="D129" s="232"/>
      <c r="E129" s="241"/>
    </row>
    <row r="130" spans="2:5">
      <c r="B130" s="236"/>
      <c r="C130" s="236"/>
      <c r="D130" s="232"/>
      <c r="E130" s="241"/>
    </row>
    <row r="131" spans="2:5">
      <c r="B131" s="236"/>
      <c r="C131" s="236"/>
      <c r="D131" s="232"/>
      <c r="E131" s="241"/>
    </row>
    <row r="132" spans="2:5">
      <c r="B132" s="236"/>
      <c r="C132" s="236"/>
      <c r="D132" s="232"/>
      <c r="E132" s="241"/>
    </row>
    <row r="133" spans="2:5">
      <c r="B133" s="236"/>
      <c r="C133" s="236"/>
      <c r="D133" s="232"/>
      <c r="E133" s="241"/>
    </row>
    <row r="134" spans="2:5">
      <c r="B134" s="236"/>
      <c r="C134" s="236"/>
      <c r="D134" s="232"/>
      <c r="E134" s="241"/>
    </row>
    <row r="135" spans="2:5">
      <c r="B135" s="236"/>
      <c r="C135" s="236"/>
      <c r="D135" s="232"/>
      <c r="E135" s="241"/>
    </row>
    <row r="136" spans="2:5">
      <c r="B136" s="236"/>
      <c r="C136" s="236"/>
      <c r="D136" s="232"/>
      <c r="E136" s="241"/>
    </row>
    <row r="137" spans="2:5">
      <c r="B137" s="236"/>
      <c r="C137" s="236"/>
      <c r="D137" s="232"/>
      <c r="E137" s="241"/>
    </row>
    <row r="138" spans="2:5">
      <c r="B138" s="236"/>
      <c r="C138" s="236"/>
      <c r="D138" s="232"/>
      <c r="E138" s="241"/>
    </row>
    <row r="139" spans="2:5">
      <c r="B139" s="236"/>
      <c r="C139" s="236"/>
      <c r="D139" s="232"/>
      <c r="E139" s="241"/>
    </row>
    <row r="140" spans="2:5">
      <c r="B140" s="236"/>
      <c r="C140" s="236"/>
      <c r="D140" s="232"/>
      <c r="E140" s="241"/>
    </row>
    <row r="141" spans="2:5">
      <c r="B141" s="236"/>
      <c r="C141" s="236"/>
      <c r="D141" s="232"/>
      <c r="E141" s="241"/>
    </row>
    <row r="142" spans="2:5">
      <c r="B142" s="236"/>
      <c r="C142" s="236"/>
      <c r="D142" s="232"/>
      <c r="E142" s="241"/>
    </row>
    <row r="143" spans="2:5">
      <c r="B143" s="236"/>
      <c r="C143" s="236"/>
      <c r="D143" s="232"/>
      <c r="E143" s="241"/>
    </row>
    <row r="144" spans="2:5">
      <c r="B144" s="236"/>
      <c r="C144" s="236"/>
      <c r="D144" s="232"/>
      <c r="E144" s="241"/>
    </row>
    <row r="145" spans="2:5">
      <c r="B145" s="236"/>
      <c r="C145" s="236"/>
      <c r="D145" s="232"/>
      <c r="E145" s="241"/>
    </row>
    <row r="146" spans="2:5">
      <c r="B146" s="236"/>
      <c r="C146" s="236"/>
      <c r="D146" s="232"/>
      <c r="E146" s="241"/>
    </row>
    <row r="147" spans="2:5">
      <c r="B147" s="236"/>
      <c r="C147" s="236"/>
      <c r="D147" s="232"/>
      <c r="E147" s="241"/>
    </row>
    <row r="148" spans="2:5">
      <c r="B148" s="236"/>
      <c r="C148" s="236"/>
      <c r="D148" s="232"/>
      <c r="E148" s="241"/>
    </row>
    <row r="149" spans="2:5">
      <c r="B149" s="236"/>
      <c r="C149" s="236"/>
      <c r="D149" s="232"/>
      <c r="E149" s="241"/>
    </row>
    <row r="150" spans="2:5">
      <c r="B150" s="236"/>
      <c r="C150" s="236"/>
      <c r="D150" s="232"/>
      <c r="E150" s="241"/>
    </row>
    <row r="151" spans="2:5">
      <c r="B151" s="236"/>
      <c r="C151" s="236"/>
      <c r="D151" s="232"/>
      <c r="E151" s="241"/>
    </row>
    <row r="152" spans="2:5">
      <c r="B152" s="236"/>
      <c r="C152" s="236"/>
      <c r="D152" s="232"/>
      <c r="E152" s="241"/>
    </row>
    <row r="153" spans="2:5">
      <c r="B153" s="236"/>
      <c r="C153" s="236"/>
      <c r="D153" s="232"/>
      <c r="E153" s="241"/>
    </row>
    <row r="154" spans="2:5">
      <c r="B154" s="236"/>
      <c r="C154" s="236"/>
      <c r="D154" s="232"/>
      <c r="E154" s="241"/>
    </row>
    <row r="155" spans="2:5">
      <c r="B155" s="236"/>
      <c r="C155" s="236"/>
      <c r="D155" s="232"/>
      <c r="E155" s="241"/>
    </row>
    <row r="156" spans="2:5">
      <c r="B156" s="236"/>
      <c r="C156" s="236"/>
      <c r="D156" s="232"/>
      <c r="E156" s="241"/>
    </row>
    <row r="157" spans="2:5">
      <c r="B157" s="236"/>
      <c r="C157" s="236"/>
      <c r="D157" s="232"/>
      <c r="E157" s="241"/>
    </row>
    <row r="158" spans="2:5">
      <c r="B158" s="236"/>
      <c r="C158" s="236"/>
      <c r="D158" s="232"/>
      <c r="E158" s="241"/>
    </row>
    <row r="159" spans="2:5">
      <c r="B159" s="236"/>
      <c r="C159" s="236"/>
      <c r="D159" s="232"/>
      <c r="E159" s="241"/>
    </row>
    <row r="160" spans="2:5">
      <c r="B160" s="236"/>
      <c r="C160" s="236"/>
      <c r="D160" s="232"/>
      <c r="E160" s="241"/>
    </row>
    <row r="161" spans="2:5">
      <c r="B161" s="236"/>
      <c r="C161" s="236"/>
      <c r="D161" s="232"/>
      <c r="E161" s="241"/>
    </row>
    <row r="162" spans="2:5">
      <c r="B162" s="236"/>
      <c r="C162" s="236"/>
      <c r="D162" s="232"/>
      <c r="E162" s="241"/>
    </row>
    <row r="163" spans="2:5">
      <c r="B163" s="236"/>
      <c r="C163" s="236"/>
      <c r="D163" s="232"/>
      <c r="E163" s="241"/>
    </row>
    <row r="164" spans="2:5">
      <c r="B164" s="236"/>
      <c r="C164" s="236"/>
      <c r="D164" s="232"/>
      <c r="E164" s="241"/>
    </row>
    <row r="165" spans="2:5">
      <c r="B165" s="236"/>
      <c r="C165" s="236"/>
      <c r="D165" s="232"/>
      <c r="E165" s="241"/>
    </row>
    <row r="166" spans="2:5">
      <c r="B166" s="236"/>
      <c r="C166" s="236"/>
      <c r="D166" s="232"/>
      <c r="E166" s="241"/>
    </row>
    <row r="167" spans="2:5">
      <c r="B167" s="236"/>
      <c r="C167" s="236"/>
      <c r="D167" s="232"/>
      <c r="E167" s="241"/>
    </row>
    <row r="168" spans="2:5">
      <c r="B168" s="236"/>
      <c r="C168" s="236"/>
      <c r="D168" s="232"/>
      <c r="E168" s="241"/>
    </row>
    <row r="169" spans="2:5">
      <c r="B169" s="236"/>
      <c r="C169" s="236"/>
      <c r="D169" s="232"/>
      <c r="E169" s="241"/>
    </row>
    <row r="170" spans="2:5">
      <c r="B170" s="236"/>
      <c r="C170" s="236"/>
      <c r="D170" s="232"/>
      <c r="E170" s="241"/>
    </row>
    <row r="171" spans="2:5">
      <c r="B171" s="236"/>
      <c r="C171" s="236"/>
      <c r="D171" s="232"/>
      <c r="E171" s="241"/>
    </row>
    <row r="172" spans="2:5">
      <c r="B172" s="236"/>
      <c r="C172" s="236"/>
      <c r="D172" s="232"/>
      <c r="E172" s="241"/>
    </row>
    <row r="173" spans="2:5">
      <c r="B173" s="236"/>
      <c r="C173" s="236"/>
      <c r="D173" s="232"/>
      <c r="E173" s="241"/>
    </row>
    <row r="174" spans="2:5">
      <c r="B174" s="236"/>
      <c r="C174" s="236"/>
      <c r="D174" s="232"/>
      <c r="E174" s="241"/>
    </row>
    <row r="175" spans="2:5">
      <c r="B175" s="236"/>
      <c r="C175" s="236"/>
      <c r="D175" s="232"/>
      <c r="E175" s="241"/>
    </row>
    <row r="176" spans="2:5">
      <c r="B176" s="236"/>
      <c r="C176" s="236"/>
      <c r="D176" s="232"/>
      <c r="E176" s="241"/>
    </row>
    <row r="177" spans="2:5">
      <c r="B177" s="236"/>
      <c r="C177" s="236"/>
      <c r="D177" s="232"/>
      <c r="E177" s="241"/>
    </row>
    <row r="178" spans="2:5">
      <c r="B178" s="236"/>
      <c r="C178" s="236"/>
      <c r="D178" s="232"/>
      <c r="E178" s="241"/>
    </row>
    <row r="179" spans="2:5">
      <c r="B179" s="236"/>
      <c r="C179" s="236"/>
      <c r="D179" s="232"/>
      <c r="E179" s="241"/>
    </row>
    <row r="180" spans="2:5">
      <c r="B180" s="236"/>
      <c r="C180" s="236"/>
      <c r="D180" s="232"/>
      <c r="E180" s="241"/>
    </row>
    <row r="181" spans="2:5">
      <c r="B181" s="236"/>
      <c r="C181" s="236"/>
      <c r="D181" s="232"/>
      <c r="E181" s="241"/>
    </row>
    <row r="182" spans="2:5">
      <c r="B182" s="236"/>
      <c r="C182" s="236"/>
      <c r="D182" s="232"/>
      <c r="E182" s="241"/>
    </row>
    <row r="183" spans="2:5">
      <c r="B183" s="236"/>
      <c r="C183" s="236"/>
      <c r="D183" s="232"/>
      <c r="E183" s="241"/>
    </row>
    <row r="184" spans="2:5">
      <c r="B184" s="236"/>
      <c r="C184" s="236"/>
      <c r="D184" s="232"/>
      <c r="E184" s="241"/>
    </row>
    <row r="185" spans="2:5">
      <c r="B185" s="236"/>
      <c r="C185" s="236"/>
      <c r="D185" s="232"/>
      <c r="E185" s="241"/>
    </row>
    <row r="186" spans="2:5">
      <c r="B186" s="236"/>
      <c r="C186" s="236"/>
      <c r="D186" s="232"/>
      <c r="E186" s="241"/>
    </row>
    <row r="187" spans="2:5">
      <c r="B187" s="236"/>
      <c r="C187" s="236"/>
      <c r="D187" s="232"/>
      <c r="E187" s="241"/>
    </row>
    <row r="188" spans="2:5">
      <c r="B188" s="236"/>
      <c r="C188" s="236"/>
      <c r="D188" s="232"/>
      <c r="E188" s="241"/>
    </row>
    <row r="189" spans="2:5">
      <c r="B189" s="236"/>
      <c r="C189" s="236"/>
      <c r="D189" s="232"/>
      <c r="E189" s="241"/>
    </row>
    <row r="190" spans="2:5">
      <c r="B190" s="236"/>
      <c r="C190" s="236"/>
      <c r="D190" s="232"/>
      <c r="E190" s="241"/>
    </row>
    <row r="191" spans="2:5">
      <c r="B191" s="236"/>
      <c r="C191" s="236"/>
      <c r="D191" s="232"/>
      <c r="E191" s="241"/>
    </row>
    <row r="192" spans="2:5">
      <c r="B192" s="236"/>
      <c r="C192" s="236"/>
      <c r="D192" s="232"/>
      <c r="E192" s="241"/>
    </row>
    <row r="193" spans="2:5">
      <c r="B193" s="236"/>
      <c r="C193" s="236"/>
      <c r="D193" s="232"/>
      <c r="E193" s="241"/>
    </row>
    <row r="194" spans="2:5">
      <c r="B194" s="236"/>
      <c r="C194" s="236"/>
      <c r="D194" s="232"/>
      <c r="E194" s="241"/>
    </row>
    <row r="195" spans="2:5">
      <c r="B195" s="236"/>
      <c r="C195" s="236"/>
      <c r="D195" s="232"/>
      <c r="E195" s="241"/>
    </row>
    <row r="196" spans="2:5">
      <c r="B196" s="236"/>
      <c r="C196" s="236"/>
      <c r="D196" s="232"/>
      <c r="E196" s="241"/>
    </row>
    <row r="197" spans="2:5">
      <c r="B197" s="236"/>
      <c r="C197" s="236"/>
      <c r="D197" s="232"/>
      <c r="E197" s="241"/>
    </row>
    <row r="198" spans="2:5">
      <c r="B198" s="236"/>
      <c r="C198" s="236"/>
      <c r="D198" s="232"/>
      <c r="E198" s="241"/>
    </row>
    <row r="199" spans="2:5">
      <c r="B199" s="236"/>
      <c r="C199" s="236"/>
      <c r="D199" s="232"/>
      <c r="E199" s="241"/>
    </row>
    <row r="200" spans="2:5">
      <c r="B200" s="236"/>
      <c r="C200" s="236"/>
      <c r="D200" s="232"/>
      <c r="E200" s="241"/>
    </row>
    <row r="201" spans="2:5">
      <c r="B201" s="236"/>
      <c r="C201" s="236"/>
      <c r="D201" s="232"/>
      <c r="E201" s="241"/>
    </row>
    <row r="202" spans="2:5">
      <c r="B202" s="236"/>
      <c r="C202" s="236"/>
      <c r="D202" s="232"/>
      <c r="E202" s="241"/>
    </row>
    <row r="203" spans="2:5">
      <c r="B203" s="236"/>
      <c r="C203" s="236"/>
      <c r="D203" s="232"/>
      <c r="E203" s="241"/>
    </row>
    <row r="204" spans="2:5">
      <c r="B204" s="236"/>
      <c r="C204" s="236"/>
      <c r="D204" s="232"/>
      <c r="E204" s="241"/>
    </row>
    <row r="205" spans="2:5">
      <c r="B205" s="236"/>
      <c r="C205" s="236"/>
      <c r="D205" s="232"/>
      <c r="E205" s="241"/>
    </row>
    <row r="206" spans="2:5">
      <c r="B206" s="236"/>
      <c r="C206" s="236"/>
      <c r="D206" s="232"/>
      <c r="E206" s="241"/>
    </row>
    <row r="207" spans="2:5">
      <c r="B207" s="236"/>
      <c r="C207" s="236"/>
      <c r="D207" s="232"/>
      <c r="E207" s="241"/>
    </row>
    <row r="208" spans="2:5">
      <c r="B208" s="236"/>
      <c r="C208" s="236"/>
      <c r="D208" s="232"/>
      <c r="E208" s="241"/>
    </row>
    <row r="209" spans="2:5">
      <c r="B209" s="236"/>
      <c r="C209" s="236"/>
      <c r="D209" s="232"/>
      <c r="E209" s="241"/>
    </row>
    <row r="210" spans="2:5">
      <c r="B210" s="236"/>
      <c r="C210" s="236"/>
      <c r="D210" s="232"/>
      <c r="E210" s="241"/>
    </row>
    <row r="211" spans="2:5">
      <c r="B211" s="236"/>
      <c r="C211" s="236"/>
      <c r="D211" s="232"/>
      <c r="E211" s="241"/>
    </row>
    <row r="212" spans="2:5">
      <c r="B212" s="236"/>
      <c r="C212" s="236"/>
      <c r="D212" s="232"/>
      <c r="E212" s="241"/>
    </row>
    <row r="213" spans="2:5">
      <c r="B213" s="236"/>
      <c r="C213" s="236"/>
      <c r="D213" s="232"/>
      <c r="E213" s="241"/>
    </row>
    <row r="214" spans="2:5">
      <c r="B214" s="236"/>
      <c r="C214" s="236"/>
      <c r="D214" s="232"/>
      <c r="E214" s="241"/>
    </row>
    <row r="215" spans="2:5">
      <c r="B215" s="236"/>
      <c r="C215" s="236"/>
      <c r="D215" s="232"/>
      <c r="E215" s="241"/>
    </row>
    <row r="216" spans="2:5">
      <c r="B216" s="236"/>
      <c r="C216" s="236"/>
      <c r="D216" s="232"/>
      <c r="E216" s="241"/>
    </row>
    <row r="217" spans="2:5">
      <c r="B217" s="236"/>
      <c r="C217" s="236"/>
      <c r="D217" s="232"/>
      <c r="E217" s="241"/>
    </row>
    <row r="218" spans="2:5">
      <c r="B218" s="236"/>
      <c r="C218" s="236"/>
      <c r="D218" s="232"/>
      <c r="E218" s="241"/>
    </row>
    <row r="219" spans="2:5">
      <c r="B219" s="236"/>
      <c r="C219" s="236"/>
      <c r="D219" s="232"/>
      <c r="E219" s="241"/>
    </row>
    <row r="220" spans="2:5">
      <c r="B220" s="236"/>
      <c r="C220" s="236"/>
      <c r="D220" s="232"/>
      <c r="E220" s="241"/>
    </row>
    <row r="221" spans="2:5">
      <c r="B221" s="236"/>
      <c r="C221" s="236"/>
      <c r="D221" s="232"/>
      <c r="E221" s="241"/>
    </row>
    <row r="222" spans="2:5">
      <c r="B222" s="236"/>
      <c r="C222" s="236"/>
      <c r="D222" s="232"/>
      <c r="E222" s="241"/>
    </row>
    <row r="223" spans="2:5">
      <c r="B223" s="236"/>
      <c r="C223" s="236"/>
      <c r="D223" s="232"/>
      <c r="E223" s="241"/>
    </row>
    <row r="224" spans="2:5">
      <c r="B224" s="236"/>
      <c r="C224" s="236"/>
      <c r="D224" s="232"/>
      <c r="E224" s="241"/>
    </row>
    <row r="225" spans="2:5">
      <c r="B225" s="236"/>
      <c r="C225" s="236"/>
      <c r="D225" s="232"/>
      <c r="E225" s="241"/>
    </row>
    <row r="226" spans="2:5">
      <c r="B226" s="236"/>
      <c r="C226" s="236"/>
      <c r="D226" s="232"/>
      <c r="E226" s="241"/>
    </row>
    <row r="227" spans="2:5">
      <c r="B227" s="236"/>
      <c r="C227" s="236"/>
      <c r="D227" s="232"/>
      <c r="E227" s="241"/>
    </row>
    <row r="228" spans="2:5">
      <c r="B228" s="236"/>
      <c r="C228" s="236"/>
      <c r="D228" s="232"/>
      <c r="E228" s="241"/>
    </row>
    <row r="229" spans="2:5">
      <c r="B229" s="236"/>
      <c r="C229" s="236"/>
      <c r="D229" s="232"/>
      <c r="E229" s="241"/>
    </row>
    <row r="230" spans="2:5">
      <c r="B230" s="236"/>
      <c r="C230" s="236"/>
      <c r="D230" s="232"/>
      <c r="E230" s="241"/>
    </row>
    <row r="231" spans="2:5">
      <c r="B231" s="236"/>
      <c r="C231" s="236"/>
      <c r="D231" s="232"/>
      <c r="E231" s="241"/>
    </row>
    <row r="232" spans="2:5">
      <c r="B232" s="236"/>
      <c r="C232" s="236"/>
      <c r="D232" s="232"/>
      <c r="E232" s="241"/>
    </row>
    <row r="233" spans="2:5">
      <c r="B233" s="236"/>
      <c r="C233" s="236"/>
      <c r="D233" s="232"/>
      <c r="E233" s="241"/>
    </row>
    <row r="234" spans="2:5">
      <c r="B234" s="236"/>
      <c r="C234" s="236"/>
      <c r="D234" s="232"/>
      <c r="E234" s="241"/>
    </row>
    <row r="235" spans="2:5">
      <c r="B235" s="236"/>
      <c r="C235" s="236"/>
      <c r="D235" s="232"/>
      <c r="E235" s="241"/>
    </row>
    <row r="236" spans="2:5">
      <c r="B236" s="236"/>
      <c r="C236" s="236"/>
      <c r="D236" s="232"/>
      <c r="E236" s="241"/>
    </row>
    <row r="237" spans="2:5">
      <c r="B237" s="236"/>
      <c r="C237" s="236"/>
      <c r="D237" s="232"/>
      <c r="E237" s="241"/>
    </row>
    <row r="238" spans="2:5">
      <c r="B238" s="236"/>
      <c r="C238" s="236"/>
      <c r="D238" s="232"/>
      <c r="E238" s="241"/>
    </row>
    <row r="239" spans="2:5">
      <c r="B239" s="236"/>
      <c r="C239" s="236"/>
      <c r="D239" s="232"/>
      <c r="E239" s="241"/>
    </row>
    <row r="240" spans="2:5">
      <c r="B240" s="236"/>
      <c r="C240" s="236"/>
      <c r="D240" s="232"/>
      <c r="E240" s="241"/>
    </row>
    <row r="241" spans="2:5">
      <c r="B241" s="236"/>
      <c r="C241" s="236"/>
      <c r="D241" s="232"/>
      <c r="E241" s="241"/>
    </row>
    <row r="242" spans="2:5">
      <c r="B242" s="236"/>
      <c r="C242" s="236"/>
      <c r="D242" s="232"/>
      <c r="E242" s="241"/>
    </row>
    <row r="243" spans="2:5">
      <c r="B243" s="236"/>
      <c r="C243" s="236"/>
      <c r="D243" s="232"/>
      <c r="E243" s="241"/>
    </row>
    <row r="244" spans="2:5">
      <c r="B244" s="236"/>
      <c r="C244" s="236"/>
      <c r="D244" s="232"/>
      <c r="E244" s="241"/>
    </row>
    <row r="245" spans="2:5">
      <c r="B245" s="236"/>
      <c r="C245" s="236"/>
      <c r="D245" s="232"/>
      <c r="E245" s="241"/>
    </row>
    <row r="246" spans="2:5">
      <c r="B246" s="236"/>
      <c r="C246" s="236"/>
      <c r="D246" s="232"/>
      <c r="E246" s="241"/>
    </row>
    <row r="247" spans="2:5">
      <c r="B247" s="236"/>
      <c r="C247" s="236"/>
      <c r="D247" s="232"/>
      <c r="E247" s="241"/>
    </row>
    <row r="248" spans="2:5">
      <c r="B248" s="236"/>
      <c r="C248" s="236"/>
      <c r="D248" s="232"/>
      <c r="E248" s="241"/>
    </row>
    <row r="249" spans="2:5">
      <c r="B249" s="236"/>
      <c r="C249" s="236"/>
      <c r="D249" s="232"/>
      <c r="E249" s="241"/>
    </row>
    <row r="250" spans="2:5">
      <c r="B250" s="236"/>
      <c r="C250" s="236"/>
      <c r="D250" s="232"/>
      <c r="E250" s="241"/>
    </row>
    <row r="251" spans="2:5">
      <c r="B251" s="236"/>
      <c r="C251" s="236"/>
      <c r="D251" s="232"/>
      <c r="E251" s="241"/>
    </row>
    <row r="252" spans="2:5">
      <c r="B252" s="236"/>
      <c r="C252" s="236"/>
      <c r="D252" s="232"/>
      <c r="E252" s="241"/>
    </row>
  </sheetData>
  <mergeCells count="4">
    <mergeCell ref="B1:E1"/>
    <mergeCell ref="C2:D2"/>
    <mergeCell ref="B3:C3"/>
    <mergeCell ref="D3:E3"/>
  </mergeCells>
  <phoneticPr fontId="5"/>
  <pageMargins left="0.78740157480314965" right="0.51181102362204722" top="0.98425196850393704" bottom="0.98425196850393704" header="0.51181102362204722" footer="0.51181102362204722"/>
  <pageSetup paperSize="9" scale="96" fitToHeight="0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pane xSplit="1" ySplit="3" topLeftCell="B4" activePane="bottomRight" state="frozen"/>
      <selection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RowHeight="13.5"/>
  <cols>
    <col min="1" max="1" width="2.875" style="219" customWidth="1"/>
    <col min="2" max="2" width="51.625" style="236" customWidth="1"/>
    <col min="3" max="4" width="20" style="232" customWidth="1"/>
    <col min="5" max="256" width="9" style="219"/>
    <col min="257" max="257" width="2.875" style="219" customWidth="1"/>
    <col min="258" max="258" width="51.625" style="219" customWidth="1"/>
    <col min="259" max="260" width="20" style="219" customWidth="1"/>
    <col min="261" max="512" width="9" style="219"/>
    <col min="513" max="513" width="2.875" style="219" customWidth="1"/>
    <col min="514" max="514" width="51.625" style="219" customWidth="1"/>
    <col min="515" max="516" width="20" style="219" customWidth="1"/>
    <col min="517" max="768" width="9" style="219"/>
    <col min="769" max="769" width="2.875" style="219" customWidth="1"/>
    <col min="770" max="770" width="51.625" style="219" customWidth="1"/>
    <col min="771" max="772" width="20" style="219" customWidth="1"/>
    <col min="773" max="1024" width="9" style="219"/>
    <col min="1025" max="1025" width="2.875" style="219" customWidth="1"/>
    <col min="1026" max="1026" width="51.625" style="219" customWidth="1"/>
    <col min="1027" max="1028" width="20" style="219" customWidth="1"/>
    <col min="1029" max="1280" width="9" style="219"/>
    <col min="1281" max="1281" width="2.875" style="219" customWidth="1"/>
    <col min="1282" max="1282" width="51.625" style="219" customWidth="1"/>
    <col min="1283" max="1284" width="20" style="219" customWidth="1"/>
    <col min="1285" max="1536" width="9" style="219"/>
    <col min="1537" max="1537" width="2.875" style="219" customWidth="1"/>
    <col min="1538" max="1538" width="51.625" style="219" customWidth="1"/>
    <col min="1539" max="1540" width="20" style="219" customWidth="1"/>
    <col min="1541" max="1792" width="9" style="219"/>
    <col min="1793" max="1793" width="2.875" style="219" customWidth="1"/>
    <col min="1794" max="1794" width="51.625" style="219" customWidth="1"/>
    <col min="1795" max="1796" width="20" style="219" customWidth="1"/>
    <col min="1797" max="2048" width="9" style="219"/>
    <col min="2049" max="2049" width="2.875" style="219" customWidth="1"/>
    <col min="2050" max="2050" width="51.625" style="219" customWidth="1"/>
    <col min="2051" max="2052" width="20" style="219" customWidth="1"/>
    <col min="2053" max="2304" width="9" style="219"/>
    <col min="2305" max="2305" width="2.875" style="219" customWidth="1"/>
    <col min="2306" max="2306" width="51.625" style="219" customWidth="1"/>
    <col min="2307" max="2308" width="20" style="219" customWidth="1"/>
    <col min="2309" max="2560" width="9" style="219"/>
    <col min="2561" max="2561" width="2.875" style="219" customWidth="1"/>
    <col min="2562" max="2562" width="51.625" style="219" customWidth="1"/>
    <col min="2563" max="2564" width="20" style="219" customWidth="1"/>
    <col min="2565" max="2816" width="9" style="219"/>
    <col min="2817" max="2817" width="2.875" style="219" customWidth="1"/>
    <col min="2818" max="2818" width="51.625" style="219" customWidth="1"/>
    <col min="2819" max="2820" width="20" style="219" customWidth="1"/>
    <col min="2821" max="3072" width="9" style="219"/>
    <col min="3073" max="3073" width="2.875" style="219" customWidth="1"/>
    <col min="3074" max="3074" width="51.625" style="219" customWidth="1"/>
    <col min="3075" max="3076" width="20" style="219" customWidth="1"/>
    <col min="3077" max="3328" width="9" style="219"/>
    <col min="3329" max="3329" width="2.875" style="219" customWidth="1"/>
    <col min="3330" max="3330" width="51.625" style="219" customWidth="1"/>
    <col min="3331" max="3332" width="20" style="219" customWidth="1"/>
    <col min="3333" max="3584" width="9" style="219"/>
    <col min="3585" max="3585" width="2.875" style="219" customWidth="1"/>
    <col min="3586" max="3586" width="51.625" style="219" customWidth="1"/>
    <col min="3587" max="3588" width="20" style="219" customWidth="1"/>
    <col min="3589" max="3840" width="9" style="219"/>
    <col min="3841" max="3841" width="2.875" style="219" customWidth="1"/>
    <col min="3842" max="3842" width="51.625" style="219" customWidth="1"/>
    <col min="3843" max="3844" width="20" style="219" customWidth="1"/>
    <col min="3845" max="4096" width="9" style="219"/>
    <col min="4097" max="4097" width="2.875" style="219" customWidth="1"/>
    <col min="4098" max="4098" width="51.625" style="219" customWidth="1"/>
    <col min="4099" max="4100" width="20" style="219" customWidth="1"/>
    <col min="4101" max="4352" width="9" style="219"/>
    <col min="4353" max="4353" width="2.875" style="219" customWidth="1"/>
    <col min="4354" max="4354" width="51.625" style="219" customWidth="1"/>
    <col min="4355" max="4356" width="20" style="219" customWidth="1"/>
    <col min="4357" max="4608" width="9" style="219"/>
    <col min="4609" max="4609" width="2.875" style="219" customWidth="1"/>
    <col min="4610" max="4610" width="51.625" style="219" customWidth="1"/>
    <col min="4611" max="4612" width="20" style="219" customWidth="1"/>
    <col min="4613" max="4864" width="9" style="219"/>
    <col min="4865" max="4865" width="2.875" style="219" customWidth="1"/>
    <col min="4866" max="4866" width="51.625" style="219" customWidth="1"/>
    <col min="4867" max="4868" width="20" style="219" customWidth="1"/>
    <col min="4869" max="5120" width="9" style="219"/>
    <col min="5121" max="5121" width="2.875" style="219" customWidth="1"/>
    <col min="5122" max="5122" width="51.625" style="219" customWidth="1"/>
    <col min="5123" max="5124" width="20" style="219" customWidth="1"/>
    <col min="5125" max="5376" width="9" style="219"/>
    <col min="5377" max="5377" width="2.875" style="219" customWidth="1"/>
    <col min="5378" max="5378" width="51.625" style="219" customWidth="1"/>
    <col min="5379" max="5380" width="20" style="219" customWidth="1"/>
    <col min="5381" max="5632" width="9" style="219"/>
    <col min="5633" max="5633" width="2.875" style="219" customWidth="1"/>
    <col min="5634" max="5634" width="51.625" style="219" customWidth="1"/>
    <col min="5635" max="5636" width="20" style="219" customWidth="1"/>
    <col min="5637" max="5888" width="9" style="219"/>
    <col min="5889" max="5889" width="2.875" style="219" customWidth="1"/>
    <col min="5890" max="5890" width="51.625" style="219" customWidth="1"/>
    <col min="5891" max="5892" width="20" style="219" customWidth="1"/>
    <col min="5893" max="6144" width="9" style="219"/>
    <col min="6145" max="6145" width="2.875" style="219" customWidth="1"/>
    <col min="6146" max="6146" width="51.625" style="219" customWidth="1"/>
    <col min="6147" max="6148" width="20" style="219" customWidth="1"/>
    <col min="6149" max="6400" width="9" style="219"/>
    <col min="6401" max="6401" width="2.875" style="219" customWidth="1"/>
    <col min="6402" max="6402" width="51.625" style="219" customWidth="1"/>
    <col min="6403" max="6404" width="20" style="219" customWidth="1"/>
    <col min="6405" max="6656" width="9" style="219"/>
    <col min="6657" max="6657" width="2.875" style="219" customWidth="1"/>
    <col min="6658" max="6658" width="51.625" style="219" customWidth="1"/>
    <col min="6659" max="6660" width="20" style="219" customWidth="1"/>
    <col min="6661" max="6912" width="9" style="219"/>
    <col min="6913" max="6913" width="2.875" style="219" customWidth="1"/>
    <col min="6914" max="6914" width="51.625" style="219" customWidth="1"/>
    <col min="6915" max="6916" width="20" style="219" customWidth="1"/>
    <col min="6917" max="7168" width="9" style="219"/>
    <col min="7169" max="7169" width="2.875" style="219" customWidth="1"/>
    <col min="7170" max="7170" width="51.625" style="219" customWidth="1"/>
    <col min="7171" max="7172" width="20" style="219" customWidth="1"/>
    <col min="7173" max="7424" width="9" style="219"/>
    <col min="7425" max="7425" width="2.875" style="219" customWidth="1"/>
    <col min="7426" max="7426" width="51.625" style="219" customWidth="1"/>
    <col min="7427" max="7428" width="20" style="219" customWidth="1"/>
    <col min="7429" max="7680" width="9" style="219"/>
    <col min="7681" max="7681" width="2.875" style="219" customWidth="1"/>
    <col min="7682" max="7682" width="51.625" style="219" customWidth="1"/>
    <col min="7683" max="7684" width="20" style="219" customWidth="1"/>
    <col min="7685" max="7936" width="9" style="219"/>
    <col min="7937" max="7937" width="2.875" style="219" customWidth="1"/>
    <col min="7938" max="7938" width="51.625" style="219" customWidth="1"/>
    <col min="7939" max="7940" width="20" style="219" customWidth="1"/>
    <col min="7941" max="8192" width="9" style="219"/>
    <col min="8193" max="8193" width="2.875" style="219" customWidth="1"/>
    <col min="8194" max="8194" width="51.625" style="219" customWidth="1"/>
    <col min="8195" max="8196" width="20" style="219" customWidth="1"/>
    <col min="8197" max="8448" width="9" style="219"/>
    <col min="8449" max="8449" width="2.875" style="219" customWidth="1"/>
    <col min="8450" max="8450" width="51.625" style="219" customWidth="1"/>
    <col min="8451" max="8452" width="20" style="219" customWidth="1"/>
    <col min="8453" max="8704" width="9" style="219"/>
    <col min="8705" max="8705" width="2.875" style="219" customWidth="1"/>
    <col min="8706" max="8706" width="51.625" style="219" customWidth="1"/>
    <col min="8707" max="8708" width="20" style="219" customWidth="1"/>
    <col min="8709" max="8960" width="9" style="219"/>
    <col min="8961" max="8961" width="2.875" style="219" customWidth="1"/>
    <col min="8962" max="8962" width="51.625" style="219" customWidth="1"/>
    <col min="8963" max="8964" width="20" style="219" customWidth="1"/>
    <col min="8965" max="9216" width="9" style="219"/>
    <col min="9217" max="9217" width="2.875" style="219" customWidth="1"/>
    <col min="9218" max="9218" width="51.625" style="219" customWidth="1"/>
    <col min="9219" max="9220" width="20" style="219" customWidth="1"/>
    <col min="9221" max="9472" width="9" style="219"/>
    <col min="9473" max="9473" width="2.875" style="219" customWidth="1"/>
    <col min="9474" max="9474" width="51.625" style="219" customWidth="1"/>
    <col min="9475" max="9476" width="20" style="219" customWidth="1"/>
    <col min="9477" max="9728" width="9" style="219"/>
    <col min="9729" max="9729" width="2.875" style="219" customWidth="1"/>
    <col min="9730" max="9730" width="51.625" style="219" customWidth="1"/>
    <col min="9731" max="9732" width="20" style="219" customWidth="1"/>
    <col min="9733" max="9984" width="9" style="219"/>
    <col min="9985" max="9985" width="2.875" style="219" customWidth="1"/>
    <col min="9986" max="9986" width="51.625" style="219" customWidth="1"/>
    <col min="9987" max="9988" width="20" style="219" customWidth="1"/>
    <col min="9989" max="10240" width="9" style="219"/>
    <col min="10241" max="10241" width="2.875" style="219" customWidth="1"/>
    <col min="10242" max="10242" width="51.625" style="219" customWidth="1"/>
    <col min="10243" max="10244" width="20" style="219" customWidth="1"/>
    <col min="10245" max="10496" width="9" style="219"/>
    <col min="10497" max="10497" width="2.875" style="219" customWidth="1"/>
    <col min="10498" max="10498" width="51.625" style="219" customWidth="1"/>
    <col min="10499" max="10500" width="20" style="219" customWidth="1"/>
    <col min="10501" max="10752" width="9" style="219"/>
    <col min="10753" max="10753" width="2.875" style="219" customWidth="1"/>
    <col min="10754" max="10754" width="51.625" style="219" customWidth="1"/>
    <col min="10755" max="10756" width="20" style="219" customWidth="1"/>
    <col min="10757" max="11008" width="9" style="219"/>
    <col min="11009" max="11009" width="2.875" style="219" customWidth="1"/>
    <col min="11010" max="11010" width="51.625" style="219" customWidth="1"/>
    <col min="11011" max="11012" width="20" style="219" customWidth="1"/>
    <col min="11013" max="11264" width="9" style="219"/>
    <col min="11265" max="11265" width="2.875" style="219" customWidth="1"/>
    <col min="11266" max="11266" width="51.625" style="219" customWidth="1"/>
    <col min="11267" max="11268" width="20" style="219" customWidth="1"/>
    <col min="11269" max="11520" width="9" style="219"/>
    <col min="11521" max="11521" width="2.875" style="219" customWidth="1"/>
    <col min="11522" max="11522" width="51.625" style="219" customWidth="1"/>
    <col min="11523" max="11524" width="20" style="219" customWidth="1"/>
    <col min="11525" max="11776" width="9" style="219"/>
    <col min="11777" max="11777" width="2.875" style="219" customWidth="1"/>
    <col min="11778" max="11778" width="51.625" style="219" customWidth="1"/>
    <col min="11779" max="11780" width="20" style="219" customWidth="1"/>
    <col min="11781" max="12032" width="9" style="219"/>
    <col min="12033" max="12033" width="2.875" style="219" customWidth="1"/>
    <col min="12034" max="12034" width="51.625" style="219" customWidth="1"/>
    <col min="12035" max="12036" width="20" style="219" customWidth="1"/>
    <col min="12037" max="12288" width="9" style="219"/>
    <col min="12289" max="12289" width="2.875" style="219" customWidth="1"/>
    <col min="12290" max="12290" width="51.625" style="219" customWidth="1"/>
    <col min="12291" max="12292" width="20" style="219" customWidth="1"/>
    <col min="12293" max="12544" width="9" style="219"/>
    <col min="12545" max="12545" width="2.875" style="219" customWidth="1"/>
    <col min="12546" max="12546" width="51.625" style="219" customWidth="1"/>
    <col min="12547" max="12548" width="20" style="219" customWidth="1"/>
    <col min="12549" max="12800" width="9" style="219"/>
    <col min="12801" max="12801" width="2.875" style="219" customWidth="1"/>
    <col min="12802" max="12802" width="51.625" style="219" customWidth="1"/>
    <col min="12803" max="12804" width="20" style="219" customWidth="1"/>
    <col min="12805" max="13056" width="9" style="219"/>
    <col min="13057" max="13057" width="2.875" style="219" customWidth="1"/>
    <col min="13058" max="13058" width="51.625" style="219" customWidth="1"/>
    <col min="13059" max="13060" width="20" style="219" customWidth="1"/>
    <col min="13061" max="13312" width="9" style="219"/>
    <col min="13313" max="13313" width="2.875" style="219" customWidth="1"/>
    <col min="13314" max="13314" width="51.625" style="219" customWidth="1"/>
    <col min="13315" max="13316" width="20" style="219" customWidth="1"/>
    <col min="13317" max="13568" width="9" style="219"/>
    <col min="13569" max="13569" width="2.875" style="219" customWidth="1"/>
    <col min="13570" max="13570" width="51.625" style="219" customWidth="1"/>
    <col min="13571" max="13572" width="20" style="219" customWidth="1"/>
    <col min="13573" max="13824" width="9" style="219"/>
    <col min="13825" max="13825" width="2.875" style="219" customWidth="1"/>
    <col min="13826" max="13826" width="51.625" style="219" customWidth="1"/>
    <col min="13827" max="13828" width="20" style="219" customWidth="1"/>
    <col min="13829" max="14080" width="9" style="219"/>
    <col min="14081" max="14081" width="2.875" style="219" customWidth="1"/>
    <col min="14082" max="14082" width="51.625" style="219" customWidth="1"/>
    <col min="14083" max="14084" width="20" style="219" customWidth="1"/>
    <col min="14085" max="14336" width="9" style="219"/>
    <col min="14337" max="14337" width="2.875" style="219" customWidth="1"/>
    <col min="14338" max="14338" width="51.625" style="219" customWidth="1"/>
    <col min="14339" max="14340" width="20" style="219" customWidth="1"/>
    <col min="14341" max="14592" width="9" style="219"/>
    <col min="14593" max="14593" width="2.875" style="219" customWidth="1"/>
    <col min="14594" max="14594" width="51.625" style="219" customWidth="1"/>
    <col min="14595" max="14596" width="20" style="219" customWidth="1"/>
    <col min="14597" max="14848" width="9" style="219"/>
    <col min="14849" max="14849" width="2.875" style="219" customWidth="1"/>
    <col min="14850" max="14850" width="51.625" style="219" customWidth="1"/>
    <col min="14851" max="14852" width="20" style="219" customWidth="1"/>
    <col min="14853" max="15104" width="9" style="219"/>
    <col min="15105" max="15105" width="2.875" style="219" customWidth="1"/>
    <col min="15106" max="15106" width="51.625" style="219" customWidth="1"/>
    <col min="15107" max="15108" width="20" style="219" customWidth="1"/>
    <col min="15109" max="15360" width="9" style="219"/>
    <col min="15361" max="15361" width="2.875" style="219" customWidth="1"/>
    <col min="15362" max="15362" width="51.625" style="219" customWidth="1"/>
    <col min="15363" max="15364" width="20" style="219" customWidth="1"/>
    <col min="15365" max="15616" width="9" style="219"/>
    <col min="15617" max="15617" width="2.875" style="219" customWidth="1"/>
    <col min="15618" max="15618" width="51.625" style="219" customWidth="1"/>
    <col min="15619" max="15620" width="20" style="219" customWidth="1"/>
    <col min="15621" max="15872" width="9" style="219"/>
    <col min="15873" max="15873" width="2.875" style="219" customWidth="1"/>
    <col min="15874" max="15874" width="51.625" style="219" customWidth="1"/>
    <col min="15875" max="15876" width="20" style="219" customWidth="1"/>
    <col min="15877" max="16128" width="9" style="219"/>
    <col min="16129" max="16129" width="2.875" style="219" customWidth="1"/>
    <col min="16130" max="16130" width="51.625" style="219" customWidth="1"/>
    <col min="16131" max="16132" width="20" style="219" customWidth="1"/>
    <col min="16133" max="16384" width="9" style="219"/>
  </cols>
  <sheetData>
    <row r="1" spans="2:4" ht="18.75">
      <c r="B1" s="223" t="s">
        <v>488</v>
      </c>
      <c r="C1" s="223"/>
      <c r="D1" s="224"/>
    </row>
    <row r="2" spans="2:4" ht="14.25" customHeight="1">
      <c r="B2" s="225"/>
      <c r="C2" s="225"/>
      <c r="D2" s="226" t="s">
        <v>367</v>
      </c>
    </row>
    <row r="3" spans="2:4" ht="14.25" thickBot="1">
      <c r="B3" s="227" t="s">
        <v>363</v>
      </c>
      <c r="C3" s="228" t="s">
        <v>426</v>
      </c>
      <c r="D3" s="228"/>
    </row>
    <row r="4" spans="2:4">
      <c r="B4" s="231" t="s">
        <v>489</v>
      </c>
    </row>
    <row r="5" spans="2:4">
      <c r="B5" s="231" t="s">
        <v>490</v>
      </c>
    </row>
    <row r="6" spans="2:4">
      <c r="B6" s="231" t="s">
        <v>491</v>
      </c>
      <c r="C6" s="232">
        <v>3318240</v>
      </c>
    </row>
    <row r="7" spans="2:4">
      <c r="B7" s="231" t="s">
        <v>492</v>
      </c>
      <c r="C7" s="233">
        <v>5106637</v>
      </c>
    </row>
    <row r="8" spans="2:4">
      <c r="B8" s="231" t="s">
        <v>439</v>
      </c>
      <c r="C8" s="234">
        <v>8424877</v>
      </c>
    </row>
    <row r="9" spans="2:4">
      <c r="B9" s="231" t="s">
        <v>493</v>
      </c>
      <c r="D9" s="232">
        <v>8424877</v>
      </c>
    </row>
    <row r="10" spans="2:4">
      <c r="B10" s="231" t="s">
        <v>494</v>
      </c>
    </row>
    <row r="11" spans="2:4">
      <c r="B11" s="231" t="s">
        <v>464</v>
      </c>
      <c r="C11" s="232">
        <v>17892110</v>
      </c>
    </row>
    <row r="12" spans="2:4">
      <c r="B12" s="231" t="s">
        <v>466</v>
      </c>
      <c r="C12" s="232">
        <v>1358777</v>
      </c>
    </row>
    <row r="13" spans="2:4">
      <c r="B13" s="231" t="s">
        <v>468</v>
      </c>
      <c r="C13" s="233">
        <v>11853</v>
      </c>
    </row>
    <row r="14" spans="2:4">
      <c r="B14" s="231" t="s">
        <v>495</v>
      </c>
      <c r="D14" s="232">
        <v>19262740</v>
      </c>
    </row>
    <row r="15" spans="2:4">
      <c r="B15" s="231" t="s">
        <v>496</v>
      </c>
    </row>
    <row r="16" spans="2:4">
      <c r="B16" s="231" t="s">
        <v>497</v>
      </c>
      <c r="C16" s="232">
        <v>1370767</v>
      </c>
    </row>
    <row r="17" spans="2:4">
      <c r="B17" s="231" t="s">
        <v>498</v>
      </c>
      <c r="C17" s="232">
        <v>1241648</v>
      </c>
    </row>
    <row r="18" spans="2:4">
      <c r="B18" s="231" t="s">
        <v>478</v>
      </c>
      <c r="C18" s="232">
        <v>310727</v>
      </c>
    </row>
    <row r="19" spans="2:4">
      <c r="B19" s="231" t="s">
        <v>470</v>
      </c>
      <c r="C19" s="232">
        <v>158422</v>
      </c>
    </row>
    <row r="20" spans="2:4">
      <c r="B20" s="231" t="s">
        <v>499</v>
      </c>
      <c r="C20" s="232">
        <v>844318</v>
      </c>
    </row>
    <row r="21" spans="2:4">
      <c r="B21" s="231" t="s">
        <v>480</v>
      </c>
      <c r="C21" s="232">
        <v>177430</v>
      </c>
    </row>
    <row r="22" spans="2:4">
      <c r="B22" s="231" t="s">
        <v>500</v>
      </c>
      <c r="C22" s="232">
        <v>3177278</v>
      </c>
    </row>
    <row r="23" spans="2:4">
      <c r="B23" s="231" t="s">
        <v>501</v>
      </c>
      <c r="C23" s="233">
        <v>46200</v>
      </c>
    </row>
    <row r="24" spans="2:4">
      <c r="B24" s="231" t="s">
        <v>502</v>
      </c>
      <c r="D24" s="232">
        <v>7326790</v>
      </c>
    </row>
    <row r="25" spans="2:4">
      <c r="B25" s="231" t="s">
        <v>503</v>
      </c>
      <c r="D25" s="232">
        <v>35014407</v>
      </c>
    </row>
    <row r="26" spans="2:4">
      <c r="B26" s="231" t="s">
        <v>504</v>
      </c>
    </row>
    <row r="27" spans="2:4">
      <c r="B27" s="231" t="s">
        <v>439</v>
      </c>
      <c r="D27" s="233">
        <v>35014407</v>
      </c>
    </row>
    <row r="28" spans="2:4" ht="14.25" thickBot="1">
      <c r="B28" s="231" t="s">
        <v>505</v>
      </c>
      <c r="D28" s="235">
        <v>35014407</v>
      </c>
    </row>
    <row r="29" spans="2:4" ht="14.25" thickTop="1"/>
  </sheetData>
  <mergeCells count="3">
    <mergeCell ref="B1:D1"/>
    <mergeCell ref="B2:C2"/>
    <mergeCell ref="C3:D3"/>
  </mergeCells>
  <phoneticPr fontId="5"/>
  <pageMargins left="0.78740157480314965" right="0.51181102362204722" top="0.98425196850393704" bottom="0.98425196850393704" header="0.51181102362204722" footer="0.51181102362204722"/>
  <pageSetup paperSize="9" scale="96" fitToHeight="0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2" sqref="A32"/>
    </sheetView>
  </sheetViews>
  <sheetFormatPr defaultRowHeight="13.5"/>
  <cols>
    <col min="1" max="1" width="10" customWidth="1"/>
    <col min="2" max="2" width="11.625" customWidth="1"/>
    <col min="3" max="3" width="8.375" customWidth="1"/>
    <col min="4" max="4" width="7.625" customWidth="1"/>
    <col min="5" max="5" width="16.125" customWidth="1"/>
    <col min="6" max="6" width="10.75" customWidth="1"/>
    <col min="7" max="7" width="13.125" customWidth="1"/>
  </cols>
  <sheetData>
    <row r="1" spans="1:7" ht="14.25">
      <c r="D1" s="1" t="s">
        <v>68</v>
      </c>
    </row>
    <row r="3" spans="1:7" ht="15.75">
      <c r="F3" s="2"/>
      <c r="G3" s="3" t="s">
        <v>19</v>
      </c>
    </row>
    <row r="5" spans="1:7">
      <c r="B5" s="67" t="s">
        <v>82</v>
      </c>
      <c r="C5" s="58" t="s">
        <v>69</v>
      </c>
      <c r="D5" s="59" t="s">
        <v>10</v>
      </c>
    </row>
    <row r="7" spans="1:7">
      <c r="B7" s="67" t="s">
        <v>81</v>
      </c>
      <c r="C7" s="58" t="s">
        <v>70</v>
      </c>
      <c r="D7" s="59" t="s">
        <v>11</v>
      </c>
      <c r="E7" s="68" t="s">
        <v>81</v>
      </c>
      <c r="F7" s="58" t="s">
        <v>71</v>
      </c>
      <c r="G7" s="59" t="s">
        <v>94</v>
      </c>
    </row>
    <row r="8" spans="1:7">
      <c r="E8" s="68" t="s">
        <v>81</v>
      </c>
      <c r="F8" s="58" t="s">
        <v>245</v>
      </c>
      <c r="G8" s="59" t="s">
        <v>242</v>
      </c>
    </row>
    <row r="9" spans="1:7">
      <c r="A9" t="s">
        <v>73</v>
      </c>
      <c r="F9" s="66"/>
      <c r="G9" s="57"/>
    </row>
    <row r="10" spans="1:7">
      <c r="A10" s="58" t="s">
        <v>72</v>
      </c>
      <c r="B10" s="59" t="s">
        <v>74</v>
      </c>
      <c r="F10" s="66"/>
      <c r="G10" s="66"/>
    </row>
    <row r="11" spans="1:7">
      <c r="A11" s="58" t="s">
        <v>75</v>
      </c>
      <c r="B11" s="59" t="s">
        <v>250</v>
      </c>
    </row>
    <row r="14" spans="1:7">
      <c r="A14" t="s">
        <v>76</v>
      </c>
      <c r="E14" t="s">
        <v>78</v>
      </c>
    </row>
    <row r="15" spans="1:7">
      <c r="A15" s="60" t="s">
        <v>77</v>
      </c>
      <c r="B15" s="59" t="s">
        <v>147</v>
      </c>
      <c r="E15" s="60" t="s">
        <v>78</v>
      </c>
      <c r="F15" s="61" t="s">
        <v>246</v>
      </c>
    </row>
    <row r="16" spans="1:7">
      <c r="A16" s="62" t="s">
        <v>148</v>
      </c>
      <c r="B16" s="63" t="s">
        <v>150</v>
      </c>
      <c r="E16" s="62"/>
      <c r="F16" s="63" t="s">
        <v>247</v>
      </c>
    </row>
    <row r="17" spans="1:6">
      <c r="A17" s="62" t="s">
        <v>80</v>
      </c>
      <c r="B17" s="63" t="s">
        <v>149</v>
      </c>
      <c r="E17" s="62"/>
      <c r="F17" s="63" t="s">
        <v>248</v>
      </c>
    </row>
    <row r="18" spans="1:6">
      <c r="A18" s="62" t="s">
        <v>80</v>
      </c>
      <c r="B18" s="63" t="s">
        <v>151</v>
      </c>
      <c r="E18" s="62"/>
      <c r="F18" s="63"/>
    </row>
    <row r="19" spans="1:6">
      <c r="A19" s="62" t="s">
        <v>80</v>
      </c>
      <c r="B19" s="63" t="s">
        <v>152</v>
      </c>
      <c r="E19" s="62"/>
      <c r="F19" s="63"/>
    </row>
    <row r="20" spans="1:6">
      <c r="A20" s="62" t="s">
        <v>80</v>
      </c>
      <c r="B20" s="63" t="s">
        <v>249</v>
      </c>
      <c r="E20" s="64"/>
      <c r="F20" s="65"/>
    </row>
    <row r="21" spans="1:6">
      <c r="A21" s="62"/>
      <c r="B21" s="63"/>
    </row>
    <row r="22" spans="1:6">
      <c r="A22" s="62"/>
      <c r="B22" s="63"/>
    </row>
    <row r="23" spans="1:6">
      <c r="A23" s="64" t="s">
        <v>156</v>
      </c>
      <c r="B23" s="65" t="s">
        <v>157</v>
      </c>
      <c r="E23" t="s">
        <v>83</v>
      </c>
    </row>
    <row r="24" spans="1:6">
      <c r="E24" s="60" t="s">
        <v>79</v>
      </c>
      <c r="F24" s="61"/>
    </row>
    <row r="25" spans="1:6">
      <c r="E25" s="62"/>
      <c r="F25" s="63" t="s">
        <v>96</v>
      </c>
    </row>
    <row r="26" spans="1:6">
      <c r="A26" t="s">
        <v>153</v>
      </c>
      <c r="E26" s="62"/>
      <c r="F26" s="63"/>
    </row>
    <row r="27" spans="1:6">
      <c r="A27" s="60" t="s">
        <v>77</v>
      </c>
      <c r="B27" s="61" t="s">
        <v>154</v>
      </c>
      <c r="E27" s="64"/>
      <c r="F27" s="65"/>
    </row>
    <row r="28" spans="1:6">
      <c r="A28" s="64" t="s">
        <v>80</v>
      </c>
      <c r="B28" s="65" t="s">
        <v>155</v>
      </c>
    </row>
    <row r="30" spans="1:6">
      <c r="A30" s="66"/>
      <c r="B30" s="66"/>
    </row>
    <row r="31" spans="1:6">
      <c r="A31" s="66"/>
      <c r="B31" s="66"/>
    </row>
    <row r="32" spans="1:6">
      <c r="A32" s="66"/>
      <c r="B32" s="66"/>
    </row>
    <row r="33" spans="1:2">
      <c r="A33" s="66"/>
      <c r="B33" s="66"/>
    </row>
    <row r="34" spans="1:2">
      <c r="A34" s="66"/>
      <c r="B34" s="66"/>
    </row>
    <row r="35" spans="1:2">
      <c r="A35" s="66"/>
      <c r="B35" s="66"/>
    </row>
    <row r="36" spans="1:2">
      <c r="A36" s="66"/>
      <c r="B36" s="66"/>
    </row>
    <row r="37" spans="1:2">
      <c r="A37" s="66"/>
      <c r="B37" s="66"/>
    </row>
    <row r="38" spans="1:2">
      <c r="A38" s="66"/>
      <c r="B38" s="66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1" sqref="A11"/>
    </sheetView>
  </sheetViews>
  <sheetFormatPr defaultRowHeight="13.5"/>
  <cols>
    <col min="1" max="1" width="17.875" customWidth="1"/>
    <col min="2" max="2" width="62.625" customWidth="1"/>
    <col min="3" max="3" width="3.5" customWidth="1"/>
    <col min="4" max="4" width="13.25" customWidth="1"/>
  </cols>
  <sheetData>
    <row r="1" spans="1:3" ht="15.75">
      <c r="A1" s="114" t="s">
        <v>166</v>
      </c>
      <c r="C1" s="23"/>
    </row>
    <row r="2" spans="1:3" ht="15.75">
      <c r="A2" s="2"/>
    </row>
    <row r="3" spans="1:3">
      <c r="B3" s="113" t="s">
        <v>170</v>
      </c>
    </row>
    <row r="4" spans="1:3" ht="15.75">
      <c r="A4" s="2"/>
      <c r="B4" s="114" t="s">
        <v>358</v>
      </c>
    </row>
    <row r="5" spans="1:3" ht="15.75">
      <c r="A5" s="2"/>
      <c r="B5" s="3" t="s">
        <v>19</v>
      </c>
    </row>
    <row r="7" spans="1:3" ht="14.25">
      <c r="A7" s="16" t="s">
        <v>21</v>
      </c>
      <c r="B7" s="17" t="s">
        <v>22</v>
      </c>
    </row>
    <row r="8" spans="1:3" ht="27" customHeight="1">
      <c r="A8" s="9" t="s">
        <v>25</v>
      </c>
      <c r="B8" s="18" t="s">
        <v>35</v>
      </c>
    </row>
    <row r="9" spans="1:3" ht="27" customHeight="1">
      <c r="A9" s="9" t="s">
        <v>27</v>
      </c>
      <c r="B9" s="18" t="s">
        <v>32</v>
      </c>
    </row>
    <row r="10" spans="1:3" ht="27" customHeight="1">
      <c r="A10" s="9" t="s">
        <v>65</v>
      </c>
      <c r="B10" s="18" t="s">
        <v>33</v>
      </c>
    </row>
    <row r="11" spans="1:3" ht="27" customHeight="1">
      <c r="A11" s="9" t="s">
        <v>29</v>
      </c>
      <c r="B11" s="18" t="s">
        <v>30</v>
      </c>
    </row>
    <row r="12" spans="1:3" ht="27" customHeight="1">
      <c r="A12" s="9" t="s">
        <v>67</v>
      </c>
      <c r="B12" s="18" t="s">
        <v>36</v>
      </c>
    </row>
    <row r="13" spans="1:3" ht="27" customHeight="1">
      <c r="A13" s="9" t="s">
        <v>34</v>
      </c>
      <c r="B13" s="18" t="s">
        <v>37</v>
      </c>
    </row>
    <row r="14" spans="1:3" ht="27" customHeight="1">
      <c r="A14" s="9" t="s">
        <v>38</v>
      </c>
      <c r="B14" s="18" t="s">
        <v>41</v>
      </c>
    </row>
    <row r="15" spans="1:3" ht="27" customHeight="1">
      <c r="A15" s="9" t="s">
        <v>39</v>
      </c>
      <c r="B15" s="18" t="s">
        <v>42</v>
      </c>
    </row>
    <row r="16" spans="1:3" ht="27" customHeight="1">
      <c r="A16" s="9" t="s">
        <v>40</v>
      </c>
      <c r="B16" s="18" t="s">
        <v>43</v>
      </c>
    </row>
    <row r="17" spans="1:2" ht="27" customHeight="1">
      <c r="A17" s="9" t="s">
        <v>137</v>
      </c>
      <c r="B17" s="18" t="s">
        <v>138</v>
      </c>
    </row>
    <row r="18" spans="1:2" ht="27" customHeight="1">
      <c r="A18" s="19" t="s">
        <v>44</v>
      </c>
      <c r="B18" s="21" t="s">
        <v>45</v>
      </c>
    </row>
    <row r="19" spans="1:2" ht="27" customHeight="1">
      <c r="A19" s="19" t="s">
        <v>64</v>
      </c>
      <c r="B19" s="21" t="s">
        <v>66</v>
      </c>
    </row>
    <row r="20" spans="1:2" ht="27" customHeight="1">
      <c r="A20" s="19" t="s">
        <v>98</v>
      </c>
      <c r="B20" s="21" t="s">
        <v>136</v>
      </c>
    </row>
    <row r="21" spans="1:2" ht="27" customHeight="1">
      <c r="A21" s="20" t="s">
        <v>97</v>
      </c>
      <c r="B21" s="22" t="s">
        <v>135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0" workbookViewId="0">
      <selection activeCell="B25" sqref="B25"/>
    </sheetView>
  </sheetViews>
  <sheetFormatPr defaultRowHeight="13.5"/>
  <cols>
    <col min="1" max="1" width="30.25" style="74" customWidth="1"/>
    <col min="2" max="2" width="19.375" style="74" customWidth="1"/>
    <col min="3" max="3" width="13.75" style="74" customWidth="1"/>
    <col min="4" max="4" width="18.25" style="74" customWidth="1"/>
    <col min="5" max="5" width="9" style="74"/>
    <col min="6" max="6" width="11.625" style="74" bestFit="1" customWidth="1"/>
    <col min="7" max="16384" width="9" style="74"/>
  </cols>
  <sheetData>
    <row r="1" spans="1:6" ht="14.25">
      <c r="A1" s="73" t="s">
        <v>99</v>
      </c>
      <c r="B1" s="107" t="s">
        <v>134</v>
      </c>
    </row>
    <row r="2" spans="1:6">
      <c r="A2" s="75"/>
    </row>
    <row r="3" spans="1:6">
      <c r="A3" s="76"/>
    </row>
    <row r="4" spans="1:6" ht="14.25">
      <c r="A4" s="73"/>
    </row>
    <row r="6" spans="1:6" ht="14.25">
      <c r="A6" s="197" t="s">
        <v>100</v>
      </c>
      <c r="B6" s="197"/>
      <c r="C6" s="197"/>
    </row>
    <row r="7" spans="1:6">
      <c r="A7" s="75"/>
    </row>
    <row r="8" spans="1:6">
      <c r="A8" s="76"/>
    </row>
    <row r="9" spans="1:6">
      <c r="A9" s="77"/>
    </row>
    <row r="10" spans="1:6" ht="14.25" thickBot="1"/>
    <row r="11" spans="1:6" ht="14.25" thickBot="1">
      <c r="A11" s="78" t="s">
        <v>101</v>
      </c>
      <c r="B11" s="79" t="s">
        <v>102</v>
      </c>
      <c r="C11" s="79" t="s">
        <v>103</v>
      </c>
      <c r="D11" s="79" t="s">
        <v>104</v>
      </c>
    </row>
    <row r="12" spans="1:6" ht="14.25" thickTop="1">
      <c r="A12" s="80" t="s">
        <v>105</v>
      </c>
      <c r="B12" s="94">
        <f>SUM(B13:B21)</f>
        <v>52370573</v>
      </c>
      <c r="C12" s="94">
        <v>0</v>
      </c>
      <c r="D12" s="94">
        <f>B12</f>
        <v>52370573</v>
      </c>
      <c r="F12" s="250"/>
    </row>
    <row r="13" spans="1:6">
      <c r="A13" s="80" t="s">
        <v>139</v>
      </c>
      <c r="B13" s="94">
        <v>130000</v>
      </c>
      <c r="C13" s="94">
        <v>0</v>
      </c>
      <c r="D13" s="94">
        <f t="shared" ref="D13:D21" si="0">B13</f>
        <v>130000</v>
      </c>
    </row>
    <row r="14" spans="1:6">
      <c r="A14" s="80" t="s">
        <v>140</v>
      </c>
      <c r="B14" s="94">
        <f>302844+228000</f>
        <v>530844</v>
      </c>
      <c r="C14" s="94">
        <v>0</v>
      </c>
      <c r="D14" s="94">
        <f t="shared" si="0"/>
        <v>530844</v>
      </c>
    </row>
    <row r="15" spans="1:6">
      <c r="A15" s="80" t="s">
        <v>106</v>
      </c>
      <c r="B15" s="94">
        <v>0</v>
      </c>
      <c r="C15" s="94">
        <v>0</v>
      </c>
      <c r="D15" s="94">
        <f t="shared" si="0"/>
        <v>0</v>
      </c>
    </row>
    <row r="16" spans="1:6">
      <c r="A16" s="83" t="s">
        <v>107</v>
      </c>
      <c r="B16" s="94">
        <v>5012020</v>
      </c>
      <c r="C16" s="94">
        <v>0</v>
      </c>
      <c r="D16" s="94">
        <f t="shared" si="0"/>
        <v>5012020</v>
      </c>
    </row>
    <row r="17" spans="1:6">
      <c r="A17" s="83" t="s">
        <v>108</v>
      </c>
      <c r="B17" s="94">
        <f>46583273-B19-9064</f>
        <v>30028479</v>
      </c>
      <c r="C17" s="94">
        <v>0</v>
      </c>
      <c r="D17" s="94">
        <f t="shared" si="0"/>
        <v>30028479</v>
      </c>
      <c r="F17" s="250"/>
    </row>
    <row r="18" spans="1:6">
      <c r="A18" s="83" t="s">
        <v>109</v>
      </c>
      <c r="B18" s="94">
        <v>0</v>
      </c>
      <c r="C18" s="94">
        <v>0</v>
      </c>
      <c r="D18" s="94">
        <f t="shared" si="0"/>
        <v>0</v>
      </c>
      <c r="F18" s="250"/>
    </row>
    <row r="19" spans="1:6">
      <c r="A19" s="83" t="s">
        <v>110</v>
      </c>
      <c r="B19" s="94">
        <v>16545730</v>
      </c>
      <c r="C19" s="94">
        <v>0</v>
      </c>
      <c r="D19" s="94">
        <f t="shared" si="0"/>
        <v>16545730</v>
      </c>
    </row>
    <row r="20" spans="1:6">
      <c r="A20" s="83" t="s">
        <v>111</v>
      </c>
      <c r="B20" s="94">
        <v>0</v>
      </c>
      <c r="C20" s="94">
        <v>0</v>
      </c>
      <c r="D20" s="94">
        <f t="shared" si="0"/>
        <v>0</v>
      </c>
      <c r="F20" s="250"/>
    </row>
    <row r="21" spans="1:6" ht="14.25" thickBot="1">
      <c r="A21" s="83" t="s">
        <v>112</v>
      </c>
      <c r="B21" s="95">
        <f>5632+1159+6682+110027</f>
        <v>123500</v>
      </c>
      <c r="C21" s="95">
        <v>0</v>
      </c>
      <c r="D21" s="94">
        <f t="shared" si="0"/>
        <v>123500</v>
      </c>
    </row>
    <row r="22" spans="1:6">
      <c r="A22" s="85" t="s">
        <v>113</v>
      </c>
      <c r="B22" s="94">
        <f>B23+B25</f>
        <v>51075245</v>
      </c>
      <c r="C22" s="94">
        <v>0</v>
      </c>
      <c r="D22" s="98">
        <f t="shared" ref="D22:D26" si="1">B22</f>
        <v>51075245</v>
      </c>
    </row>
    <row r="23" spans="1:6">
      <c r="A23" s="80" t="s">
        <v>114</v>
      </c>
      <c r="B23" s="94">
        <v>27670188</v>
      </c>
      <c r="C23" s="94">
        <v>0</v>
      </c>
      <c r="D23" s="99">
        <f t="shared" si="1"/>
        <v>27670188</v>
      </c>
    </row>
    <row r="24" spans="1:6" ht="14.25" thickBot="1">
      <c r="A24" s="80" t="s">
        <v>115</v>
      </c>
      <c r="B24" s="94">
        <v>17892110</v>
      </c>
      <c r="C24" s="94">
        <v>0</v>
      </c>
      <c r="D24" s="100">
        <f t="shared" si="1"/>
        <v>17892110</v>
      </c>
    </row>
    <row r="25" spans="1:6">
      <c r="A25" s="80" t="s">
        <v>116</v>
      </c>
      <c r="B25" s="96">
        <v>23405057</v>
      </c>
      <c r="C25" s="96">
        <v>0</v>
      </c>
      <c r="D25" s="96">
        <f t="shared" si="1"/>
        <v>23405057</v>
      </c>
    </row>
    <row r="26" spans="1:6" ht="14.25" thickBot="1">
      <c r="A26" s="80" t="s">
        <v>115</v>
      </c>
      <c r="B26" s="94">
        <v>3050852</v>
      </c>
      <c r="C26" s="94">
        <v>0</v>
      </c>
      <c r="D26" s="94">
        <f t="shared" si="1"/>
        <v>3050852</v>
      </c>
    </row>
    <row r="27" spans="1:6" ht="14.25" thickBot="1">
      <c r="A27" s="184" t="s">
        <v>117</v>
      </c>
      <c r="B27" s="185">
        <f>B12-B22</f>
        <v>1295328</v>
      </c>
      <c r="C27" s="97">
        <v>0</v>
      </c>
      <c r="D27" s="97">
        <f>B27</f>
        <v>1295328</v>
      </c>
    </row>
    <row r="28" spans="1:6" ht="14.25" thickBot="1">
      <c r="A28" s="86" t="s">
        <v>118</v>
      </c>
      <c r="B28" s="95">
        <v>1160</v>
      </c>
      <c r="C28" s="95">
        <v>0</v>
      </c>
      <c r="D28" s="97">
        <f>B27</f>
        <v>1295328</v>
      </c>
    </row>
    <row r="29" spans="1:6" ht="14.25" thickBot="1">
      <c r="A29" s="86" t="s">
        <v>119</v>
      </c>
      <c r="B29" s="95">
        <f>331891+1343921</f>
        <v>1675812</v>
      </c>
      <c r="C29" s="95">
        <v>0</v>
      </c>
      <c r="D29" s="97">
        <f t="shared" ref="D29:D33" si="2">B29</f>
        <v>1675812</v>
      </c>
    </row>
    <row r="30" spans="1:6" ht="14.25" thickBot="1">
      <c r="A30" s="86" t="s">
        <v>120</v>
      </c>
      <c r="B30" s="95">
        <v>0</v>
      </c>
      <c r="C30" s="95">
        <v>0</v>
      </c>
      <c r="D30" s="97">
        <f t="shared" si="2"/>
        <v>0</v>
      </c>
    </row>
    <row r="31" spans="1:6" ht="14.25" thickBot="1">
      <c r="A31" s="86" t="s">
        <v>121</v>
      </c>
      <c r="B31" s="95">
        <f>B27+B28-B29-B30</f>
        <v>-379324</v>
      </c>
      <c r="C31" s="95">
        <v>0</v>
      </c>
      <c r="D31" s="97">
        <f t="shared" si="2"/>
        <v>-379324</v>
      </c>
    </row>
    <row r="32" spans="1:6" ht="14.25" thickBot="1">
      <c r="A32" s="86" t="s">
        <v>122</v>
      </c>
      <c r="B32" s="95">
        <v>-7049282</v>
      </c>
      <c r="C32" s="95">
        <v>0</v>
      </c>
      <c r="D32" s="97">
        <f t="shared" si="2"/>
        <v>-7049282</v>
      </c>
    </row>
    <row r="33" spans="1:4" ht="14.25" thickBot="1">
      <c r="A33" s="86" t="s">
        <v>123</v>
      </c>
      <c r="B33" s="95">
        <f>B31+B32</f>
        <v>-7428606</v>
      </c>
      <c r="C33" s="95">
        <v>0</v>
      </c>
      <c r="D33" s="97">
        <f t="shared" si="2"/>
        <v>-7428606</v>
      </c>
    </row>
    <row r="34" spans="1:4">
      <c r="A34" s="77"/>
    </row>
    <row r="35" spans="1:4">
      <c r="A35" s="75"/>
    </row>
    <row r="36" spans="1:4">
      <c r="A36" s="76"/>
    </row>
    <row r="37" spans="1:4">
      <c r="A37" s="77"/>
    </row>
    <row r="38" spans="1:4" ht="14.25" thickBot="1"/>
    <row r="39" spans="1:4">
      <c r="A39" s="88" t="s">
        <v>124</v>
      </c>
      <c r="B39" s="89"/>
      <c r="C39" s="91" t="s">
        <v>125</v>
      </c>
      <c r="D39" s="91"/>
    </row>
    <row r="40" spans="1:4">
      <c r="A40" s="83" t="s">
        <v>126</v>
      </c>
      <c r="B40" s="81">
        <v>33295575</v>
      </c>
      <c r="C40" s="90" t="s">
        <v>127</v>
      </c>
      <c r="D40" s="81">
        <v>21678365</v>
      </c>
    </row>
    <row r="41" spans="1:4">
      <c r="A41" s="83" t="s">
        <v>128</v>
      </c>
      <c r="B41" s="81">
        <v>5099184</v>
      </c>
      <c r="C41" s="90" t="s">
        <v>129</v>
      </c>
      <c r="D41" s="81">
        <v>24145000</v>
      </c>
    </row>
    <row r="42" spans="1:4" ht="14.25" thickBot="1">
      <c r="A42" s="83"/>
      <c r="B42" s="82"/>
      <c r="C42" s="92" t="s">
        <v>130</v>
      </c>
      <c r="D42" s="87">
        <f>D40+D41</f>
        <v>45823365</v>
      </c>
    </row>
    <row r="43" spans="1:4">
      <c r="A43" s="83" t="s">
        <v>133</v>
      </c>
      <c r="B43" s="81">
        <f>B40+B41</f>
        <v>38394759</v>
      </c>
      <c r="C43" s="90" t="s">
        <v>131</v>
      </c>
      <c r="D43" s="82"/>
    </row>
    <row r="44" spans="1:4" ht="14.25" thickBot="1">
      <c r="A44" s="93"/>
      <c r="B44" s="84"/>
      <c r="C44" s="92" t="s">
        <v>132</v>
      </c>
      <c r="D44" s="87">
        <f>B43-D42</f>
        <v>-7428606</v>
      </c>
    </row>
  </sheetData>
  <mergeCells count="1">
    <mergeCell ref="A6:C6"/>
  </mergeCells>
  <phoneticPr fontId="5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opLeftCell="A16" workbookViewId="0">
      <selection activeCell="D21" sqref="D21"/>
    </sheetView>
  </sheetViews>
  <sheetFormatPr defaultColWidth="9" defaultRowHeight="11.25"/>
  <cols>
    <col min="1" max="1" width="33.875" style="116" bestFit="1" customWidth="1"/>
    <col min="2" max="2" width="10.375" style="116" customWidth="1"/>
    <col min="3" max="3" width="10.5" style="116" customWidth="1"/>
    <col min="4" max="4" width="11.125" style="116" customWidth="1"/>
    <col min="5" max="5" width="31.75" style="116" bestFit="1" customWidth="1"/>
    <col min="6" max="6" width="7.125" style="116" customWidth="1"/>
    <col min="7" max="7" width="9.25" style="116" bestFit="1" customWidth="1"/>
    <col min="8" max="9" width="9" style="116"/>
    <col min="10" max="10" width="12.375" style="116" bestFit="1" customWidth="1"/>
    <col min="11" max="11" width="3.125" style="116" customWidth="1"/>
    <col min="12" max="12" width="11.375" style="116" bestFit="1" customWidth="1"/>
    <col min="13" max="13" width="3.75" style="116" customWidth="1"/>
    <col min="14" max="14" width="9" style="116"/>
    <col min="15" max="15" width="3" style="116" customWidth="1"/>
    <col min="16" max="16" width="9" style="116"/>
    <col min="17" max="17" width="3.25" style="116" customWidth="1"/>
    <col min="18" max="18" width="9" style="116"/>
    <col min="19" max="19" width="3.625" style="116" customWidth="1"/>
    <col min="20" max="16384" width="9" style="116"/>
  </cols>
  <sheetData>
    <row r="2" spans="1:10">
      <c r="B2" s="116" t="s">
        <v>251</v>
      </c>
    </row>
    <row r="3" spans="1:10">
      <c r="C3" s="116" t="s">
        <v>54</v>
      </c>
    </row>
    <row r="4" spans="1:10" ht="12" thickBot="1">
      <c r="B4" s="116" t="s">
        <v>252</v>
      </c>
    </row>
    <row r="5" spans="1:10" ht="14.25" customHeight="1">
      <c r="A5" s="117" t="s">
        <v>172</v>
      </c>
      <c r="B5" s="198" t="s">
        <v>173</v>
      </c>
      <c r="C5" s="199"/>
      <c r="D5" s="200"/>
      <c r="E5" s="118" t="s">
        <v>174</v>
      </c>
    </row>
    <row r="6" spans="1:10">
      <c r="A6" s="119" t="s">
        <v>175</v>
      </c>
      <c r="B6" s="120"/>
      <c r="C6" s="120"/>
      <c r="D6" s="120"/>
      <c r="E6" s="121"/>
    </row>
    <row r="7" spans="1:10">
      <c r="A7" s="122" t="s">
        <v>176</v>
      </c>
      <c r="B7" s="123"/>
      <c r="C7" s="123"/>
      <c r="D7" s="123"/>
      <c r="E7" s="124"/>
    </row>
    <row r="8" spans="1:10">
      <c r="A8" s="122" t="s">
        <v>177</v>
      </c>
      <c r="B8" s="123">
        <v>130000</v>
      </c>
      <c r="C8" s="125">
        <f>B8</f>
        <v>130000</v>
      </c>
      <c r="D8" s="123"/>
      <c r="E8" s="124" t="s">
        <v>253</v>
      </c>
    </row>
    <row r="9" spans="1:10">
      <c r="A9" s="122" t="s">
        <v>178</v>
      </c>
      <c r="B9" s="123"/>
      <c r="C9" s="123"/>
      <c r="D9" s="123"/>
      <c r="E9" s="124"/>
    </row>
    <row r="10" spans="1:10">
      <c r="A10" s="122" t="s">
        <v>179</v>
      </c>
      <c r="B10" s="125"/>
      <c r="C10" s="125"/>
      <c r="D10" s="123"/>
      <c r="E10" s="124"/>
    </row>
    <row r="11" spans="1:10">
      <c r="A11" s="122" t="s">
        <v>254</v>
      </c>
      <c r="B11" s="126">
        <f>5500*5*10</f>
        <v>275000</v>
      </c>
      <c r="C11" s="126"/>
      <c r="D11" s="127"/>
      <c r="E11" s="128" t="s">
        <v>255</v>
      </c>
      <c r="G11" s="116" t="s">
        <v>300</v>
      </c>
      <c r="H11" s="116">
        <v>1</v>
      </c>
      <c r="I11" s="116" t="s">
        <v>306</v>
      </c>
      <c r="J11" s="116">
        <v>1</v>
      </c>
    </row>
    <row r="12" spans="1:10">
      <c r="A12" s="122" t="s">
        <v>256</v>
      </c>
      <c r="B12" s="129">
        <f>1500*10*5</f>
        <v>75000</v>
      </c>
      <c r="C12" s="129">
        <f>SUM(B11:B12)</f>
        <v>350000</v>
      </c>
      <c r="D12" s="130"/>
      <c r="E12" s="131" t="s">
        <v>257</v>
      </c>
      <c r="G12" s="116" t="s">
        <v>295</v>
      </c>
      <c r="H12" s="116">
        <v>2</v>
      </c>
      <c r="I12" s="116" t="s">
        <v>306</v>
      </c>
      <c r="J12" s="116">
        <v>1</v>
      </c>
    </row>
    <row r="13" spans="1:10">
      <c r="A13" s="132" t="s">
        <v>181</v>
      </c>
      <c r="B13" s="133"/>
      <c r="C13" s="133"/>
      <c r="D13" s="133"/>
      <c r="E13" s="134"/>
      <c r="G13" s="116" t="s">
        <v>296</v>
      </c>
      <c r="H13" s="116">
        <v>4</v>
      </c>
      <c r="I13" s="116" t="s">
        <v>304</v>
      </c>
      <c r="J13" s="116">
        <v>2</v>
      </c>
    </row>
    <row r="14" spans="1:10">
      <c r="A14" s="122" t="s">
        <v>182</v>
      </c>
      <c r="B14" s="129">
        <f>40000*100</f>
        <v>4000000</v>
      </c>
      <c r="C14" s="129"/>
      <c r="D14" s="130"/>
      <c r="E14" s="131" t="s">
        <v>183</v>
      </c>
      <c r="G14" s="116" t="s">
        <v>297</v>
      </c>
      <c r="H14" s="116">
        <v>4</v>
      </c>
      <c r="I14" s="116" t="s">
        <v>305</v>
      </c>
      <c r="J14" s="116">
        <v>2</v>
      </c>
    </row>
    <row r="15" spans="1:10">
      <c r="A15" s="135" t="s">
        <v>184</v>
      </c>
      <c r="B15" s="129">
        <f>300000*16</f>
        <v>4800000</v>
      </c>
      <c r="C15" s="129"/>
      <c r="D15" s="130"/>
      <c r="E15" s="131" t="s">
        <v>302</v>
      </c>
      <c r="G15" s="116" t="s">
        <v>298</v>
      </c>
      <c r="H15" s="116">
        <v>2</v>
      </c>
    </row>
    <row r="16" spans="1:10">
      <c r="A16" s="135" t="s">
        <v>185</v>
      </c>
      <c r="B16" s="129">
        <f>60000*200</f>
        <v>12000000</v>
      </c>
      <c r="C16" s="129"/>
      <c r="D16" s="130"/>
      <c r="E16" s="131" t="s">
        <v>335</v>
      </c>
      <c r="G16" s="116" t="s">
        <v>299</v>
      </c>
      <c r="H16" s="116">
        <v>2</v>
      </c>
    </row>
    <row r="17" spans="1:10">
      <c r="A17" s="135" t="s">
        <v>186</v>
      </c>
      <c r="B17" s="129">
        <f>300000*12</f>
        <v>3600000</v>
      </c>
      <c r="D17" s="130"/>
      <c r="E17" s="131" t="s">
        <v>187</v>
      </c>
      <c r="F17" s="136"/>
      <c r="G17" s="116" t="s">
        <v>301</v>
      </c>
      <c r="H17" s="116">
        <v>1</v>
      </c>
    </row>
    <row r="18" spans="1:10">
      <c r="A18" s="135" t="s">
        <v>310</v>
      </c>
      <c r="B18" s="150">
        <f>2000000*6</f>
        <v>12000000</v>
      </c>
      <c r="C18" s="129">
        <f>SUM(B14:B18)</f>
        <v>36400000</v>
      </c>
      <c r="D18" s="188"/>
      <c r="E18" s="187" t="s">
        <v>311</v>
      </c>
      <c r="F18" s="136"/>
    </row>
    <row r="19" spans="1:10">
      <c r="A19" s="137" t="s">
        <v>188</v>
      </c>
      <c r="B19" s="138"/>
      <c r="C19" s="129"/>
      <c r="D19" s="139"/>
      <c r="E19" s="140"/>
      <c r="F19" s="136"/>
      <c r="H19" s="116">
        <f>SUM(H20:H33)</f>
        <v>202</v>
      </c>
      <c r="I19" s="116">
        <f>H19*20*480</f>
        <v>1939200</v>
      </c>
      <c r="J19" s="116">
        <f>H19*460*20</f>
        <v>1858400</v>
      </c>
    </row>
    <row r="20" spans="1:10">
      <c r="A20" s="132" t="s">
        <v>189</v>
      </c>
      <c r="B20" s="141">
        <v>1500000</v>
      </c>
      <c r="C20" s="133"/>
      <c r="D20" s="142"/>
      <c r="E20" s="143" t="s">
        <v>269</v>
      </c>
      <c r="F20" s="136"/>
      <c r="G20" s="116" t="s">
        <v>314</v>
      </c>
      <c r="H20" s="116">
        <v>12</v>
      </c>
      <c r="J20" s="116">
        <f>I19-J19</f>
        <v>80800</v>
      </c>
    </row>
    <row r="21" spans="1:10">
      <c r="A21" s="132" t="s">
        <v>190</v>
      </c>
      <c r="B21" s="129">
        <f>100000*12</f>
        <v>1200000</v>
      </c>
      <c r="C21" s="144"/>
      <c r="D21" s="130"/>
      <c r="E21" s="143" t="s">
        <v>258</v>
      </c>
      <c r="F21" s="136"/>
      <c r="G21" s="116" t="s">
        <v>313</v>
      </c>
      <c r="H21" s="116">
        <v>24</v>
      </c>
    </row>
    <row r="22" spans="1:10">
      <c r="A22" s="132" t="s">
        <v>191</v>
      </c>
      <c r="B22" s="129">
        <f>12*60000*10</f>
        <v>7200000</v>
      </c>
      <c r="C22" s="144">
        <f>SUM(B20:B22)</f>
        <v>9900000</v>
      </c>
      <c r="D22" s="130"/>
      <c r="E22" s="143" t="s">
        <v>283</v>
      </c>
      <c r="F22" s="136"/>
      <c r="G22" s="116" t="s">
        <v>312</v>
      </c>
      <c r="H22" s="116">
        <v>18</v>
      </c>
    </row>
    <row r="23" spans="1:10">
      <c r="A23" s="122" t="s">
        <v>192</v>
      </c>
      <c r="B23" s="145"/>
      <c r="C23" s="146"/>
      <c r="D23" s="147"/>
      <c r="E23" s="124"/>
      <c r="F23" s="136"/>
      <c r="G23" s="116" t="s">
        <v>315</v>
      </c>
      <c r="H23" s="116">
        <v>24</v>
      </c>
    </row>
    <row r="24" spans="1:10">
      <c r="A24" s="148" t="s">
        <v>193</v>
      </c>
      <c r="B24" s="129">
        <f>1000*10*10</f>
        <v>100000</v>
      </c>
      <c r="C24" s="129">
        <f>B24</f>
        <v>100000</v>
      </c>
      <c r="D24" s="130"/>
      <c r="E24" s="131" t="s">
        <v>194</v>
      </c>
      <c r="F24" s="136"/>
      <c r="G24" s="116" t="s">
        <v>316</v>
      </c>
      <c r="H24" s="116">
        <v>6</v>
      </c>
    </row>
    <row r="25" spans="1:10">
      <c r="A25" s="122" t="s">
        <v>265</v>
      </c>
      <c r="B25" s="145"/>
      <c r="C25" s="146"/>
      <c r="D25" s="147"/>
      <c r="E25" s="124"/>
      <c r="F25" s="136"/>
      <c r="G25" s="116" t="s">
        <v>317</v>
      </c>
      <c r="H25" s="116">
        <v>40</v>
      </c>
    </row>
    <row r="26" spans="1:10">
      <c r="A26" s="148" t="s">
        <v>266</v>
      </c>
      <c r="B26" s="129">
        <f>5400*20*6*10</f>
        <v>6480000</v>
      </c>
      <c r="C26" s="129">
        <f>B26</f>
        <v>6480000</v>
      </c>
      <c r="D26" s="130"/>
      <c r="E26" s="131" t="s">
        <v>334</v>
      </c>
      <c r="F26" s="136"/>
      <c r="G26" s="116" t="s">
        <v>318</v>
      </c>
      <c r="H26" s="116">
        <v>24</v>
      </c>
    </row>
    <row r="27" spans="1:10">
      <c r="A27" s="149" t="s">
        <v>195</v>
      </c>
      <c r="B27" s="129"/>
      <c r="C27" s="129">
        <f>SUM(C11:C26)</f>
        <v>53230000</v>
      </c>
      <c r="D27" s="130"/>
      <c r="E27" s="143"/>
      <c r="G27" s="116" t="s">
        <v>319</v>
      </c>
      <c r="H27" s="116">
        <v>24</v>
      </c>
    </row>
    <row r="28" spans="1:10">
      <c r="A28" s="132" t="s">
        <v>196</v>
      </c>
      <c r="B28" s="129"/>
      <c r="C28" s="144"/>
      <c r="D28" s="130"/>
      <c r="E28" s="143"/>
      <c r="G28" s="116" t="s">
        <v>320</v>
      </c>
      <c r="H28" s="116">
        <v>12</v>
      </c>
    </row>
    <row r="29" spans="1:10">
      <c r="A29" s="132" t="s">
        <v>197</v>
      </c>
      <c r="B29" s="129">
        <v>1450000</v>
      </c>
      <c r="C29" s="144"/>
      <c r="D29" s="130"/>
      <c r="E29" s="143" t="s">
        <v>261</v>
      </c>
      <c r="G29" s="116" t="s">
        <v>321</v>
      </c>
      <c r="H29" s="116">
        <v>12</v>
      </c>
    </row>
    <row r="30" spans="1:10">
      <c r="A30" s="132" t="s">
        <v>259</v>
      </c>
      <c r="B30" s="129">
        <v>300000</v>
      </c>
      <c r="C30" s="144"/>
      <c r="D30" s="130"/>
      <c r="E30" s="143" t="s">
        <v>260</v>
      </c>
      <c r="G30" s="116" t="s">
        <v>322</v>
      </c>
      <c r="H30" s="116">
        <v>6</v>
      </c>
    </row>
    <row r="31" spans="1:10">
      <c r="A31" s="132" t="s">
        <v>289</v>
      </c>
      <c r="B31" s="129">
        <v>1000000</v>
      </c>
      <c r="C31" s="144"/>
      <c r="D31" s="130"/>
      <c r="E31" s="143" t="s">
        <v>290</v>
      </c>
    </row>
    <row r="32" spans="1:10" ht="9" customHeight="1">
      <c r="A32" s="149" t="s">
        <v>198</v>
      </c>
      <c r="B32" s="129"/>
      <c r="C32" s="144">
        <f>SUM(B29:B30)</f>
        <v>1750000</v>
      </c>
      <c r="D32" s="130"/>
      <c r="E32" s="143"/>
    </row>
    <row r="33" spans="1:5">
      <c r="A33" s="132" t="s">
        <v>199</v>
      </c>
      <c r="B33" s="129"/>
      <c r="C33" s="144"/>
      <c r="D33" s="130"/>
      <c r="E33" s="143"/>
    </row>
    <row r="34" spans="1:5">
      <c r="A34" s="132" t="s">
        <v>200</v>
      </c>
      <c r="B34" s="125">
        <f>26000*6</f>
        <v>156000</v>
      </c>
      <c r="C34" s="125"/>
      <c r="D34" s="123"/>
      <c r="E34" s="143" t="s">
        <v>262</v>
      </c>
    </row>
    <row r="35" spans="1:5">
      <c r="A35" s="132" t="s">
        <v>263</v>
      </c>
      <c r="B35" s="150">
        <v>2500000</v>
      </c>
      <c r="C35" s="150"/>
      <c r="D35" s="123"/>
      <c r="E35" s="143" t="s">
        <v>264</v>
      </c>
    </row>
    <row r="36" spans="1:5">
      <c r="A36" s="149" t="s">
        <v>201</v>
      </c>
      <c r="B36" s="129"/>
      <c r="C36" s="144">
        <f>SUM(B34:B35)</f>
        <v>2656000</v>
      </c>
      <c r="D36" s="123"/>
      <c r="E36" s="143"/>
    </row>
    <row r="37" spans="1:5">
      <c r="A37" s="132" t="s">
        <v>202</v>
      </c>
      <c r="B37" s="129"/>
      <c r="C37" s="144"/>
      <c r="D37" s="130"/>
      <c r="E37" s="143"/>
    </row>
    <row r="38" spans="1:5">
      <c r="A38" s="122" t="s">
        <v>203</v>
      </c>
      <c r="B38" s="123">
        <f>3000*150</f>
        <v>450000</v>
      </c>
      <c r="C38" s="151"/>
      <c r="D38" s="123"/>
      <c r="E38" s="124" t="s">
        <v>204</v>
      </c>
    </row>
    <row r="39" spans="1:5">
      <c r="A39" s="149" t="s">
        <v>205</v>
      </c>
      <c r="B39" s="129"/>
      <c r="C39" s="144">
        <f>SUM(B38:B38)</f>
        <v>450000</v>
      </c>
      <c r="D39" s="130"/>
      <c r="E39" s="143"/>
    </row>
    <row r="40" spans="1:5">
      <c r="A40" s="149" t="s">
        <v>206</v>
      </c>
      <c r="B40" s="130"/>
      <c r="C40" s="130"/>
      <c r="D40" s="129">
        <f>C32+C27+C38+C36+C39</f>
        <v>58086000</v>
      </c>
      <c r="E40" s="143"/>
    </row>
    <row r="41" spans="1:5">
      <c r="A41" s="149" t="s">
        <v>326</v>
      </c>
      <c r="B41" s="130"/>
      <c r="C41" s="130"/>
      <c r="D41" s="129">
        <f>D40*0.08</f>
        <v>4646880</v>
      </c>
      <c r="E41" s="143"/>
    </row>
    <row r="42" spans="1:5">
      <c r="A42" s="149" t="s">
        <v>207</v>
      </c>
      <c r="B42" s="130"/>
      <c r="C42" s="130"/>
      <c r="D42" s="129">
        <f>D40</f>
        <v>58086000</v>
      </c>
      <c r="E42" s="143"/>
    </row>
    <row r="43" spans="1:5">
      <c r="A43" s="152" t="s">
        <v>208</v>
      </c>
      <c r="B43" s="153"/>
      <c r="C43" s="153"/>
      <c r="D43" s="153"/>
      <c r="E43" s="154"/>
    </row>
    <row r="44" spans="1:5">
      <c r="A44" s="122" t="s">
        <v>209</v>
      </c>
      <c r="B44" s="123"/>
      <c r="C44" s="123"/>
      <c r="D44" s="123"/>
      <c r="E44" s="124"/>
    </row>
    <row r="45" spans="1:5" ht="22.5">
      <c r="A45" s="122" t="s">
        <v>210</v>
      </c>
      <c r="B45" s="145"/>
      <c r="C45" s="129"/>
      <c r="D45" s="147"/>
      <c r="E45" s="124"/>
    </row>
    <row r="46" spans="1:5">
      <c r="A46" s="155" t="s">
        <v>211</v>
      </c>
      <c r="B46" s="145"/>
      <c r="C46" s="146">
        <f>50000</f>
        <v>50000</v>
      </c>
      <c r="D46" s="147"/>
      <c r="E46" s="124" t="s">
        <v>270</v>
      </c>
    </row>
    <row r="47" spans="1:5">
      <c r="A47" s="155" t="s">
        <v>212</v>
      </c>
      <c r="B47" s="156"/>
      <c r="C47" s="133"/>
      <c r="D47" s="157">
        <f>C46</f>
        <v>50000</v>
      </c>
      <c r="E47" s="124" t="s">
        <v>213</v>
      </c>
    </row>
    <row r="48" spans="1:5">
      <c r="A48" s="122" t="s">
        <v>214</v>
      </c>
      <c r="B48" s="123"/>
      <c r="C48" s="123"/>
      <c r="D48" s="123"/>
      <c r="E48" s="124"/>
    </row>
    <row r="49" spans="1:9">
      <c r="A49" s="122" t="s">
        <v>180</v>
      </c>
      <c r="B49" s="125">
        <f>4000*5*10</f>
        <v>200000</v>
      </c>
      <c r="C49" s="151"/>
      <c r="D49" s="123"/>
      <c r="E49" s="124" t="s">
        <v>267</v>
      </c>
      <c r="F49" s="158"/>
    </row>
    <row r="50" spans="1:9">
      <c r="A50" s="122" t="s">
        <v>256</v>
      </c>
      <c r="B50" s="125">
        <f>800*10*5</f>
        <v>40000</v>
      </c>
      <c r="C50" s="159">
        <f>SUM(B48:B50)</f>
        <v>240000</v>
      </c>
      <c r="D50" s="123"/>
      <c r="E50" s="124" t="s">
        <v>268</v>
      </c>
    </row>
    <row r="51" spans="1:9">
      <c r="A51" s="132" t="s">
        <v>212</v>
      </c>
      <c r="B51" s="145"/>
      <c r="C51" s="159"/>
      <c r="D51" s="160">
        <f>C50</f>
        <v>240000</v>
      </c>
      <c r="E51" s="143"/>
    </row>
    <row r="52" spans="1:9">
      <c r="A52" s="132" t="s">
        <v>215</v>
      </c>
      <c r="B52" s="145"/>
      <c r="C52" s="159"/>
      <c r="D52" s="160"/>
      <c r="E52" s="143"/>
    </row>
    <row r="53" spans="1:9">
      <c r="A53" s="122" t="s">
        <v>181</v>
      </c>
      <c r="B53" s="151"/>
      <c r="C53" s="161"/>
      <c r="D53" s="162"/>
      <c r="E53" s="163"/>
      <c r="G53" s="116" t="s">
        <v>274</v>
      </c>
      <c r="H53" s="116">
        <v>360</v>
      </c>
      <c r="I53" s="116">
        <f>H53*300</f>
        <v>108000</v>
      </c>
    </row>
    <row r="54" spans="1:9">
      <c r="A54" s="122" t="s">
        <v>279</v>
      </c>
      <c r="B54" s="170">
        <f>160000*12</f>
        <v>1920000</v>
      </c>
      <c r="C54" s="171">
        <f>B54</f>
        <v>1920000</v>
      </c>
      <c r="D54" s="172"/>
      <c r="E54" s="140" t="s">
        <v>281</v>
      </c>
    </row>
    <row r="55" spans="1:9">
      <c r="A55" s="122" t="s">
        <v>280</v>
      </c>
      <c r="B55" s="170">
        <f>80000*5*12</f>
        <v>4800000</v>
      </c>
      <c r="C55" s="161">
        <f>B55</f>
        <v>4800000</v>
      </c>
      <c r="D55" s="188"/>
      <c r="E55" s="189" t="s">
        <v>294</v>
      </c>
    </row>
    <row r="56" spans="1:9">
      <c r="A56" s="122" t="s">
        <v>182</v>
      </c>
      <c r="B56" s="164">
        <f>12000*100</f>
        <v>1200000</v>
      </c>
      <c r="C56" s="164">
        <f>B56</f>
        <v>1200000</v>
      </c>
      <c r="D56" s="165"/>
      <c r="E56" s="124" t="s">
        <v>307</v>
      </c>
      <c r="G56" s="116" t="s">
        <v>273</v>
      </c>
      <c r="H56" s="116">
        <f>1400*3</f>
        <v>4200</v>
      </c>
    </row>
    <row r="57" spans="1:9">
      <c r="A57" s="135" t="s">
        <v>184</v>
      </c>
      <c r="B57" s="151">
        <f>30000*16</f>
        <v>480000</v>
      </c>
      <c r="C57" s="164">
        <f>B57</f>
        <v>480000</v>
      </c>
      <c r="D57" s="123"/>
      <c r="E57" s="124" t="s">
        <v>303</v>
      </c>
      <c r="G57" s="116" t="s">
        <v>274</v>
      </c>
      <c r="H57" s="116">
        <v>10000</v>
      </c>
    </row>
    <row r="58" spans="1:9">
      <c r="A58" s="135" t="s">
        <v>185</v>
      </c>
      <c r="B58" s="125">
        <f>20000*200</f>
        <v>4000000</v>
      </c>
      <c r="C58" s="125">
        <f>B58</f>
        <v>4000000</v>
      </c>
      <c r="D58" s="165"/>
      <c r="E58" s="124" t="s">
        <v>336</v>
      </c>
      <c r="G58" s="116" t="s">
        <v>275</v>
      </c>
      <c r="H58" s="116">
        <f>H53*45</f>
        <v>16200</v>
      </c>
    </row>
    <row r="59" spans="1:9">
      <c r="A59" s="135" t="s">
        <v>186</v>
      </c>
      <c r="B59" s="125">
        <f>70000*1*12</f>
        <v>840000</v>
      </c>
      <c r="C59" s="164"/>
      <c r="D59" s="165"/>
      <c r="E59" s="124" t="s">
        <v>288</v>
      </c>
      <c r="G59" s="116" t="s">
        <v>276</v>
      </c>
      <c r="H59" s="116">
        <f>7500*0.015*3</f>
        <v>337.5</v>
      </c>
    </row>
    <row r="60" spans="1:9">
      <c r="A60" s="135"/>
      <c r="B60" s="156">
        <f>50000*12</f>
        <v>600000</v>
      </c>
      <c r="C60" s="166"/>
      <c r="D60" s="167"/>
      <c r="E60" s="124" t="s">
        <v>216</v>
      </c>
      <c r="G60" s="116" t="s">
        <v>277</v>
      </c>
      <c r="H60" s="116">
        <f>900*3*7</f>
        <v>18900</v>
      </c>
    </row>
    <row r="61" spans="1:9">
      <c r="A61" s="135"/>
      <c r="B61" s="125">
        <f>100000*12</f>
        <v>1200000</v>
      </c>
      <c r="C61" s="166"/>
      <c r="D61" s="127"/>
      <c r="E61" s="124" t="s">
        <v>217</v>
      </c>
      <c r="H61" s="116">
        <f>SUM(H56:H60)</f>
        <v>49637.5</v>
      </c>
    </row>
    <row r="62" spans="1:9">
      <c r="A62" s="135"/>
      <c r="B62" s="156">
        <f>50000*12</f>
        <v>600000</v>
      </c>
      <c r="C62" s="166"/>
      <c r="D62" s="167"/>
      <c r="E62" s="128" t="s">
        <v>271</v>
      </c>
    </row>
    <row r="63" spans="1:9">
      <c r="A63" s="192" t="s">
        <v>323</v>
      </c>
      <c r="B63" s="156">
        <f>1900000*6</f>
        <v>11400000</v>
      </c>
      <c r="C63" s="193"/>
      <c r="D63" s="188"/>
      <c r="E63" s="194" t="s">
        <v>324</v>
      </c>
    </row>
    <row r="64" spans="1:9">
      <c r="A64" s="148" t="s">
        <v>212</v>
      </c>
      <c r="B64" s="145"/>
      <c r="C64" s="168">
        <f>SUM(B59:B64)</f>
        <v>14640000</v>
      </c>
      <c r="D64" s="169">
        <f>SUM(C54:C64)</f>
        <v>27040000</v>
      </c>
      <c r="E64" s="143" t="s">
        <v>218</v>
      </c>
      <c r="G64" s="116" t="s">
        <v>284</v>
      </c>
      <c r="H64" s="116">
        <v>240</v>
      </c>
    </row>
    <row r="65" spans="1:9">
      <c r="A65" s="122" t="s">
        <v>188</v>
      </c>
      <c r="B65" s="170"/>
      <c r="C65" s="171"/>
      <c r="D65" s="172"/>
      <c r="E65" s="140"/>
      <c r="G65" s="116" t="s">
        <v>285</v>
      </c>
      <c r="H65" s="116">
        <v>1500</v>
      </c>
    </row>
    <row r="66" spans="1:9">
      <c r="A66" s="132" t="s">
        <v>287</v>
      </c>
      <c r="B66" s="129"/>
      <c r="C66" s="171">
        <v>2500000</v>
      </c>
      <c r="D66" s="190"/>
      <c r="E66" s="143" t="s">
        <v>293</v>
      </c>
      <c r="G66" s="116" t="s">
        <v>275</v>
      </c>
      <c r="H66" s="116">
        <f>45*H64</f>
        <v>10800</v>
      </c>
    </row>
    <row r="67" spans="1:9">
      <c r="A67" s="132" t="s">
        <v>219</v>
      </c>
      <c r="B67" s="170">
        <f>160000*12</f>
        <v>1920000</v>
      </c>
      <c r="C67" s="171"/>
      <c r="D67" s="172"/>
      <c r="E67" s="140" t="s">
        <v>278</v>
      </c>
      <c r="G67" s="116" t="s">
        <v>286</v>
      </c>
      <c r="H67" s="116">
        <f>60*200</f>
        <v>12000</v>
      </c>
    </row>
    <row r="68" spans="1:9">
      <c r="A68" s="132" t="s">
        <v>282</v>
      </c>
      <c r="B68" s="170">
        <f>80000*6</f>
        <v>480000</v>
      </c>
      <c r="C68" s="171"/>
      <c r="D68" s="172"/>
      <c r="E68" s="140" t="s">
        <v>291</v>
      </c>
      <c r="H68" s="116">
        <f>SUM(H64:H67)</f>
        <v>24540</v>
      </c>
    </row>
    <row r="69" spans="1:9">
      <c r="A69" s="132" t="s">
        <v>220</v>
      </c>
      <c r="B69" s="170">
        <f>100000*12</f>
        <v>1200000</v>
      </c>
      <c r="C69" s="171">
        <f>SUM(B67:B69)</f>
        <v>3600000</v>
      </c>
      <c r="D69" s="172"/>
      <c r="E69" s="140" t="s">
        <v>338</v>
      </c>
    </row>
    <row r="70" spans="1:9">
      <c r="A70" s="132" t="s">
        <v>191</v>
      </c>
      <c r="B70" s="129">
        <f>12*25000*5</f>
        <v>1500000</v>
      </c>
      <c r="C70" s="144"/>
      <c r="D70" s="130"/>
      <c r="E70" s="143" t="s">
        <v>292</v>
      </c>
    </row>
    <row r="71" spans="1:9">
      <c r="A71" s="132"/>
      <c r="B71" s="129">
        <v>1000000</v>
      </c>
      <c r="C71" s="144"/>
      <c r="D71" s="130"/>
      <c r="E71" s="143" t="s">
        <v>221</v>
      </c>
    </row>
    <row r="72" spans="1:9">
      <c r="A72" s="132"/>
      <c r="B72" s="129">
        <f>160000*12</f>
        <v>1920000</v>
      </c>
      <c r="C72" s="144">
        <f>SUM(B70:B72)</f>
        <v>4420000</v>
      </c>
      <c r="D72" s="130"/>
      <c r="E72" s="143" t="s">
        <v>222</v>
      </c>
      <c r="H72" s="191">
        <f>C54+C55+B59+B67+B68+B75+B79+B76+B80</f>
        <v>18552960</v>
      </c>
      <c r="I72" s="116">
        <f>H72/12</f>
        <v>1546080</v>
      </c>
    </row>
    <row r="73" spans="1:9">
      <c r="A73" s="122" t="s">
        <v>212</v>
      </c>
      <c r="B73" s="125"/>
      <c r="C73" s="171"/>
      <c r="D73" s="173">
        <f>SUM(C66:C73)</f>
        <v>10520000</v>
      </c>
      <c r="E73" s="143"/>
    </row>
    <row r="74" spans="1:9">
      <c r="A74" s="122" t="s">
        <v>265</v>
      </c>
      <c r="B74" s="145"/>
      <c r="C74" s="146"/>
      <c r="D74" s="147"/>
      <c r="E74" s="124"/>
    </row>
    <row r="75" spans="1:9">
      <c r="A75" s="148" t="s">
        <v>272</v>
      </c>
      <c r="B75" s="129">
        <f>200000*6</f>
        <v>1200000</v>
      </c>
      <c r="C75" s="168"/>
      <c r="E75" s="124" t="s">
        <v>339</v>
      </c>
    </row>
    <row r="76" spans="1:9">
      <c r="A76" s="148" t="s">
        <v>333</v>
      </c>
      <c r="B76" s="150">
        <f>721*6*20*8*6</f>
        <v>4152960</v>
      </c>
      <c r="C76" s="195"/>
      <c r="D76" s="160">
        <f>SUM(B75:B76)</f>
        <v>5352960</v>
      </c>
      <c r="E76" s="124" t="s">
        <v>337</v>
      </c>
    </row>
    <row r="77" spans="1:9">
      <c r="A77" s="174" t="s">
        <v>195</v>
      </c>
      <c r="B77" s="125"/>
      <c r="C77" s="151"/>
      <c r="D77" s="175">
        <f>SUM(D46:D76)</f>
        <v>43202960</v>
      </c>
      <c r="E77" s="124"/>
    </row>
    <row r="78" spans="1:9">
      <c r="A78" s="122" t="s">
        <v>223</v>
      </c>
      <c r="B78" s="123"/>
      <c r="C78" s="123"/>
      <c r="D78" s="123"/>
      <c r="E78" s="124"/>
    </row>
    <row r="79" spans="1:9">
      <c r="A79" s="122" t="s">
        <v>224</v>
      </c>
      <c r="B79" s="123">
        <f>180000*12*1</f>
        <v>2160000</v>
      </c>
      <c r="C79" s="123"/>
      <c r="D79" s="123"/>
      <c r="E79" s="124" t="s">
        <v>330</v>
      </c>
    </row>
    <row r="80" spans="1:9">
      <c r="A80" s="122" t="s">
        <v>332</v>
      </c>
      <c r="B80" s="123">
        <f>180000*6*1</f>
        <v>1080000</v>
      </c>
      <c r="C80" s="123"/>
      <c r="D80" s="123"/>
      <c r="E80" s="124" t="s">
        <v>331</v>
      </c>
    </row>
    <row r="81" spans="1:6">
      <c r="A81" s="122" t="s">
        <v>225</v>
      </c>
      <c r="B81" s="125">
        <v>200000</v>
      </c>
      <c r="C81" s="123"/>
      <c r="D81" s="123"/>
      <c r="E81" s="176" t="s">
        <v>226</v>
      </c>
    </row>
    <row r="82" spans="1:6">
      <c r="A82" s="122" t="s">
        <v>227</v>
      </c>
      <c r="B82" s="125">
        <f>100000*12</f>
        <v>1200000</v>
      </c>
      <c r="C82" s="123"/>
      <c r="D82" s="123"/>
      <c r="E82" s="176" t="s">
        <v>308</v>
      </c>
      <c r="F82" s="158"/>
    </row>
    <row r="83" spans="1:6">
      <c r="A83" s="122" t="s">
        <v>228</v>
      </c>
      <c r="B83" s="125">
        <v>200000</v>
      </c>
      <c r="C83" s="123"/>
      <c r="D83" s="123"/>
      <c r="E83" s="124" t="s">
        <v>229</v>
      </c>
    </row>
    <row r="84" spans="1:6">
      <c r="A84" s="122" t="s">
        <v>230</v>
      </c>
      <c r="B84" s="125">
        <v>300000</v>
      </c>
      <c r="C84" s="123"/>
      <c r="D84" s="123"/>
      <c r="E84" s="124" t="s">
        <v>231</v>
      </c>
    </row>
    <row r="85" spans="1:6">
      <c r="A85" s="122" t="s">
        <v>232</v>
      </c>
      <c r="B85" s="126">
        <v>1500000</v>
      </c>
      <c r="C85" s="126"/>
      <c r="D85" s="127"/>
      <c r="E85" s="124" t="s">
        <v>233</v>
      </c>
    </row>
    <row r="86" spans="1:6">
      <c r="A86" s="122" t="s">
        <v>234</v>
      </c>
      <c r="B86" s="125">
        <f>250000*12</f>
        <v>3000000</v>
      </c>
      <c r="C86" s="123"/>
      <c r="D86" s="123"/>
      <c r="E86" s="124" t="s">
        <v>235</v>
      </c>
    </row>
    <row r="87" spans="1:6">
      <c r="A87" s="122" t="s">
        <v>236</v>
      </c>
      <c r="B87" s="126">
        <f>50000*12</f>
        <v>600000</v>
      </c>
      <c r="C87" s="126"/>
      <c r="D87" s="127"/>
      <c r="E87" s="124" t="s">
        <v>237</v>
      </c>
    </row>
    <row r="88" spans="1:6">
      <c r="A88" s="135" t="s">
        <v>238</v>
      </c>
      <c r="B88" s="129">
        <f>250000*12</f>
        <v>3000000</v>
      </c>
      <c r="C88" s="159"/>
      <c r="D88" s="130"/>
      <c r="E88" s="177" t="s">
        <v>309</v>
      </c>
    </row>
    <row r="89" spans="1:6">
      <c r="A89" s="135"/>
      <c r="B89" s="129"/>
      <c r="C89" s="159"/>
      <c r="D89" s="130"/>
      <c r="E89" s="177"/>
    </row>
    <row r="90" spans="1:6">
      <c r="A90" s="174" t="s">
        <v>239</v>
      </c>
      <c r="B90" s="178"/>
      <c r="C90" s="151"/>
      <c r="D90" s="178">
        <f>SUM(B79:B89)</f>
        <v>13240000</v>
      </c>
      <c r="E90" s="124"/>
    </row>
    <row r="91" spans="1:6">
      <c r="A91" s="122"/>
      <c r="B91" s="123"/>
      <c r="C91" s="125"/>
      <c r="D91" s="179"/>
      <c r="E91" s="124"/>
    </row>
    <row r="92" spans="1:6">
      <c r="A92" s="122" t="s">
        <v>240</v>
      </c>
      <c r="B92" s="123"/>
      <c r="C92" s="179"/>
      <c r="D92" s="125">
        <f>SUM(D77:D91)</f>
        <v>56442960</v>
      </c>
      <c r="E92" s="124"/>
    </row>
    <row r="93" spans="1:6">
      <c r="A93" s="122" t="s">
        <v>327</v>
      </c>
      <c r="B93" s="123"/>
      <c r="C93" s="179"/>
      <c r="D93" s="125">
        <f>D92-H72</f>
        <v>37890000</v>
      </c>
      <c r="E93" s="124"/>
    </row>
    <row r="94" spans="1:6">
      <c r="A94" s="122" t="s">
        <v>325</v>
      </c>
      <c r="B94" s="123"/>
      <c r="C94" s="179"/>
      <c r="D94" s="125">
        <f>D93*0.08</f>
        <v>3031200</v>
      </c>
      <c r="E94" s="124"/>
    </row>
    <row r="95" spans="1:6">
      <c r="A95" s="122" t="s">
        <v>328</v>
      </c>
      <c r="B95" s="123"/>
      <c r="C95" s="179"/>
      <c r="D95" s="125">
        <f>D41-D94</f>
        <v>1615680</v>
      </c>
      <c r="E95" s="124"/>
    </row>
    <row r="96" spans="1:6">
      <c r="A96" s="122" t="s">
        <v>329</v>
      </c>
      <c r="B96" s="123"/>
      <c r="C96" s="123"/>
      <c r="D96" s="125">
        <f>D42-D92-D95</f>
        <v>27360</v>
      </c>
      <c r="E96" s="124"/>
    </row>
    <row r="97" spans="1:5" ht="12" thickBot="1">
      <c r="A97" s="180" t="s">
        <v>241</v>
      </c>
      <c r="B97" s="181"/>
      <c r="C97" s="181"/>
      <c r="D97" s="182">
        <f>D96</f>
        <v>27360</v>
      </c>
      <c r="E97" s="183"/>
    </row>
    <row r="100" spans="1:5">
      <c r="C100" s="116">
        <v>61224760</v>
      </c>
    </row>
    <row r="101" spans="1:5">
      <c r="C101" s="116">
        <f>54175478-167478</f>
        <v>54008000</v>
      </c>
    </row>
    <row r="102" spans="1:5">
      <c r="C102" s="116">
        <f>C100-C101</f>
        <v>7216760</v>
      </c>
    </row>
  </sheetData>
  <mergeCells count="1">
    <mergeCell ref="B5:D5"/>
  </mergeCells>
  <phoneticPr fontId="5"/>
  <dataValidations count="2">
    <dataValidation imeMode="off" allowBlank="1" showInputMessage="1" showErrorMessage="1" sqref="B38 D9:D20 B9:B20 C9:C16 B1:D8 B21:D37 C18:C19 D38:D74 D76:D65541 B39:C65541"/>
    <dataValidation imeMode="on" allowBlank="1" showInputMessage="1" showErrorMessage="1" sqref="E1:E1048576 A1:A1048576"/>
  </dataValidations>
  <pageMargins left="0.27559055118110237" right="0.23622047244094491" top="0.19685039370078741" bottom="0.44" header="0.11811023622047245" footer="0.19685039370078741"/>
  <pageSetup paperSize="9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13" zoomScaleNormal="70" workbookViewId="0">
      <selection activeCell="D30" sqref="D30"/>
    </sheetView>
  </sheetViews>
  <sheetFormatPr defaultRowHeight="12"/>
  <cols>
    <col min="1" max="1" width="23.625" style="24" customWidth="1"/>
    <col min="2" max="2" width="23.5" style="24" customWidth="1"/>
    <col min="3" max="3" width="15" style="24" customWidth="1"/>
    <col min="4" max="4" width="15.25" style="24" customWidth="1"/>
    <col min="5" max="5" width="20.125" style="24" customWidth="1"/>
    <col min="6" max="6" width="8.25" style="24" customWidth="1"/>
    <col min="7" max="7" width="10.75" style="24" customWidth="1"/>
    <col min="8" max="8" width="5" style="24" customWidth="1"/>
    <col min="9" max="9" width="10.75" style="24" customWidth="1"/>
    <col min="10" max="16384" width="9" style="24"/>
  </cols>
  <sheetData>
    <row r="1" spans="1:9" ht="12.75">
      <c r="A1" s="115" t="s">
        <v>171</v>
      </c>
    </row>
    <row r="2" spans="1:9">
      <c r="B2" s="24" t="s">
        <v>345</v>
      </c>
      <c r="E2" s="24" t="s">
        <v>54</v>
      </c>
    </row>
    <row r="3" spans="1:9">
      <c r="B3" s="24" t="s">
        <v>346</v>
      </c>
    </row>
    <row r="4" spans="1:9" ht="16.5" customHeight="1" thickBot="1">
      <c r="A4" s="25" t="s">
        <v>55</v>
      </c>
    </row>
    <row r="5" spans="1:9" ht="26.25" customHeight="1">
      <c r="A5" s="26" t="s">
        <v>56</v>
      </c>
      <c r="B5" s="109" t="s">
        <v>57</v>
      </c>
      <c r="C5" s="109" t="s">
        <v>12</v>
      </c>
      <c r="D5" s="211" t="s">
        <v>160</v>
      </c>
      <c r="E5" s="212"/>
      <c r="F5" s="110" t="s">
        <v>158</v>
      </c>
      <c r="G5" s="213" t="s">
        <v>159</v>
      </c>
      <c r="H5" s="214"/>
      <c r="I5" s="101"/>
    </row>
    <row r="6" spans="1:9">
      <c r="A6" s="27"/>
      <c r="B6" s="28"/>
      <c r="C6" s="28"/>
      <c r="D6" s="215"/>
      <c r="E6" s="216"/>
      <c r="F6" s="28"/>
      <c r="G6" s="215"/>
      <c r="H6" s="217"/>
      <c r="I6" s="102"/>
    </row>
    <row r="7" spans="1:9" ht="13.5">
      <c r="A7" s="201" t="s">
        <v>161</v>
      </c>
      <c r="B7" s="202"/>
      <c r="C7" s="202"/>
      <c r="D7" s="202"/>
      <c r="E7" s="202"/>
      <c r="F7" s="202"/>
      <c r="G7" s="202"/>
      <c r="H7" s="203"/>
      <c r="I7" s="103"/>
    </row>
    <row r="8" spans="1:9" ht="12.75" thickBot="1">
      <c r="A8" s="111" t="s">
        <v>347</v>
      </c>
      <c r="B8" s="30" t="s">
        <v>348</v>
      </c>
      <c r="C8" s="31" t="s">
        <v>349</v>
      </c>
      <c r="D8" s="32" t="s">
        <v>350</v>
      </c>
      <c r="E8" s="33"/>
      <c r="F8" s="31">
        <v>5</v>
      </c>
      <c r="G8" s="32" t="s">
        <v>351</v>
      </c>
      <c r="H8" s="34">
        <v>300</v>
      </c>
      <c r="I8" s="34"/>
    </row>
    <row r="9" spans="1:9" ht="12.75" thickBot="1">
      <c r="A9" s="40" t="s">
        <v>60</v>
      </c>
      <c r="B9" s="41"/>
      <c r="C9" s="41"/>
      <c r="D9" s="42"/>
      <c r="E9" s="43"/>
      <c r="F9" s="41">
        <f>SUM(F8:F8)</f>
        <v>5</v>
      </c>
      <c r="G9" s="42"/>
      <c r="H9" s="44">
        <v>300</v>
      </c>
      <c r="I9" s="44"/>
    </row>
    <row r="10" spans="1:9" ht="13.5">
      <c r="A10" s="208" t="s">
        <v>4</v>
      </c>
      <c r="B10" s="209"/>
      <c r="C10" s="209"/>
      <c r="D10" s="209"/>
      <c r="E10" s="209"/>
      <c r="F10" s="209"/>
      <c r="G10" s="209"/>
      <c r="H10" s="210"/>
      <c r="I10" s="103"/>
    </row>
    <row r="11" spans="1:9" ht="36">
      <c r="A11" s="45" t="s">
        <v>1</v>
      </c>
      <c r="B11" s="108" t="s">
        <v>58</v>
      </c>
      <c r="C11" s="31"/>
      <c r="D11" s="32"/>
      <c r="E11" s="33"/>
      <c r="F11" s="31"/>
      <c r="G11" s="32"/>
      <c r="H11" s="34"/>
      <c r="I11" s="104"/>
    </row>
    <row r="12" spans="1:9">
      <c r="A12" s="55"/>
      <c r="B12" s="38" t="s">
        <v>47</v>
      </c>
      <c r="C12" s="35" t="s">
        <v>53</v>
      </c>
      <c r="D12" s="46" t="s">
        <v>46</v>
      </c>
      <c r="E12" s="37" t="s">
        <v>59</v>
      </c>
      <c r="F12" s="38">
        <v>30</v>
      </c>
      <c r="G12" s="36"/>
      <c r="H12" s="39">
        <v>200</v>
      </c>
      <c r="I12" s="39"/>
    </row>
    <row r="13" spans="1:9" ht="12.75" thickBot="1">
      <c r="A13" s="47" t="s">
        <v>2</v>
      </c>
      <c r="B13" s="28" t="s">
        <v>93</v>
      </c>
      <c r="C13" s="31" t="s">
        <v>13</v>
      </c>
      <c r="D13" s="48" t="s">
        <v>46</v>
      </c>
      <c r="E13" s="33"/>
      <c r="F13" s="31">
        <v>2</v>
      </c>
      <c r="G13" s="32"/>
      <c r="H13" s="34">
        <v>350</v>
      </c>
      <c r="I13" s="34"/>
    </row>
    <row r="14" spans="1:9" ht="16.5" customHeight="1" thickBot="1">
      <c r="A14" s="40" t="s">
        <v>60</v>
      </c>
      <c r="B14" s="51"/>
      <c r="C14" s="41"/>
      <c r="D14" s="42"/>
      <c r="E14" s="43"/>
      <c r="F14" s="41">
        <f>SUM(F11:F13)</f>
        <v>32</v>
      </c>
      <c r="G14" s="42"/>
      <c r="H14" s="44">
        <f>SUM(H11:H13)</f>
        <v>550</v>
      </c>
      <c r="I14" s="44"/>
    </row>
    <row r="15" spans="1:9" ht="13.5">
      <c r="A15" s="208" t="s">
        <v>5</v>
      </c>
      <c r="B15" s="209"/>
      <c r="C15" s="209"/>
      <c r="D15" s="209"/>
      <c r="E15" s="209"/>
      <c r="F15" s="209"/>
      <c r="G15" s="209"/>
      <c r="H15" s="210"/>
      <c r="I15" s="103"/>
    </row>
    <row r="16" spans="1:9" ht="20.25" customHeight="1">
      <c r="A16" s="45" t="s">
        <v>3</v>
      </c>
      <c r="B16" s="31" t="s">
        <v>61</v>
      </c>
      <c r="C16" s="31" t="s">
        <v>13</v>
      </c>
      <c r="D16" s="32" t="s">
        <v>59</v>
      </c>
      <c r="E16" s="33"/>
      <c r="F16" s="31">
        <v>240</v>
      </c>
      <c r="G16" s="32" t="s">
        <v>16</v>
      </c>
      <c r="H16" s="34">
        <v>250</v>
      </c>
      <c r="I16" s="34"/>
    </row>
    <row r="17" spans="1:9" ht="20.25" customHeight="1">
      <c r="A17" s="45" t="s">
        <v>14</v>
      </c>
      <c r="B17" s="31" t="s">
        <v>15</v>
      </c>
      <c r="C17" s="31" t="s">
        <v>13</v>
      </c>
      <c r="D17" s="32" t="s">
        <v>59</v>
      </c>
      <c r="E17" s="33"/>
      <c r="F17" s="31">
        <v>50</v>
      </c>
      <c r="G17" s="32" t="s">
        <v>17</v>
      </c>
      <c r="H17" s="34">
        <v>50</v>
      </c>
      <c r="I17" s="34"/>
    </row>
    <row r="18" spans="1:9" ht="20.25" customHeight="1">
      <c r="A18" s="105" t="s">
        <v>91</v>
      </c>
      <c r="B18" s="31" t="s">
        <v>92</v>
      </c>
      <c r="C18" s="31" t="s">
        <v>13</v>
      </c>
      <c r="D18" s="32" t="s">
        <v>59</v>
      </c>
      <c r="E18" s="33"/>
      <c r="F18" s="31">
        <v>4</v>
      </c>
      <c r="G18" s="32" t="s">
        <v>17</v>
      </c>
      <c r="H18" s="34">
        <v>50</v>
      </c>
      <c r="I18" s="34"/>
    </row>
    <row r="19" spans="1:9" ht="20.25" customHeight="1">
      <c r="A19" s="45" t="s">
        <v>14</v>
      </c>
      <c r="B19" s="31" t="s">
        <v>89</v>
      </c>
      <c r="C19" s="31" t="s">
        <v>13</v>
      </c>
      <c r="D19" s="32" t="s">
        <v>90</v>
      </c>
      <c r="E19" s="33"/>
      <c r="F19" s="31">
        <v>5</v>
      </c>
      <c r="G19" s="32" t="s">
        <v>17</v>
      </c>
      <c r="H19" s="34">
        <v>50</v>
      </c>
      <c r="I19" s="34"/>
    </row>
    <row r="20" spans="1:9">
      <c r="A20" s="71" t="s">
        <v>85</v>
      </c>
      <c r="B20" s="28" t="s">
        <v>340</v>
      </c>
      <c r="C20" s="28" t="s">
        <v>13</v>
      </c>
      <c r="D20" s="28" t="s">
        <v>86</v>
      </c>
      <c r="E20" s="28"/>
      <c r="F20" s="28">
        <v>10</v>
      </c>
      <c r="G20" s="28" t="s">
        <v>17</v>
      </c>
      <c r="H20" s="28">
        <v>50</v>
      </c>
      <c r="I20" s="106"/>
    </row>
    <row r="21" spans="1:9" ht="12.75" thickBot="1">
      <c r="A21" s="55" t="s">
        <v>49</v>
      </c>
      <c r="B21" s="38" t="s">
        <v>50</v>
      </c>
      <c r="C21" s="38" t="s">
        <v>13</v>
      </c>
      <c r="D21" s="36" t="s">
        <v>51</v>
      </c>
      <c r="E21" s="37"/>
      <c r="F21" s="38">
        <v>10</v>
      </c>
      <c r="G21" s="36" t="s">
        <v>163</v>
      </c>
      <c r="H21" s="39" t="s">
        <v>164</v>
      </c>
      <c r="I21" s="39"/>
    </row>
    <row r="22" spans="1:9" ht="12.75" thickBot="1">
      <c r="A22" s="40" t="s">
        <v>60</v>
      </c>
      <c r="B22" s="41"/>
      <c r="C22" s="41"/>
      <c r="D22" s="42"/>
      <c r="E22" s="43"/>
      <c r="F22" s="41">
        <f>SUM(F16:F21)</f>
        <v>319</v>
      </c>
      <c r="G22" s="42"/>
      <c r="H22" s="44">
        <f>SUM(H16:H21)</f>
        <v>450</v>
      </c>
      <c r="I22" s="44"/>
    </row>
    <row r="23" spans="1:9" ht="13.5">
      <c r="A23" s="208" t="s">
        <v>7</v>
      </c>
      <c r="B23" s="209"/>
      <c r="C23" s="209"/>
      <c r="D23" s="209"/>
      <c r="E23" s="209"/>
      <c r="F23" s="209"/>
      <c r="G23" s="209"/>
      <c r="H23" s="210"/>
      <c r="I23" s="103"/>
    </row>
    <row r="24" spans="1:9">
      <c r="A24" s="71" t="s">
        <v>143</v>
      </c>
      <c r="B24" s="28" t="s">
        <v>144</v>
      </c>
      <c r="C24" s="28" t="s">
        <v>13</v>
      </c>
      <c r="D24" s="69" t="s">
        <v>46</v>
      </c>
      <c r="E24" s="70"/>
      <c r="F24" s="28">
        <v>3</v>
      </c>
      <c r="G24" s="69" t="s">
        <v>18</v>
      </c>
      <c r="H24" s="29">
        <v>20</v>
      </c>
      <c r="I24" s="29"/>
    </row>
    <row r="25" spans="1:9">
      <c r="A25" s="72" t="s">
        <v>145</v>
      </c>
      <c r="B25" s="56" t="s">
        <v>341</v>
      </c>
      <c r="C25" s="38" t="s">
        <v>342</v>
      </c>
      <c r="D25" s="36" t="s">
        <v>46</v>
      </c>
      <c r="E25" s="37"/>
      <c r="F25" s="38">
        <v>4</v>
      </c>
      <c r="G25" s="36"/>
      <c r="H25" s="39">
        <v>50</v>
      </c>
      <c r="I25" s="39"/>
    </row>
    <row r="26" spans="1:9" ht="12.75" thickBot="1">
      <c r="A26" s="72" t="s">
        <v>352</v>
      </c>
      <c r="B26" s="56" t="s">
        <v>353</v>
      </c>
      <c r="C26" s="38" t="s">
        <v>354</v>
      </c>
      <c r="D26" s="36" t="s">
        <v>88</v>
      </c>
      <c r="E26" s="37"/>
      <c r="F26" s="38">
        <v>30</v>
      </c>
      <c r="G26" s="36"/>
      <c r="H26" s="196">
        <v>36</v>
      </c>
      <c r="I26" s="196"/>
    </row>
    <row r="27" spans="1:9" ht="12.75" thickBot="1">
      <c r="A27" s="40" t="s">
        <v>60</v>
      </c>
      <c r="B27" s="41"/>
      <c r="C27" s="41"/>
      <c r="D27" s="42"/>
      <c r="E27" s="43"/>
      <c r="F27" s="41">
        <f>SUM(F24:F26)</f>
        <v>37</v>
      </c>
      <c r="G27" s="41"/>
      <c r="H27" s="41">
        <f>SUM(H24:H25)</f>
        <v>70</v>
      </c>
      <c r="I27" s="41"/>
    </row>
    <row r="28" spans="1:9" ht="24" customHeight="1">
      <c r="A28" s="208" t="s">
        <v>9</v>
      </c>
      <c r="B28" s="209"/>
      <c r="C28" s="209"/>
      <c r="D28" s="209"/>
      <c r="E28" s="209"/>
      <c r="F28" s="209"/>
      <c r="G28" s="209"/>
      <c r="H28" s="210"/>
      <c r="I28" s="103"/>
    </row>
    <row r="29" spans="1:9" ht="12.75" thickBot="1">
      <c r="A29" s="49" t="s">
        <v>63</v>
      </c>
      <c r="B29" s="108" t="s">
        <v>87</v>
      </c>
      <c r="C29" s="33" t="s">
        <v>343</v>
      </c>
      <c r="D29" s="32" t="s">
        <v>88</v>
      </c>
      <c r="E29" s="33"/>
      <c r="F29" s="31">
        <v>50</v>
      </c>
      <c r="G29" s="32" t="s">
        <v>162</v>
      </c>
      <c r="H29" s="34">
        <v>280</v>
      </c>
      <c r="I29" s="34"/>
    </row>
    <row r="30" spans="1:9" ht="12.75" thickBot="1">
      <c r="A30" s="40" t="s">
        <v>60</v>
      </c>
      <c r="B30" s="41"/>
      <c r="C30" s="41"/>
      <c r="D30" s="42"/>
      <c r="E30" s="43"/>
      <c r="F30" s="41"/>
      <c r="G30" s="42"/>
      <c r="H30" s="44"/>
      <c r="I30" s="44"/>
    </row>
    <row r="31" spans="1:9" ht="13.5">
      <c r="A31" s="201" t="s">
        <v>6</v>
      </c>
      <c r="B31" s="202"/>
      <c r="C31" s="202"/>
      <c r="D31" s="202"/>
      <c r="E31" s="202"/>
      <c r="F31" s="202"/>
      <c r="G31" s="202"/>
      <c r="H31" s="203"/>
      <c r="I31" s="103"/>
    </row>
    <row r="32" spans="1:9">
      <c r="A32" s="204" t="s">
        <v>84</v>
      </c>
      <c r="B32" s="206" t="s">
        <v>142</v>
      </c>
      <c r="C32" s="31"/>
      <c r="D32" s="32" t="s">
        <v>52</v>
      </c>
      <c r="E32" s="33"/>
      <c r="F32" s="31">
        <v>5</v>
      </c>
      <c r="G32" s="32" t="s">
        <v>0</v>
      </c>
      <c r="H32" s="34">
        <v>30</v>
      </c>
      <c r="I32" s="34"/>
    </row>
    <row r="33" spans="1:9" ht="12.75" thickBot="1">
      <c r="A33" s="205"/>
      <c r="B33" s="207"/>
      <c r="C33" s="35" t="s">
        <v>344</v>
      </c>
      <c r="D33" s="36"/>
      <c r="E33" s="37"/>
      <c r="F33" s="38"/>
      <c r="G33" s="36"/>
      <c r="H33" s="39"/>
      <c r="I33" s="39"/>
    </row>
    <row r="34" spans="1:9" ht="12.75" thickBot="1">
      <c r="A34" s="40" t="s">
        <v>60</v>
      </c>
      <c r="B34" s="41"/>
      <c r="C34" s="41"/>
      <c r="D34" s="42"/>
      <c r="E34" s="43"/>
      <c r="F34" s="41">
        <f>SUM(F32:F33)</f>
        <v>5</v>
      </c>
      <c r="G34" s="42"/>
      <c r="H34" s="44">
        <v>330</v>
      </c>
      <c r="I34" s="44"/>
    </row>
    <row r="35" spans="1:9" ht="12.75" thickBot="1">
      <c r="A35" s="50" t="s">
        <v>62</v>
      </c>
      <c r="B35" s="51"/>
      <c r="C35" s="51"/>
      <c r="D35" s="52"/>
      <c r="E35" s="53"/>
      <c r="F35" s="51">
        <f>F30+F27+F22+F14+F9</f>
        <v>393</v>
      </c>
      <c r="G35" s="42"/>
      <c r="H35" s="54">
        <f>H30+H27+H22+H14+H9</f>
        <v>1370</v>
      </c>
      <c r="I35" s="54"/>
    </row>
    <row r="37" spans="1:9" ht="24" customHeight="1"/>
    <row r="38" spans="1:9" ht="13.5" customHeight="1"/>
    <row r="40" spans="1:9" ht="12" customHeight="1"/>
    <row r="43" spans="1:9" ht="13.5" customHeight="1"/>
    <row r="49" ht="13.5" customHeight="1"/>
    <row r="55" ht="13.5" customHeight="1"/>
    <row r="60" ht="13.5" customHeight="1"/>
  </sheetData>
  <mergeCells count="12">
    <mergeCell ref="D5:E5"/>
    <mergeCell ref="G5:H5"/>
    <mergeCell ref="D6:E6"/>
    <mergeCell ref="G6:H6"/>
    <mergeCell ref="A7:H7"/>
    <mergeCell ref="A31:H31"/>
    <mergeCell ref="A32:A33"/>
    <mergeCell ref="B32:B33"/>
    <mergeCell ref="A10:H10"/>
    <mergeCell ref="A15:H15"/>
    <mergeCell ref="A23:H23"/>
    <mergeCell ref="A28:H28"/>
  </mergeCells>
  <phoneticPr fontId="5"/>
  <pageMargins left="0.4" right="0.4" top="0.43" bottom="0.18" header="0.26" footer="0.28999999999999998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13" zoomScaleNormal="70" workbookViewId="0">
      <selection activeCell="A9" sqref="A9:H10"/>
    </sheetView>
  </sheetViews>
  <sheetFormatPr defaultRowHeight="12"/>
  <cols>
    <col min="1" max="1" width="23.625" style="24" customWidth="1"/>
    <col min="2" max="2" width="23.5" style="24" customWidth="1"/>
    <col min="3" max="3" width="15" style="24" customWidth="1"/>
    <col min="4" max="4" width="15.25" style="24" customWidth="1"/>
    <col min="5" max="5" width="20.125" style="24" customWidth="1"/>
    <col min="6" max="6" width="8.25" style="24" customWidth="1"/>
    <col min="7" max="7" width="10.75" style="24" customWidth="1"/>
    <col min="8" max="8" width="5" style="24" customWidth="1"/>
    <col min="9" max="9" width="10.75" style="24" customWidth="1"/>
    <col min="10" max="16384" width="9" style="24"/>
  </cols>
  <sheetData>
    <row r="1" spans="1:9">
      <c r="B1" s="24" t="s">
        <v>355</v>
      </c>
    </row>
    <row r="2" spans="1:9">
      <c r="E2" s="24" t="s">
        <v>54</v>
      </c>
    </row>
    <row r="3" spans="1:9">
      <c r="B3" s="24" t="s">
        <v>252</v>
      </c>
    </row>
    <row r="4" spans="1:9" ht="16.5" customHeight="1" thickBot="1">
      <c r="A4" s="25" t="s">
        <v>55</v>
      </c>
    </row>
    <row r="5" spans="1:9" ht="26.25" customHeight="1">
      <c r="A5" s="26" t="s">
        <v>56</v>
      </c>
      <c r="B5" s="109" t="s">
        <v>57</v>
      </c>
      <c r="C5" s="109" t="s">
        <v>12</v>
      </c>
      <c r="D5" s="211" t="s">
        <v>160</v>
      </c>
      <c r="E5" s="212"/>
      <c r="F5" s="110" t="s">
        <v>158</v>
      </c>
      <c r="G5" s="213" t="s">
        <v>159</v>
      </c>
      <c r="H5" s="214"/>
      <c r="I5" s="101"/>
    </row>
    <row r="6" spans="1:9">
      <c r="A6" s="27"/>
      <c r="B6" s="28"/>
      <c r="C6" s="28"/>
      <c r="D6" s="215"/>
      <c r="E6" s="216"/>
      <c r="F6" s="28"/>
      <c r="G6" s="215"/>
      <c r="H6" s="217"/>
      <c r="I6" s="102"/>
    </row>
    <row r="7" spans="1:9" ht="13.5">
      <c r="A7" s="201" t="s">
        <v>6</v>
      </c>
      <c r="B7" s="202"/>
      <c r="C7" s="202"/>
      <c r="D7" s="202"/>
      <c r="E7" s="202"/>
      <c r="F7" s="202"/>
      <c r="G7" s="202"/>
      <c r="H7" s="203"/>
      <c r="I7" s="103"/>
    </row>
    <row r="8" spans="1:9">
      <c r="A8" s="111" t="s">
        <v>8</v>
      </c>
      <c r="B8" s="30" t="s">
        <v>141</v>
      </c>
      <c r="C8" s="31" t="s">
        <v>13</v>
      </c>
      <c r="D8" s="32" t="s">
        <v>52</v>
      </c>
      <c r="E8" s="33"/>
      <c r="F8" s="31">
        <v>5</v>
      </c>
      <c r="G8" s="32" t="s">
        <v>0</v>
      </c>
      <c r="H8" s="34">
        <v>300</v>
      </c>
      <c r="I8" s="34"/>
    </row>
    <row r="9" spans="1:9">
      <c r="A9" s="204"/>
      <c r="B9" s="206"/>
      <c r="C9" s="31"/>
      <c r="D9" s="32"/>
      <c r="E9" s="33"/>
      <c r="F9" s="31"/>
      <c r="G9" s="32"/>
      <c r="H9" s="34"/>
      <c r="I9" s="34"/>
    </row>
    <row r="10" spans="1:9" ht="12.75" thickBot="1">
      <c r="A10" s="205"/>
      <c r="B10" s="207"/>
      <c r="C10" s="35"/>
      <c r="D10" s="36"/>
      <c r="E10" s="37"/>
      <c r="F10" s="38"/>
      <c r="G10" s="36"/>
      <c r="H10" s="39"/>
      <c r="I10" s="39"/>
    </row>
    <row r="11" spans="1:9" ht="12.75" thickBot="1">
      <c r="A11" s="40" t="s">
        <v>60</v>
      </c>
      <c r="B11" s="41"/>
      <c r="C11" s="41"/>
      <c r="D11" s="42"/>
      <c r="E11" s="43"/>
      <c r="F11" s="41">
        <f>SUM(F8:F10)</f>
        <v>5</v>
      </c>
      <c r="G11" s="42"/>
      <c r="H11" s="44">
        <v>330</v>
      </c>
      <c r="I11" s="44"/>
    </row>
    <row r="12" spans="1:9" ht="13.5">
      <c r="A12" s="208" t="s">
        <v>4</v>
      </c>
      <c r="B12" s="209"/>
      <c r="C12" s="209"/>
      <c r="D12" s="209"/>
      <c r="E12" s="209"/>
      <c r="F12" s="209"/>
      <c r="G12" s="209"/>
      <c r="H12" s="210"/>
      <c r="I12" s="103"/>
    </row>
    <row r="13" spans="1:9" ht="36">
      <c r="A13" s="45" t="s">
        <v>1</v>
      </c>
      <c r="B13" s="112" t="s">
        <v>58</v>
      </c>
      <c r="C13" s="31"/>
      <c r="D13" s="32"/>
      <c r="E13" s="33"/>
      <c r="F13" s="31"/>
      <c r="G13" s="32"/>
      <c r="H13" s="34"/>
      <c r="I13" s="104"/>
    </row>
    <row r="14" spans="1:9">
      <c r="A14" s="55"/>
      <c r="B14" s="38" t="s">
        <v>47</v>
      </c>
      <c r="C14" s="35" t="s">
        <v>53</v>
      </c>
      <c r="D14" s="46" t="s">
        <v>46</v>
      </c>
      <c r="E14" s="37" t="s">
        <v>59</v>
      </c>
      <c r="F14" s="38">
        <v>30</v>
      </c>
      <c r="G14" s="36"/>
      <c r="H14" s="39">
        <v>600</v>
      </c>
      <c r="I14" s="39"/>
    </row>
    <row r="15" spans="1:9" ht="12.75" thickBot="1">
      <c r="A15" s="47" t="s">
        <v>2</v>
      </c>
      <c r="B15" s="28" t="s">
        <v>93</v>
      </c>
      <c r="C15" s="31" t="s">
        <v>13</v>
      </c>
      <c r="D15" s="48" t="s">
        <v>46</v>
      </c>
      <c r="E15" s="33"/>
      <c r="F15" s="31">
        <v>400</v>
      </c>
      <c r="G15" s="32"/>
      <c r="H15" s="34">
        <v>400</v>
      </c>
      <c r="I15" s="34"/>
    </row>
    <row r="16" spans="1:9" ht="16.5" customHeight="1" thickBot="1">
      <c r="A16" s="40" t="s">
        <v>60</v>
      </c>
      <c r="B16" s="51"/>
      <c r="C16" s="41"/>
      <c r="D16" s="42"/>
      <c r="E16" s="43"/>
      <c r="F16" s="41">
        <f>SUM(F13:F15)</f>
        <v>430</v>
      </c>
      <c r="G16" s="42"/>
      <c r="H16" s="44">
        <f>SUM(H13:H15)</f>
        <v>1000</v>
      </c>
      <c r="I16" s="44"/>
    </row>
    <row r="17" spans="1:9" ht="13.5">
      <c r="A17" s="208" t="s">
        <v>5</v>
      </c>
      <c r="B17" s="209"/>
      <c r="C17" s="209"/>
      <c r="D17" s="209"/>
      <c r="E17" s="209"/>
      <c r="F17" s="209"/>
      <c r="G17" s="209"/>
      <c r="H17" s="210"/>
      <c r="I17" s="103"/>
    </row>
    <row r="18" spans="1:9" ht="20.25" customHeight="1">
      <c r="A18" s="45" t="s">
        <v>3</v>
      </c>
      <c r="B18" s="31" t="s">
        <v>61</v>
      </c>
      <c r="C18" s="31" t="s">
        <v>13</v>
      </c>
      <c r="D18" s="32" t="s">
        <v>59</v>
      </c>
      <c r="E18" s="33"/>
      <c r="F18" s="31">
        <v>240</v>
      </c>
      <c r="G18" s="32" t="s">
        <v>16</v>
      </c>
      <c r="H18" s="34">
        <v>250</v>
      </c>
      <c r="I18" s="34"/>
    </row>
    <row r="19" spans="1:9" ht="20.25" customHeight="1">
      <c r="A19" s="45" t="s">
        <v>14</v>
      </c>
      <c r="B19" s="31" t="s">
        <v>15</v>
      </c>
      <c r="C19" s="31" t="s">
        <v>13</v>
      </c>
      <c r="D19" s="32" t="s">
        <v>59</v>
      </c>
      <c r="E19" s="33"/>
      <c r="F19" s="31">
        <v>50</v>
      </c>
      <c r="G19" s="32" t="s">
        <v>17</v>
      </c>
      <c r="H19" s="34">
        <v>50</v>
      </c>
      <c r="I19" s="34"/>
    </row>
    <row r="20" spans="1:9" ht="20.25" customHeight="1">
      <c r="A20" s="105" t="s">
        <v>91</v>
      </c>
      <c r="B20" s="31" t="s">
        <v>92</v>
      </c>
      <c r="C20" s="31" t="s">
        <v>13</v>
      </c>
      <c r="D20" s="32" t="s">
        <v>59</v>
      </c>
      <c r="E20" s="33"/>
      <c r="F20" s="31">
        <v>50</v>
      </c>
      <c r="G20" s="32" t="s">
        <v>17</v>
      </c>
      <c r="H20" s="34">
        <v>50</v>
      </c>
      <c r="I20" s="34"/>
    </row>
    <row r="21" spans="1:9" ht="20.25" customHeight="1">
      <c r="A21" s="45" t="s">
        <v>14</v>
      </c>
      <c r="B21" s="31" t="s">
        <v>89</v>
      </c>
      <c r="C21" s="31" t="s">
        <v>13</v>
      </c>
      <c r="D21" s="32" t="s">
        <v>90</v>
      </c>
      <c r="E21" s="33"/>
      <c r="F21" s="31">
        <v>5</v>
      </c>
      <c r="G21" s="32" t="s">
        <v>17</v>
      </c>
      <c r="H21" s="34">
        <v>50</v>
      </c>
      <c r="I21" s="34"/>
    </row>
    <row r="22" spans="1:9">
      <c r="A22" s="71" t="s">
        <v>85</v>
      </c>
      <c r="B22" s="28" t="s">
        <v>15</v>
      </c>
      <c r="C22" s="28" t="s">
        <v>356</v>
      </c>
      <c r="D22" s="28" t="s">
        <v>86</v>
      </c>
      <c r="E22" s="28"/>
      <c r="F22" s="28">
        <v>10</v>
      </c>
      <c r="G22" s="28" t="s">
        <v>17</v>
      </c>
      <c r="H22" s="28">
        <v>50</v>
      </c>
      <c r="I22" s="106"/>
    </row>
    <row r="23" spans="1:9" ht="12.75" thickBot="1">
      <c r="A23" s="55" t="s">
        <v>49</v>
      </c>
      <c r="B23" s="38" t="s">
        <v>50</v>
      </c>
      <c r="C23" s="38" t="s">
        <v>13</v>
      </c>
      <c r="D23" s="36" t="s">
        <v>51</v>
      </c>
      <c r="E23" s="37"/>
      <c r="F23" s="38">
        <v>10</v>
      </c>
      <c r="G23" s="36"/>
      <c r="H23" s="39">
        <v>400</v>
      </c>
      <c r="I23" s="39"/>
    </row>
    <row r="24" spans="1:9" ht="12.75" thickBot="1">
      <c r="A24" s="40" t="s">
        <v>60</v>
      </c>
      <c r="B24" s="41"/>
      <c r="C24" s="41"/>
      <c r="D24" s="42"/>
      <c r="E24" s="43"/>
      <c r="F24" s="41">
        <f>SUM(F18:F23)</f>
        <v>365</v>
      </c>
      <c r="G24" s="42"/>
      <c r="H24" s="44">
        <f>SUM(H18:H23)</f>
        <v>850</v>
      </c>
      <c r="I24" s="44"/>
    </row>
    <row r="25" spans="1:9" ht="13.5">
      <c r="A25" s="208" t="s">
        <v>7</v>
      </c>
      <c r="B25" s="209"/>
      <c r="C25" s="209"/>
      <c r="D25" s="209"/>
      <c r="E25" s="209"/>
      <c r="F25" s="209"/>
      <c r="G25" s="209"/>
      <c r="H25" s="210"/>
      <c r="I25" s="103"/>
    </row>
    <row r="26" spans="1:9">
      <c r="A26" s="71" t="s">
        <v>143</v>
      </c>
      <c r="B26" s="28" t="s">
        <v>144</v>
      </c>
      <c r="C26" s="28" t="s">
        <v>13</v>
      </c>
      <c r="D26" s="69" t="s">
        <v>46</v>
      </c>
      <c r="E26" s="70"/>
      <c r="F26" s="28">
        <v>3</v>
      </c>
      <c r="G26" s="69" t="s">
        <v>18</v>
      </c>
      <c r="H26" s="29">
        <v>50</v>
      </c>
      <c r="I26" s="29"/>
    </row>
    <row r="27" spans="1:9" ht="12.75" thickBot="1">
      <c r="A27" s="72" t="s">
        <v>145</v>
      </c>
      <c r="B27" s="56" t="s">
        <v>146</v>
      </c>
      <c r="C27" s="38" t="s">
        <v>13</v>
      </c>
      <c r="D27" s="36" t="s">
        <v>46</v>
      </c>
      <c r="E27" s="37"/>
      <c r="F27" s="38">
        <v>4</v>
      </c>
      <c r="G27" s="36"/>
      <c r="H27" s="39">
        <v>50</v>
      </c>
      <c r="I27" s="39"/>
    </row>
    <row r="28" spans="1:9" ht="12.75" thickBot="1">
      <c r="A28" s="40" t="s">
        <v>60</v>
      </c>
      <c r="B28" s="41"/>
      <c r="C28" s="41"/>
      <c r="D28" s="42"/>
      <c r="E28" s="43"/>
      <c r="F28" s="41">
        <f>SUM(F26:F27)</f>
        <v>7</v>
      </c>
      <c r="G28" s="41"/>
      <c r="H28" s="41">
        <f>SUM(H26:H27)</f>
        <v>100</v>
      </c>
      <c r="I28" s="41"/>
    </row>
    <row r="29" spans="1:9" ht="24" customHeight="1">
      <c r="A29" s="208" t="s">
        <v>9</v>
      </c>
      <c r="B29" s="209"/>
      <c r="C29" s="209"/>
      <c r="D29" s="209"/>
      <c r="E29" s="209"/>
      <c r="F29" s="209"/>
      <c r="G29" s="209"/>
      <c r="H29" s="210"/>
      <c r="I29" s="103"/>
    </row>
    <row r="30" spans="1:9" ht="12.75" thickBot="1">
      <c r="A30" s="49" t="s">
        <v>63</v>
      </c>
      <c r="B30" s="186" t="s">
        <v>87</v>
      </c>
      <c r="C30" s="33" t="s">
        <v>48</v>
      </c>
      <c r="D30" s="32" t="s">
        <v>88</v>
      </c>
      <c r="E30" s="33"/>
      <c r="F30" s="31">
        <v>30</v>
      </c>
      <c r="G30" s="32"/>
      <c r="H30" s="34">
        <v>480</v>
      </c>
      <c r="I30" s="34"/>
    </row>
    <row r="31" spans="1:9" ht="12.75" thickBot="1">
      <c r="A31" s="40" t="s">
        <v>60</v>
      </c>
      <c r="B31" s="41"/>
      <c r="C31" s="41"/>
      <c r="D31" s="42"/>
      <c r="E31" s="43"/>
      <c r="F31" s="41"/>
      <c r="G31" s="42"/>
      <c r="H31" s="44"/>
      <c r="I31" s="44"/>
    </row>
    <row r="32" spans="1:9" ht="24" customHeight="1">
      <c r="A32" s="208" t="s">
        <v>357</v>
      </c>
      <c r="B32" s="209"/>
      <c r="C32" s="209"/>
      <c r="D32" s="209"/>
      <c r="E32" s="209"/>
      <c r="F32" s="209"/>
      <c r="G32" s="209"/>
      <c r="H32" s="210"/>
      <c r="I32" s="103"/>
    </row>
    <row r="33" spans="1:9" ht="12.75" thickBot="1">
      <c r="A33" s="49" t="s">
        <v>63</v>
      </c>
      <c r="B33" s="112" t="s">
        <v>87</v>
      </c>
      <c r="C33" s="33" t="s">
        <v>48</v>
      </c>
      <c r="D33" s="32" t="s">
        <v>88</v>
      </c>
      <c r="E33" s="33"/>
      <c r="F33" s="31">
        <v>30</v>
      </c>
      <c r="G33" s="32"/>
      <c r="H33" s="34">
        <v>480</v>
      </c>
      <c r="I33" s="34"/>
    </row>
    <row r="34" spans="1:9" ht="12.75" thickBot="1">
      <c r="A34" s="40" t="s">
        <v>60</v>
      </c>
      <c r="B34" s="41"/>
      <c r="C34" s="41"/>
      <c r="D34" s="42"/>
      <c r="E34" s="43"/>
      <c r="F34" s="41"/>
      <c r="G34" s="42"/>
      <c r="H34" s="44"/>
      <c r="I34" s="44"/>
    </row>
    <row r="35" spans="1:9" ht="12.75" thickBot="1">
      <c r="A35" s="50" t="s">
        <v>62</v>
      </c>
      <c r="B35" s="51"/>
      <c r="C35" s="51"/>
      <c r="D35" s="52"/>
      <c r="E35" s="53"/>
      <c r="F35" s="51">
        <f>F34+F28+F24+F16+F11</f>
        <v>807</v>
      </c>
      <c r="G35" s="42"/>
      <c r="H35" s="54">
        <f>H34+H28+H24+H16+H11</f>
        <v>2280</v>
      </c>
      <c r="I35" s="54"/>
    </row>
    <row r="37" spans="1:9" ht="24" customHeight="1"/>
    <row r="38" spans="1:9" ht="13.5" customHeight="1"/>
    <row r="40" spans="1:9" ht="12" customHeight="1"/>
    <row r="43" spans="1:9" ht="13.5" customHeight="1"/>
    <row r="49" ht="13.5" customHeight="1"/>
    <row r="55" ht="13.5" customHeight="1"/>
    <row r="60" ht="13.5" customHeight="1"/>
  </sheetData>
  <mergeCells count="12">
    <mergeCell ref="A12:H12"/>
    <mergeCell ref="A17:H17"/>
    <mergeCell ref="A25:H25"/>
    <mergeCell ref="A32:H32"/>
    <mergeCell ref="D5:E5"/>
    <mergeCell ref="G5:H5"/>
    <mergeCell ref="D6:E6"/>
    <mergeCell ref="G6:H6"/>
    <mergeCell ref="A7:H7"/>
    <mergeCell ref="A9:A10"/>
    <mergeCell ref="B9:B10"/>
    <mergeCell ref="A29:H29"/>
  </mergeCells>
  <phoneticPr fontId="5"/>
  <pageMargins left="0.4" right="0.4" top="0.43" bottom="0.18" header="0.26" footer="0.28999999999999998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J45"/>
  <sheetViews>
    <sheetView zoomScaleNormal="100" workbookViewId="0"/>
  </sheetViews>
  <sheetFormatPr defaultRowHeight="13.5"/>
  <cols>
    <col min="1" max="1" width="2.875" style="219" customWidth="1"/>
    <col min="2" max="10" width="9.25" style="219" customWidth="1"/>
    <col min="11" max="256" width="9" style="219"/>
    <col min="257" max="257" width="2.875" style="219" customWidth="1"/>
    <col min="258" max="266" width="9.25" style="219" customWidth="1"/>
    <col min="267" max="512" width="9" style="219"/>
    <col min="513" max="513" width="2.875" style="219" customWidth="1"/>
    <col min="514" max="522" width="9.25" style="219" customWidth="1"/>
    <col min="523" max="768" width="9" style="219"/>
    <col min="769" max="769" width="2.875" style="219" customWidth="1"/>
    <col min="770" max="778" width="9.25" style="219" customWidth="1"/>
    <col min="779" max="1024" width="9" style="219"/>
    <col min="1025" max="1025" width="2.875" style="219" customWidth="1"/>
    <col min="1026" max="1034" width="9.25" style="219" customWidth="1"/>
    <col min="1035" max="1280" width="9" style="219"/>
    <col min="1281" max="1281" width="2.875" style="219" customWidth="1"/>
    <col min="1282" max="1290" width="9.25" style="219" customWidth="1"/>
    <col min="1291" max="1536" width="9" style="219"/>
    <col min="1537" max="1537" width="2.875" style="219" customWidth="1"/>
    <col min="1538" max="1546" width="9.25" style="219" customWidth="1"/>
    <col min="1547" max="1792" width="9" style="219"/>
    <col min="1793" max="1793" width="2.875" style="219" customWidth="1"/>
    <col min="1794" max="1802" width="9.25" style="219" customWidth="1"/>
    <col min="1803" max="2048" width="9" style="219"/>
    <col min="2049" max="2049" width="2.875" style="219" customWidth="1"/>
    <col min="2050" max="2058" width="9.25" style="219" customWidth="1"/>
    <col min="2059" max="2304" width="9" style="219"/>
    <col min="2305" max="2305" width="2.875" style="219" customWidth="1"/>
    <col min="2306" max="2314" width="9.25" style="219" customWidth="1"/>
    <col min="2315" max="2560" width="9" style="219"/>
    <col min="2561" max="2561" width="2.875" style="219" customWidth="1"/>
    <col min="2562" max="2570" width="9.25" style="219" customWidth="1"/>
    <col min="2571" max="2816" width="9" style="219"/>
    <col min="2817" max="2817" width="2.875" style="219" customWidth="1"/>
    <col min="2818" max="2826" width="9.25" style="219" customWidth="1"/>
    <col min="2827" max="3072" width="9" style="219"/>
    <col min="3073" max="3073" width="2.875" style="219" customWidth="1"/>
    <col min="3074" max="3082" width="9.25" style="219" customWidth="1"/>
    <col min="3083" max="3328" width="9" style="219"/>
    <col min="3329" max="3329" width="2.875" style="219" customWidth="1"/>
    <col min="3330" max="3338" width="9.25" style="219" customWidth="1"/>
    <col min="3339" max="3584" width="9" style="219"/>
    <col min="3585" max="3585" width="2.875" style="219" customWidth="1"/>
    <col min="3586" max="3594" width="9.25" style="219" customWidth="1"/>
    <col min="3595" max="3840" width="9" style="219"/>
    <col min="3841" max="3841" width="2.875" style="219" customWidth="1"/>
    <col min="3842" max="3850" width="9.25" style="219" customWidth="1"/>
    <col min="3851" max="4096" width="9" style="219"/>
    <col min="4097" max="4097" width="2.875" style="219" customWidth="1"/>
    <col min="4098" max="4106" width="9.25" style="219" customWidth="1"/>
    <col min="4107" max="4352" width="9" style="219"/>
    <col min="4353" max="4353" width="2.875" style="219" customWidth="1"/>
    <col min="4354" max="4362" width="9.25" style="219" customWidth="1"/>
    <col min="4363" max="4608" width="9" style="219"/>
    <col min="4609" max="4609" width="2.875" style="219" customWidth="1"/>
    <col min="4610" max="4618" width="9.25" style="219" customWidth="1"/>
    <col min="4619" max="4864" width="9" style="219"/>
    <col min="4865" max="4865" width="2.875" style="219" customWidth="1"/>
    <col min="4866" max="4874" width="9.25" style="219" customWidth="1"/>
    <col min="4875" max="5120" width="9" style="219"/>
    <col min="5121" max="5121" width="2.875" style="219" customWidth="1"/>
    <col min="5122" max="5130" width="9.25" style="219" customWidth="1"/>
    <col min="5131" max="5376" width="9" style="219"/>
    <col min="5377" max="5377" width="2.875" style="219" customWidth="1"/>
    <col min="5378" max="5386" width="9.25" style="219" customWidth="1"/>
    <col min="5387" max="5632" width="9" style="219"/>
    <col min="5633" max="5633" width="2.875" style="219" customWidth="1"/>
    <col min="5634" max="5642" width="9.25" style="219" customWidth="1"/>
    <col min="5643" max="5888" width="9" style="219"/>
    <col min="5889" max="5889" width="2.875" style="219" customWidth="1"/>
    <col min="5890" max="5898" width="9.25" style="219" customWidth="1"/>
    <col min="5899" max="6144" width="9" style="219"/>
    <col min="6145" max="6145" width="2.875" style="219" customWidth="1"/>
    <col min="6146" max="6154" width="9.25" style="219" customWidth="1"/>
    <col min="6155" max="6400" width="9" style="219"/>
    <col min="6401" max="6401" width="2.875" style="219" customWidth="1"/>
    <col min="6402" max="6410" width="9.25" style="219" customWidth="1"/>
    <col min="6411" max="6656" width="9" style="219"/>
    <col min="6657" max="6657" width="2.875" style="219" customWidth="1"/>
    <col min="6658" max="6666" width="9.25" style="219" customWidth="1"/>
    <col min="6667" max="6912" width="9" style="219"/>
    <col min="6913" max="6913" width="2.875" style="219" customWidth="1"/>
    <col min="6914" max="6922" width="9.25" style="219" customWidth="1"/>
    <col min="6923" max="7168" width="9" style="219"/>
    <col min="7169" max="7169" width="2.875" style="219" customWidth="1"/>
    <col min="7170" max="7178" width="9.25" style="219" customWidth="1"/>
    <col min="7179" max="7424" width="9" style="219"/>
    <col min="7425" max="7425" width="2.875" style="219" customWidth="1"/>
    <col min="7426" max="7434" width="9.25" style="219" customWidth="1"/>
    <col min="7435" max="7680" width="9" style="219"/>
    <col min="7681" max="7681" width="2.875" style="219" customWidth="1"/>
    <col min="7682" max="7690" width="9.25" style="219" customWidth="1"/>
    <col min="7691" max="7936" width="9" style="219"/>
    <col min="7937" max="7937" width="2.875" style="219" customWidth="1"/>
    <col min="7938" max="7946" width="9.25" style="219" customWidth="1"/>
    <col min="7947" max="8192" width="9" style="219"/>
    <col min="8193" max="8193" width="2.875" style="219" customWidth="1"/>
    <col min="8194" max="8202" width="9.25" style="219" customWidth="1"/>
    <col min="8203" max="8448" width="9" style="219"/>
    <col min="8449" max="8449" width="2.875" style="219" customWidth="1"/>
    <col min="8450" max="8458" width="9.25" style="219" customWidth="1"/>
    <col min="8459" max="8704" width="9" style="219"/>
    <col min="8705" max="8705" width="2.875" style="219" customWidth="1"/>
    <col min="8706" max="8714" width="9.25" style="219" customWidth="1"/>
    <col min="8715" max="8960" width="9" style="219"/>
    <col min="8961" max="8961" width="2.875" style="219" customWidth="1"/>
    <col min="8962" max="8970" width="9.25" style="219" customWidth="1"/>
    <col min="8971" max="9216" width="9" style="219"/>
    <col min="9217" max="9217" width="2.875" style="219" customWidth="1"/>
    <col min="9218" max="9226" width="9.25" style="219" customWidth="1"/>
    <col min="9227" max="9472" width="9" style="219"/>
    <col min="9473" max="9473" width="2.875" style="219" customWidth="1"/>
    <col min="9474" max="9482" width="9.25" style="219" customWidth="1"/>
    <col min="9483" max="9728" width="9" style="219"/>
    <col min="9729" max="9729" width="2.875" style="219" customWidth="1"/>
    <col min="9730" max="9738" width="9.25" style="219" customWidth="1"/>
    <col min="9739" max="9984" width="9" style="219"/>
    <col min="9985" max="9985" width="2.875" style="219" customWidth="1"/>
    <col min="9986" max="9994" width="9.25" style="219" customWidth="1"/>
    <col min="9995" max="10240" width="9" style="219"/>
    <col min="10241" max="10241" width="2.875" style="219" customWidth="1"/>
    <col min="10242" max="10250" width="9.25" style="219" customWidth="1"/>
    <col min="10251" max="10496" width="9" style="219"/>
    <col min="10497" max="10497" width="2.875" style="219" customWidth="1"/>
    <col min="10498" max="10506" width="9.25" style="219" customWidth="1"/>
    <col min="10507" max="10752" width="9" style="219"/>
    <col min="10753" max="10753" width="2.875" style="219" customWidth="1"/>
    <col min="10754" max="10762" width="9.25" style="219" customWidth="1"/>
    <col min="10763" max="11008" width="9" style="219"/>
    <col min="11009" max="11009" width="2.875" style="219" customWidth="1"/>
    <col min="11010" max="11018" width="9.25" style="219" customWidth="1"/>
    <col min="11019" max="11264" width="9" style="219"/>
    <col min="11265" max="11265" width="2.875" style="219" customWidth="1"/>
    <col min="11266" max="11274" width="9.25" style="219" customWidth="1"/>
    <col min="11275" max="11520" width="9" style="219"/>
    <col min="11521" max="11521" width="2.875" style="219" customWidth="1"/>
    <col min="11522" max="11530" width="9.25" style="219" customWidth="1"/>
    <col min="11531" max="11776" width="9" style="219"/>
    <col min="11777" max="11777" width="2.875" style="219" customWidth="1"/>
    <col min="11778" max="11786" width="9.25" style="219" customWidth="1"/>
    <col min="11787" max="12032" width="9" style="219"/>
    <col min="12033" max="12033" width="2.875" style="219" customWidth="1"/>
    <col min="12034" max="12042" width="9.25" style="219" customWidth="1"/>
    <col min="12043" max="12288" width="9" style="219"/>
    <col min="12289" max="12289" width="2.875" style="219" customWidth="1"/>
    <col min="12290" max="12298" width="9.25" style="219" customWidth="1"/>
    <col min="12299" max="12544" width="9" style="219"/>
    <col min="12545" max="12545" width="2.875" style="219" customWidth="1"/>
    <col min="12546" max="12554" width="9.25" style="219" customWidth="1"/>
    <col min="12555" max="12800" width="9" style="219"/>
    <col min="12801" max="12801" width="2.875" style="219" customWidth="1"/>
    <col min="12802" max="12810" width="9.25" style="219" customWidth="1"/>
    <col min="12811" max="13056" width="9" style="219"/>
    <col min="13057" max="13057" width="2.875" style="219" customWidth="1"/>
    <col min="13058" max="13066" width="9.25" style="219" customWidth="1"/>
    <col min="13067" max="13312" width="9" style="219"/>
    <col min="13313" max="13313" width="2.875" style="219" customWidth="1"/>
    <col min="13314" max="13322" width="9.25" style="219" customWidth="1"/>
    <col min="13323" max="13568" width="9" style="219"/>
    <col min="13569" max="13569" width="2.875" style="219" customWidth="1"/>
    <col min="13570" max="13578" width="9.25" style="219" customWidth="1"/>
    <col min="13579" max="13824" width="9" style="219"/>
    <col min="13825" max="13825" width="2.875" style="219" customWidth="1"/>
    <col min="13826" max="13834" width="9.25" style="219" customWidth="1"/>
    <col min="13835" max="14080" width="9" style="219"/>
    <col min="14081" max="14081" width="2.875" style="219" customWidth="1"/>
    <col min="14082" max="14090" width="9.25" style="219" customWidth="1"/>
    <col min="14091" max="14336" width="9" style="219"/>
    <col min="14337" max="14337" width="2.875" style="219" customWidth="1"/>
    <col min="14338" max="14346" width="9.25" style="219" customWidth="1"/>
    <col min="14347" max="14592" width="9" style="219"/>
    <col min="14593" max="14593" width="2.875" style="219" customWidth="1"/>
    <col min="14594" max="14602" width="9.25" style="219" customWidth="1"/>
    <col min="14603" max="14848" width="9" style="219"/>
    <col min="14849" max="14849" width="2.875" style="219" customWidth="1"/>
    <col min="14850" max="14858" width="9.25" style="219" customWidth="1"/>
    <col min="14859" max="15104" width="9" style="219"/>
    <col min="15105" max="15105" width="2.875" style="219" customWidth="1"/>
    <col min="15106" max="15114" width="9.25" style="219" customWidth="1"/>
    <col min="15115" max="15360" width="9" style="219"/>
    <col min="15361" max="15361" width="2.875" style="219" customWidth="1"/>
    <col min="15362" max="15370" width="9.25" style="219" customWidth="1"/>
    <col min="15371" max="15616" width="9" style="219"/>
    <col min="15617" max="15617" width="2.875" style="219" customWidth="1"/>
    <col min="15618" max="15626" width="9.25" style="219" customWidth="1"/>
    <col min="15627" max="15872" width="9" style="219"/>
    <col min="15873" max="15873" width="2.875" style="219" customWidth="1"/>
    <col min="15874" max="15882" width="9.25" style="219" customWidth="1"/>
    <col min="15883" max="16128" width="9" style="219"/>
    <col min="16129" max="16129" width="2.875" style="219" customWidth="1"/>
    <col min="16130" max="16138" width="9.25" style="219" customWidth="1"/>
    <col min="16139" max="16384" width="9" style="219"/>
  </cols>
  <sheetData>
    <row r="13" spans="2:10" ht="32.25">
      <c r="B13" s="218" t="s">
        <v>359</v>
      </c>
      <c r="C13" s="218"/>
      <c r="D13" s="218"/>
      <c r="E13" s="218"/>
      <c r="F13" s="218"/>
      <c r="G13" s="218"/>
      <c r="H13" s="218"/>
      <c r="I13" s="218"/>
      <c r="J13" s="218"/>
    </row>
    <row r="19" spans="5:7" ht="17.25">
      <c r="E19" s="220" t="s">
        <v>360</v>
      </c>
      <c r="F19" s="220"/>
      <c r="G19" s="220"/>
    </row>
    <row r="23" spans="5:7">
      <c r="E23" s="221" t="s">
        <v>361</v>
      </c>
      <c r="F23" s="221"/>
      <c r="G23" s="221"/>
    </row>
    <row r="25" spans="5:7">
      <c r="E25" s="221" t="s">
        <v>362</v>
      </c>
      <c r="F25" s="221"/>
      <c r="G25" s="221"/>
    </row>
    <row r="40" spans="2:10">
      <c r="B40" s="222" t="s">
        <v>363</v>
      </c>
      <c r="C40" s="222"/>
      <c r="D40" s="222"/>
      <c r="E40" s="222"/>
      <c r="F40" s="222"/>
      <c r="G40" s="222"/>
      <c r="H40" s="222"/>
      <c r="I40" s="222"/>
      <c r="J40" s="222"/>
    </row>
    <row r="44" spans="2:10">
      <c r="B44" s="221" t="s">
        <v>364</v>
      </c>
      <c r="C44" s="221"/>
      <c r="D44" s="221"/>
      <c r="E44" s="221"/>
      <c r="F44" s="221"/>
      <c r="G44" s="221"/>
      <c r="H44" s="221"/>
      <c r="I44" s="221"/>
      <c r="J44" s="221"/>
    </row>
    <row r="45" spans="2:10">
      <c r="B45" s="221" t="s">
        <v>365</v>
      </c>
      <c r="C45" s="221"/>
      <c r="D45" s="221"/>
      <c r="E45" s="221"/>
      <c r="F45" s="221"/>
      <c r="G45" s="221"/>
      <c r="H45" s="221"/>
      <c r="I45" s="221"/>
      <c r="J45" s="221"/>
    </row>
  </sheetData>
  <mergeCells count="7">
    <mergeCell ref="B45:J45"/>
    <mergeCell ref="B13:J13"/>
    <mergeCell ref="E19:G19"/>
    <mergeCell ref="E23:G23"/>
    <mergeCell ref="E25:G25"/>
    <mergeCell ref="B40:J40"/>
    <mergeCell ref="B44:J44"/>
  </mergeCells>
  <phoneticPr fontId="5"/>
  <pageMargins left="0.78740157480314965" right="0.78740157480314965" top="0.98425196850393704" bottom="0.98425196850393704" header="0.51181102362204722" footer="0.51181102362204722"/>
  <pageSetup paperSize="9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0"/>
  <sheetViews>
    <sheetView workbookViewId="0">
      <pane xSplit="1" ySplit="3" topLeftCell="B37" activePane="bottomRight" state="frozen"/>
      <selection activeCell="B37" sqref="B37"/>
      <selection pane="topRight" activeCell="B37" sqref="B37"/>
      <selection pane="bottomLeft" activeCell="B37" sqref="B37"/>
      <selection pane="bottomRight" activeCell="B59" sqref="B59"/>
    </sheetView>
  </sheetViews>
  <sheetFormatPr defaultRowHeight="13.5"/>
  <cols>
    <col min="1" max="1" width="2.875" style="219" customWidth="1"/>
    <col min="2" max="2" width="51.625" style="236" customWidth="1"/>
    <col min="3" max="4" width="20" style="232" customWidth="1"/>
    <col min="5" max="256" width="9" style="219"/>
    <col min="257" max="257" width="2.875" style="219" customWidth="1"/>
    <col min="258" max="258" width="51.625" style="219" customWidth="1"/>
    <col min="259" max="260" width="20" style="219" customWidth="1"/>
    <col min="261" max="512" width="9" style="219"/>
    <col min="513" max="513" width="2.875" style="219" customWidth="1"/>
    <col min="514" max="514" width="51.625" style="219" customWidth="1"/>
    <col min="515" max="516" width="20" style="219" customWidth="1"/>
    <col min="517" max="768" width="9" style="219"/>
    <col min="769" max="769" width="2.875" style="219" customWidth="1"/>
    <col min="770" max="770" width="51.625" style="219" customWidth="1"/>
    <col min="771" max="772" width="20" style="219" customWidth="1"/>
    <col min="773" max="1024" width="9" style="219"/>
    <col min="1025" max="1025" width="2.875" style="219" customWidth="1"/>
    <col min="1026" max="1026" width="51.625" style="219" customWidth="1"/>
    <col min="1027" max="1028" width="20" style="219" customWidth="1"/>
    <col min="1029" max="1280" width="9" style="219"/>
    <col min="1281" max="1281" width="2.875" style="219" customWidth="1"/>
    <col min="1282" max="1282" width="51.625" style="219" customWidth="1"/>
    <col min="1283" max="1284" width="20" style="219" customWidth="1"/>
    <col min="1285" max="1536" width="9" style="219"/>
    <col min="1537" max="1537" width="2.875" style="219" customWidth="1"/>
    <col min="1538" max="1538" width="51.625" style="219" customWidth="1"/>
    <col min="1539" max="1540" width="20" style="219" customWidth="1"/>
    <col min="1541" max="1792" width="9" style="219"/>
    <col min="1793" max="1793" width="2.875" style="219" customWidth="1"/>
    <col min="1794" max="1794" width="51.625" style="219" customWidth="1"/>
    <col min="1795" max="1796" width="20" style="219" customWidth="1"/>
    <col min="1797" max="2048" width="9" style="219"/>
    <col min="2049" max="2049" width="2.875" style="219" customWidth="1"/>
    <col min="2050" max="2050" width="51.625" style="219" customWidth="1"/>
    <col min="2051" max="2052" width="20" style="219" customWidth="1"/>
    <col min="2053" max="2304" width="9" style="219"/>
    <col min="2305" max="2305" width="2.875" style="219" customWidth="1"/>
    <col min="2306" max="2306" width="51.625" style="219" customWidth="1"/>
    <col min="2307" max="2308" width="20" style="219" customWidth="1"/>
    <col min="2309" max="2560" width="9" style="219"/>
    <col min="2561" max="2561" width="2.875" style="219" customWidth="1"/>
    <col min="2562" max="2562" width="51.625" style="219" customWidth="1"/>
    <col min="2563" max="2564" width="20" style="219" customWidth="1"/>
    <col min="2565" max="2816" width="9" style="219"/>
    <col min="2817" max="2817" width="2.875" style="219" customWidth="1"/>
    <col min="2818" max="2818" width="51.625" style="219" customWidth="1"/>
    <col min="2819" max="2820" width="20" style="219" customWidth="1"/>
    <col min="2821" max="3072" width="9" style="219"/>
    <col min="3073" max="3073" width="2.875" style="219" customWidth="1"/>
    <col min="3074" max="3074" width="51.625" style="219" customWidth="1"/>
    <col min="3075" max="3076" width="20" style="219" customWidth="1"/>
    <col min="3077" max="3328" width="9" style="219"/>
    <col min="3329" max="3329" width="2.875" style="219" customWidth="1"/>
    <col min="3330" max="3330" width="51.625" style="219" customWidth="1"/>
    <col min="3331" max="3332" width="20" style="219" customWidth="1"/>
    <col min="3333" max="3584" width="9" style="219"/>
    <col min="3585" max="3585" width="2.875" style="219" customWidth="1"/>
    <col min="3586" max="3586" width="51.625" style="219" customWidth="1"/>
    <col min="3587" max="3588" width="20" style="219" customWidth="1"/>
    <col min="3589" max="3840" width="9" style="219"/>
    <col min="3841" max="3841" width="2.875" style="219" customWidth="1"/>
    <col min="3842" max="3842" width="51.625" style="219" customWidth="1"/>
    <col min="3843" max="3844" width="20" style="219" customWidth="1"/>
    <col min="3845" max="4096" width="9" style="219"/>
    <col min="4097" max="4097" width="2.875" style="219" customWidth="1"/>
    <col min="4098" max="4098" width="51.625" style="219" customWidth="1"/>
    <col min="4099" max="4100" width="20" style="219" customWidth="1"/>
    <col min="4101" max="4352" width="9" style="219"/>
    <col min="4353" max="4353" width="2.875" style="219" customWidth="1"/>
    <col min="4354" max="4354" width="51.625" style="219" customWidth="1"/>
    <col min="4355" max="4356" width="20" style="219" customWidth="1"/>
    <col min="4357" max="4608" width="9" style="219"/>
    <col min="4609" max="4609" width="2.875" style="219" customWidth="1"/>
    <col min="4610" max="4610" width="51.625" style="219" customWidth="1"/>
    <col min="4611" max="4612" width="20" style="219" customWidth="1"/>
    <col min="4613" max="4864" width="9" style="219"/>
    <col min="4865" max="4865" width="2.875" style="219" customWidth="1"/>
    <col min="4866" max="4866" width="51.625" style="219" customWidth="1"/>
    <col min="4867" max="4868" width="20" style="219" customWidth="1"/>
    <col min="4869" max="5120" width="9" style="219"/>
    <col min="5121" max="5121" width="2.875" style="219" customWidth="1"/>
    <col min="5122" max="5122" width="51.625" style="219" customWidth="1"/>
    <col min="5123" max="5124" width="20" style="219" customWidth="1"/>
    <col min="5125" max="5376" width="9" style="219"/>
    <col min="5377" max="5377" width="2.875" style="219" customWidth="1"/>
    <col min="5378" max="5378" width="51.625" style="219" customWidth="1"/>
    <col min="5379" max="5380" width="20" style="219" customWidth="1"/>
    <col min="5381" max="5632" width="9" style="219"/>
    <col min="5633" max="5633" width="2.875" style="219" customWidth="1"/>
    <col min="5634" max="5634" width="51.625" style="219" customWidth="1"/>
    <col min="5635" max="5636" width="20" style="219" customWidth="1"/>
    <col min="5637" max="5888" width="9" style="219"/>
    <col min="5889" max="5889" width="2.875" style="219" customWidth="1"/>
    <col min="5890" max="5890" width="51.625" style="219" customWidth="1"/>
    <col min="5891" max="5892" width="20" style="219" customWidth="1"/>
    <col min="5893" max="6144" width="9" style="219"/>
    <col min="6145" max="6145" width="2.875" style="219" customWidth="1"/>
    <col min="6146" max="6146" width="51.625" style="219" customWidth="1"/>
    <col min="6147" max="6148" width="20" style="219" customWidth="1"/>
    <col min="6149" max="6400" width="9" style="219"/>
    <col min="6401" max="6401" width="2.875" style="219" customWidth="1"/>
    <col min="6402" max="6402" width="51.625" style="219" customWidth="1"/>
    <col min="6403" max="6404" width="20" style="219" customWidth="1"/>
    <col min="6405" max="6656" width="9" style="219"/>
    <col min="6657" max="6657" width="2.875" style="219" customWidth="1"/>
    <col min="6658" max="6658" width="51.625" style="219" customWidth="1"/>
    <col min="6659" max="6660" width="20" style="219" customWidth="1"/>
    <col min="6661" max="6912" width="9" style="219"/>
    <col min="6913" max="6913" width="2.875" style="219" customWidth="1"/>
    <col min="6914" max="6914" width="51.625" style="219" customWidth="1"/>
    <col min="6915" max="6916" width="20" style="219" customWidth="1"/>
    <col min="6917" max="7168" width="9" style="219"/>
    <col min="7169" max="7169" width="2.875" style="219" customWidth="1"/>
    <col min="7170" max="7170" width="51.625" style="219" customWidth="1"/>
    <col min="7171" max="7172" width="20" style="219" customWidth="1"/>
    <col min="7173" max="7424" width="9" style="219"/>
    <col min="7425" max="7425" width="2.875" style="219" customWidth="1"/>
    <col min="7426" max="7426" width="51.625" style="219" customWidth="1"/>
    <col min="7427" max="7428" width="20" style="219" customWidth="1"/>
    <col min="7429" max="7680" width="9" style="219"/>
    <col min="7681" max="7681" width="2.875" style="219" customWidth="1"/>
    <col min="7682" max="7682" width="51.625" style="219" customWidth="1"/>
    <col min="7683" max="7684" width="20" style="219" customWidth="1"/>
    <col min="7685" max="7936" width="9" style="219"/>
    <col min="7937" max="7937" width="2.875" style="219" customWidth="1"/>
    <col min="7938" max="7938" width="51.625" style="219" customWidth="1"/>
    <col min="7939" max="7940" width="20" style="219" customWidth="1"/>
    <col min="7941" max="8192" width="9" style="219"/>
    <col min="8193" max="8193" width="2.875" style="219" customWidth="1"/>
    <col min="8194" max="8194" width="51.625" style="219" customWidth="1"/>
    <col min="8195" max="8196" width="20" style="219" customWidth="1"/>
    <col min="8197" max="8448" width="9" style="219"/>
    <col min="8449" max="8449" width="2.875" style="219" customWidth="1"/>
    <col min="8450" max="8450" width="51.625" style="219" customWidth="1"/>
    <col min="8451" max="8452" width="20" style="219" customWidth="1"/>
    <col min="8453" max="8704" width="9" style="219"/>
    <col min="8705" max="8705" width="2.875" style="219" customWidth="1"/>
    <col min="8706" max="8706" width="51.625" style="219" customWidth="1"/>
    <col min="8707" max="8708" width="20" style="219" customWidth="1"/>
    <col min="8709" max="8960" width="9" style="219"/>
    <col min="8961" max="8961" width="2.875" style="219" customWidth="1"/>
    <col min="8962" max="8962" width="51.625" style="219" customWidth="1"/>
    <col min="8963" max="8964" width="20" style="219" customWidth="1"/>
    <col min="8965" max="9216" width="9" style="219"/>
    <col min="9217" max="9217" width="2.875" style="219" customWidth="1"/>
    <col min="9218" max="9218" width="51.625" style="219" customWidth="1"/>
    <col min="9219" max="9220" width="20" style="219" customWidth="1"/>
    <col min="9221" max="9472" width="9" style="219"/>
    <col min="9473" max="9473" width="2.875" style="219" customWidth="1"/>
    <col min="9474" max="9474" width="51.625" style="219" customWidth="1"/>
    <col min="9475" max="9476" width="20" style="219" customWidth="1"/>
    <col min="9477" max="9728" width="9" style="219"/>
    <col min="9729" max="9729" width="2.875" style="219" customWidth="1"/>
    <col min="9730" max="9730" width="51.625" style="219" customWidth="1"/>
    <col min="9731" max="9732" width="20" style="219" customWidth="1"/>
    <col min="9733" max="9984" width="9" style="219"/>
    <col min="9985" max="9985" width="2.875" style="219" customWidth="1"/>
    <col min="9986" max="9986" width="51.625" style="219" customWidth="1"/>
    <col min="9987" max="9988" width="20" style="219" customWidth="1"/>
    <col min="9989" max="10240" width="9" style="219"/>
    <col min="10241" max="10241" width="2.875" style="219" customWidth="1"/>
    <col min="10242" max="10242" width="51.625" style="219" customWidth="1"/>
    <col min="10243" max="10244" width="20" style="219" customWidth="1"/>
    <col min="10245" max="10496" width="9" style="219"/>
    <col min="10497" max="10497" width="2.875" style="219" customWidth="1"/>
    <col min="10498" max="10498" width="51.625" style="219" customWidth="1"/>
    <col min="10499" max="10500" width="20" style="219" customWidth="1"/>
    <col min="10501" max="10752" width="9" style="219"/>
    <col min="10753" max="10753" width="2.875" style="219" customWidth="1"/>
    <col min="10754" max="10754" width="51.625" style="219" customWidth="1"/>
    <col min="10755" max="10756" width="20" style="219" customWidth="1"/>
    <col min="10757" max="11008" width="9" style="219"/>
    <col min="11009" max="11009" width="2.875" style="219" customWidth="1"/>
    <col min="11010" max="11010" width="51.625" style="219" customWidth="1"/>
    <col min="11011" max="11012" width="20" style="219" customWidth="1"/>
    <col min="11013" max="11264" width="9" style="219"/>
    <col min="11265" max="11265" width="2.875" style="219" customWidth="1"/>
    <col min="11266" max="11266" width="51.625" style="219" customWidth="1"/>
    <col min="11267" max="11268" width="20" style="219" customWidth="1"/>
    <col min="11269" max="11520" width="9" style="219"/>
    <col min="11521" max="11521" width="2.875" style="219" customWidth="1"/>
    <col min="11522" max="11522" width="51.625" style="219" customWidth="1"/>
    <col min="11523" max="11524" width="20" style="219" customWidth="1"/>
    <col min="11525" max="11776" width="9" style="219"/>
    <col min="11777" max="11777" width="2.875" style="219" customWidth="1"/>
    <col min="11778" max="11778" width="51.625" style="219" customWidth="1"/>
    <col min="11779" max="11780" width="20" style="219" customWidth="1"/>
    <col min="11781" max="12032" width="9" style="219"/>
    <col min="12033" max="12033" width="2.875" style="219" customWidth="1"/>
    <col min="12034" max="12034" width="51.625" style="219" customWidth="1"/>
    <col min="12035" max="12036" width="20" style="219" customWidth="1"/>
    <col min="12037" max="12288" width="9" style="219"/>
    <col min="12289" max="12289" width="2.875" style="219" customWidth="1"/>
    <col min="12290" max="12290" width="51.625" style="219" customWidth="1"/>
    <col min="12291" max="12292" width="20" style="219" customWidth="1"/>
    <col min="12293" max="12544" width="9" style="219"/>
    <col min="12545" max="12545" width="2.875" style="219" customWidth="1"/>
    <col min="12546" max="12546" width="51.625" style="219" customWidth="1"/>
    <col min="12547" max="12548" width="20" style="219" customWidth="1"/>
    <col min="12549" max="12800" width="9" style="219"/>
    <col min="12801" max="12801" width="2.875" style="219" customWidth="1"/>
    <col min="12802" max="12802" width="51.625" style="219" customWidth="1"/>
    <col min="12803" max="12804" width="20" style="219" customWidth="1"/>
    <col min="12805" max="13056" width="9" style="219"/>
    <col min="13057" max="13057" width="2.875" style="219" customWidth="1"/>
    <col min="13058" max="13058" width="51.625" style="219" customWidth="1"/>
    <col min="13059" max="13060" width="20" style="219" customWidth="1"/>
    <col min="13061" max="13312" width="9" style="219"/>
    <col min="13313" max="13313" width="2.875" style="219" customWidth="1"/>
    <col min="13314" max="13314" width="51.625" style="219" customWidth="1"/>
    <col min="13315" max="13316" width="20" style="219" customWidth="1"/>
    <col min="13317" max="13568" width="9" style="219"/>
    <col min="13569" max="13569" width="2.875" style="219" customWidth="1"/>
    <col min="13570" max="13570" width="51.625" style="219" customWidth="1"/>
    <col min="13571" max="13572" width="20" style="219" customWidth="1"/>
    <col min="13573" max="13824" width="9" style="219"/>
    <col min="13825" max="13825" width="2.875" style="219" customWidth="1"/>
    <col min="13826" max="13826" width="51.625" style="219" customWidth="1"/>
    <col min="13827" max="13828" width="20" style="219" customWidth="1"/>
    <col min="13829" max="14080" width="9" style="219"/>
    <col min="14081" max="14081" width="2.875" style="219" customWidth="1"/>
    <col min="14082" max="14082" width="51.625" style="219" customWidth="1"/>
    <col min="14083" max="14084" width="20" style="219" customWidth="1"/>
    <col min="14085" max="14336" width="9" style="219"/>
    <col min="14337" max="14337" width="2.875" style="219" customWidth="1"/>
    <col min="14338" max="14338" width="51.625" style="219" customWidth="1"/>
    <col min="14339" max="14340" width="20" style="219" customWidth="1"/>
    <col min="14341" max="14592" width="9" style="219"/>
    <col min="14593" max="14593" width="2.875" style="219" customWidth="1"/>
    <col min="14594" max="14594" width="51.625" style="219" customWidth="1"/>
    <col min="14595" max="14596" width="20" style="219" customWidth="1"/>
    <col min="14597" max="14848" width="9" style="219"/>
    <col min="14849" max="14849" width="2.875" style="219" customWidth="1"/>
    <col min="14850" max="14850" width="51.625" style="219" customWidth="1"/>
    <col min="14851" max="14852" width="20" style="219" customWidth="1"/>
    <col min="14853" max="15104" width="9" style="219"/>
    <col min="15105" max="15105" width="2.875" style="219" customWidth="1"/>
    <col min="15106" max="15106" width="51.625" style="219" customWidth="1"/>
    <col min="15107" max="15108" width="20" style="219" customWidth="1"/>
    <col min="15109" max="15360" width="9" style="219"/>
    <col min="15361" max="15361" width="2.875" style="219" customWidth="1"/>
    <col min="15362" max="15362" width="51.625" style="219" customWidth="1"/>
    <col min="15363" max="15364" width="20" style="219" customWidth="1"/>
    <col min="15365" max="15616" width="9" style="219"/>
    <col min="15617" max="15617" width="2.875" style="219" customWidth="1"/>
    <col min="15618" max="15618" width="51.625" style="219" customWidth="1"/>
    <col min="15619" max="15620" width="20" style="219" customWidth="1"/>
    <col min="15621" max="15872" width="9" style="219"/>
    <col min="15873" max="15873" width="2.875" style="219" customWidth="1"/>
    <col min="15874" max="15874" width="51.625" style="219" customWidth="1"/>
    <col min="15875" max="15876" width="20" style="219" customWidth="1"/>
    <col min="15877" max="16128" width="9" style="219"/>
    <col min="16129" max="16129" width="2.875" style="219" customWidth="1"/>
    <col min="16130" max="16130" width="51.625" style="219" customWidth="1"/>
    <col min="16131" max="16132" width="20" style="219" customWidth="1"/>
    <col min="16133" max="16384" width="9" style="219"/>
  </cols>
  <sheetData>
    <row r="1" spans="2:4" ht="18.75">
      <c r="B1" s="223" t="s">
        <v>366</v>
      </c>
      <c r="C1" s="223"/>
      <c r="D1" s="224"/>
    </row>
    <row r="2" spans="2:4" ht="14.25" customHeight="1">
      <c r="B2" s="225"/>
      <c r="C2" s="225"/>
      <c r="D2" s="226" t="s">
        <v>367</v>
      </c>
    </row>
    <row r="3" spans="2:4" ht="14.25" thickBot="1">
      <c r="B3" s="227" t="s">
        <v>363</v>
      </c>
      <c r="C3" s="228" t="s">
        <v>368</v>
      </c>
      <c r="D3" s="228"/>
    </row>
    <row r="4" spans="2:4">
      <c r="B4" s="229" t="s">
        <v>369</v>
      </c>
      <c r="C4" s="230"/>
      <c r="D4" s="230"/>
    </row>
    <row r="5" spans="2:4">
      <c r="B5" s="231" t="s">
        <v>370</v>
      </c>
    </row>
    <row r="6" spans="2:4">
      <c r="B6" s="231" t="s">
        <v>371</v>
      </c>
    </row>
    <row r="7" spans="2:4">
      <c r="B7" s="231" t="s">
        <v>372</v>
      </c>
      <c r="C7" s="232">
        <v>245943</v>
      </c>
    </row>
    <row r="8" spans="2:4">
      <c r="B8" s="231" t="s">
        <v>373</v>
      </c>
      <c r="C8" s="232">
        <v>36997</v>
      </c>
    </row>
    <row r="9" spans="2:4">
      <c r="B9" s="231" t="s">
        <v>374</v>
      </c>
      <c r="C9" s="233">
        <v>1181866</v>
      </c>
    </row>
    <row r="10" spans="2:4">
      <c r="B10" s="231" t="s">
        <v>375</v>
      </c>
      <c r="C10" s="232">
        <v>1464806</v>
      </c>
    </row>
    <row r="11" spans="2:4">
      <c r="B11" s="231" t="s">
        <v>376</v>
      </c>
    </row>
    <row r="12" spans="2:4">
      <c r="B12" s="231" t="s">
        <v>377</v>
      </c>
      <c r="C12" s="233">
        <v>4973681</v>
      </c>
    </row>
    <row r="13" spans="2:4">
      <c r="B13" s="231" t="s">
        <v>378</v>
      </c>
      <c r="C13" s="232">
        <v>4973681</v>
      </c>
    </row>
    <row r="14" spans="2:4">
      <c r="B14" s="231" t="s">
        <v>379</v>
      </c>
    </row>
    <row r="15" spans="2:4">
      <c r="B15" s="231" t="s">
        <v>380</v>
      </c>
      <c r="C15" s="232">
        <v>1897500</v>
      </c>
    </row>
    <row r="16" spans="2:4">
      <c r="B16" s="231" t="s">
        <v>381</v>
      </c>
      <c r="C16" s="232">
        <v>8430000</v>
      </c>
    </row>
    <row r="17" spans="2:4">
      <c r="B17" s="231" t="s">
        <v>382</v>
      </c>
      <c r="C17" s="233">
        <v>420000</v>
      </c>
    </row>
    <row r="18" spans="2:4">
      <c r="B18" s="231" t="s">
        <v>383</v>
      </c>
      <c r="C18" s="232">
        <v>10747500</v>
      </c>
    </row>
    <row r="19" spans="2:4">
      <c r="B19" s="231" t="s">
        <v>384</v>
      </c>
    </row>
    <row r="20" spans="2:4">
      <c r="B20" s="231" t="s">
        <v>385</v>
      </c>
      <c r="C20" s="232">
        <v>15152337</v>
      </c>
    </row>
    <row r="21" spans="2:4">
      <c r="B21" s="231" t="s">
        <v>386</v>
      </c>
      <c r="C21" s="232">
        <v>2404503</v>
      </c>
    </row>
    <row r="22" spans="2:4">
      <c r="B22" s="231" t="s">
        <v>387</v>
      </c>
      <c r="C22" s="233">
        <v>328854</v>
      </c>
    </row>
    <row r="23" spans="2:4">
      <c r="B23" s="231" t="s">
        <v>388</v>
      </c>
      <c r="C23" s="234">
        <v>16109588</v>
      </c>
    </row>
    <row r="24" spans="2:4">
      <c r="B24" s="231" t="s">
        <v>389</v>
      </c>
      <c r="D24" s="232">
        <v>33295575</v>
      </c>
    </row>
    <row r="25" spans="2:4">
      <c r="B25" s="231" t="s">
        <v>390</v>
      </c>
    </row>
    <row r="26" spans="2:4">
      <c r="B26" s="231" t="s">
        <v>391</v>
      </c>
    </row>
    <row r="27" spans="2:4">
      <c r="B27" s="231" t="s">
        <v>392</v>
      </c>
      <c r="C27" s="232">
        <v>850394</v>
      </c>
    </row>
    <row r="28" spans="2:4">
      <c r="B28" s="231" t="s">
        <v>393</v>
      </c>
      <c r="C28" s="232">
        <v>935162</v>
      </c>
    </row>
    <row r="29" spans="2:4">
      <c r="B29" s="231" t="s">
        <v>394</v>
      </c>
      <c r="C29" s="232">
        <v>1</v>
      </c>
    </row>
    <row r="30" spans="2:4">
      <c r="B30" s="231" t="s">
        <v>395</v>
      </c>
      <c r="C30" s="233">
        <v>3313627</v>
      </c>
    </row>
    <row r="31" spans="2:4">
      <c r="B31" s="231" t="s">
        <v>396</v>
      </c>
      <c r="C31" s="234">
        <v>5099184</v>
      </c>
    </row>
    <row r="32" spans="2:4">
      <c r="B32" s="231" t="s">
        <v>397</v>
      </c>
      <c r="D32" s="233">
        <v>5099184</v>
      </c>
    </row>
    <row r="33" spans="2:4" ht="14.25" thickBot="1">
      <c r="B33" s="231" t="s">
        <v>398</v>
      </c>
      <c r="D33" s="235">
        <v>38394759</v>
      </c>
    </row>
    <row r="34" spans="2:4" ht="14.25" thickTop="1">
      <c r="B34" s="221" t="s">
        <v>399</v>
      </c>
      <c r="C34" s="224"/>
      <c r="D34" s="224"/>
    </row>
    <row r="35" spans="2:4">
      <c r="B35" s="231" t="s">
        <v>400</v>
      </c>
    </row>
    <row r="36" spans="2:4">
      <c r="B36" s="231" t="s">
        <v>401</v>
      </c>
      <c r="C36" s="232">
        <v>934477</v>
      </c>
    </row>
    <row r="37" spans="2:4">
      <c r="B37" s="231" t="s">
        <v>402</v>
      </c>
      <c r="C37" s="232">
        <v>326240</v>
      </c>
    </row>
    <row r="38" spans="2:4">
      <c r="B38" s="231" t="s">
        <v>403</v>
      </c>
      <c r="C38" s="232">
        <v>3285000</v>
      </c>
    </row>
    <row r="39" spans="2:4">
      <c r="B39" s="231" t="s">
        <v>404</v>
      </c>
      <c r="C39" s="232">
        <v>10341000</v>
      </c>
    </row>
    <row r="40" spans="2:4">
      <c r="B40" s="231" t="s">
        <v>405</v>
      </c>
      <c r="C40" s="232">
        <v>122172</v>
      </c>
    </row>
    <row r="41" spans="2:4">
      <c r="B41" s="231" t="s">
        <v>406</v>
      </c>
      <c r="C41" s="232">
        <v>9054905</v>
      </c>
    </row>
    <row r="42" spans="2:4">
      <c r="B42" s="231" t="s">
        <v>407</v>
      </c>
      <c r="C42" s="232">
        <v>91700</v>
      </c>
    </row>
    <row r="43" spans="2:4">
      <c r="B43" s="231" t="s">
        <v>408</v>
      </c>
      <c r="C43" s="232">
        <v>882300</v>
      </c>
    </row>
    <row r="44" spans="2:4">
      <c r="B44" s="231" t="s">
        <v>409</v>
      </c>
      <c r="C44" s="233">
        <v>-3359429</v>
      </c>
    </row>
    <row r="45" spans="2:4">
      <c r="B45" s="231" t="s">
        <v>410</v>
      </c>
      <c r="D45" s="232">
        <v>21678365</v>
      </c>
    </row>
    <row r="46" spans="2:4">
      <c r="B46" s="231" t="s">
        <v>411</v>
      </c>
    </row>
    <row r="47" spans="2:4">
      <c r="B47" s="231" t="s">
        <v>412</v>
      </c>
      <c r="C47" s="232">
        <v>23080000</v>
      </c>
    </row>
    <row r="48" spans="2:4">
      <c r="B48" s="231" t="s">
        <v>413</v>
      </c>
      <c r="C48" s="233">
        <v>1065000</v>
      </c>
    </row>
    <row r="49" spans="2:4">
      <c r="B49" s="231" t="s">
        <v>414</v>
      </c>
      <c r="D49" s="233">
        <v>24145000</v>
      </c>
    </row>
    <row r="50" spans="2:4">
      <c r="B50" s="231" t="s">
        <v>415</v>
      </c>
      <c r="D50" s="232">
        <v>45823365</v>
      </c>
    </row>
    <row r="51" spans="2:4">
      <c r="B51" s="221" t="s">
        <v>416</v>
      </c>
      <c r="C51" s="224"/>
      <c r="D51" s="224"/>
    </row>
    <row r="52" spans="2:4">
      <c r="B52" s="231" t="s">
        <v>417</v>
      </c>
    </row>
    <row r="53" spans="2:4">
      <c r="B53" s="231" t="s">
        <v>418</v>
      </c>
    </row>
    <row r="54" spans="2:4">
      <c r="B54" s="231" t="s">
        <v>419</v>
      </c>
    </row>
    <row r="55" spans="2:4">
      <c r="B55" s="231" t="s">
        <v>420</v>
      </c>
      <c r="C55" s="233">
        <v>-7428606</v>
      </c>
    </row>
    <row r="56" spans="2:4">
      <c r="B56" s="231" t="s">
        <v>421</v>
      </c>
      <c r="C56" s="234">
        <v>-7428606</v>
      </c>
    </row>
    <row r="57" spans="2:4">
      <c r="B57" s="231" t="s">
        <v>422</v>
      </c>
      <c r="D57" s="233">
        <v>-7428606</v>
      </c>
    </row>
    <row r="58" spans="2:4">
      <c r="B58" s="231" t="s">
        <v>423</v>
      </c>
      <c r="D58" s="234">
        <v>-7428606</v>
      </c>
    </row>
    <row r="59" spans="2:4" ht="14.25" thickBot="1">
      <c r="B59" s="231" t="s">
        <v>424</v>
      </c>
      <c r="D59" s="235">
        <v>38394759</v>
      </c>
    </row>
    <row r="60" spans="2:4" ht="14.25" thickTop="1"/>
  </sheetData>
  <mergeCells count="6">
    <mergeCell ref="B1:D1"/>
    <mergeCell ref="B2:C2"/>
    <mergeCell ref="C3:D3"/>
    <mergeCell ref="B4:D4"/>
    <mergeCell ref="B34:D34"/>
    <mergeCell ref="B51:D51"/>
  </mergeCells>
  <phoneticPr fontId="5"/>
  <pageMargins left="0.78740157480314965" right="0.51181102362204722" top="0.98425196850393704" bottom="0.98425196850393704" header="0.51181102362204722" footer="0.51181102362204722"/>
  <pageSetup paperSize="9" scale="9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H26役員名簿</vt:lpstr>
      <vt:lpstr>職員組織図</vt:lpstr>
      <vt:lpstr>社員名簿</vt:lpstr>
      <vt:lpstr>NPO会計基準によるH26活動計算書</vt:lpstr>
      <vt:lpstr>H27事業収支予算案</vt:lpstr>
      <vt:lpstr>H26事業報告</vt:lpstr>
      <vt:lpstr>H27事業計画</vt:lpstr>
      <vt:lpstr>表紙</vt:lpstr>
      <vt:lpstr>貸借対照表（報告式）</vt:lpstr>
      <vt:lpstr>H26年12月財産目録</vt:lpstr>
      <vt:lpstr>損益計算書</vt:lpstr>
      <vt:lpstr>販売費及び一般管理費内訳書</vt:lpstr>
      <vt:lpstr>製造原価報告書</vt:lpstr>
      <vt:lpstr>Sheet1</vt:lpstr>
      <vt:lpstr>H27事業収支予算案!Print_Area</vt:lpstr>
      <vt:lpstr>社員名簿!Print_Area</vt:lpstr>
      <vt:lpstr>H26事業報告!Print_Titles</vt:lpstr>
      <vt:lpstr>H26年12月財産目録!Print_Titles</vt:lpstr>
      <vt:lpstr>H27事業計画!Print_Titles</vt:lpstr>
      <vt:lpstr>H27事業収支予算案!Print_Titles</vt:lpstr>
      <vt:lpstr>製造原価報告書!Print_Titles</vt:lpstr>
      <vt:lpstr>損益計算書!Print_Titles</vt:lpstr>
      <vt:lpstr>'貸借対照表（報告式）'!Print_Titles</vt:lpstr>
      <vt:lpstr>販売費及び一般管理費内訳書!Print_Titles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mfft</cp:lastModifiedBy>
  <cp:lastPrinted>2014-03-13T07:53:21Z</cp:lastPrinted>
  <dcterms:created xsi:type="dcterms:W3CDTF">2005-01-29T18:27:03Z</dcterms:created>
  <dcterms:modified xsi:type="dcterms:W3CDTF">2015-10-09T04:07:33Z</dcterms:modified>
</cp:coreProperties>
</file>