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3330" yWindow="-60" windowWidth="10320" windowHeight="7200" activeTab="2"/>
  </bookViews>
  <sheets>
    <sheet name="活動計算書" sheetId="3" r:id="rId1"/>
    <sheet name="活動計算書 (前年度決算・予算比較) " sheetId="13" r:id="rId2"/>
    <sheet name="財務諸表の注記" sheetId="12" r:id="rId3"/>
  </sheets>
  <definedNames>
    <definedName name="_xlnm.Print_Area" localSheetId="0">活動計算書!$A$1:$C$47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3"/>
  <c r="D17"/>
  <c r="D20"/>
  <c r="D27"/>
  <c r="D28"/>
  <c r="D22"/>
  <c r="D19"/>
  <c r="D37"/>
  <c r="D38"/>
  <c r="D40"/>
  <c r="D33"/>
  <c r="D30"/>
  <c r="D42"/>
  <c r="D43"/>
  <c r="D44"/>
  <c r="D46"/>
  <c r="C10"/>
  <c r="C14"/>
  <c r="C17"/>
  <c r="C20"/>
  <c r="C22"/>
  <c r="C19"/>
  <c r="C31"/>
  <c r="C33"/>
  <c r="C30"/>
  <c r="C42"/>
  <c r="C43"/>
  <c r="C44"/>
  <c r="B10"/>
  <c r="B14"/>
  <c r="B17"/>
  <c r="B20"/>
  <c r="B22"/>
  <c r="B19"/>
  <c r="B33"/>
  <c r="B30"/>
  <c r="B42"/>
  <c r="B43"/>
  <c r="B44"/>
  <c r="B46"/>
  <c r="C45"/>
  <c r="C46"/>
  <c r="D31"/>
  <c r="B31"/>
  <c r="B39" i="3"/>
  <c r="B37"/>
  <c r="B27"/>
  <c r="B26"/>
  <c r="B36"/>
  <c r="B13"/>
  <c r="C10" i="12"/>
  <c r="B10"/>
  <c r="B16" i="3"/>
  <c r="E10" i="12"/>
  <c r="E9"/>
  <c r="E8"/>
  <c r="B30" i="3"/>
  <c r="B32"/>
  <c r="B29"/>
  <c r="B21"/>
  <c r="B19"/>
  <c r="B18"/>
  <c r="B40"/>
  <c r="B41"/>
  <c r="B42"/>
  <c r="B44"/>
</calcChain>
</file>

<file path=xl/sharedStrings.xml><?xml version="1.0" encoding="utf-8"?>
<sst xmlns="http://schemas.openxmlformats.org/spreadsheetml/2006/main" count="147" uniqueCount="75">
  <si>
    <t>特定非営利活動法人まちづくり情報センターかながわ（アリスセンター）　</t>
    <phoneticPr fontId="4"/>
  </si>
  <si>
    <t>活動計算書（特定非営利活動に係る事業）</t>
    <rPh sb="0" eb="2">
      <t>カツドウ</t>
    </rPh>
    <rPh sb="2" eb="5">
      <t>ケイサンショ</t>
    </rPh>
    <phoneticPr fontId="4"/>
  </si>
  <si>
    <t>（単位：円）</t>
    <phoneticPr fontId="5"/>
  </si>
  <si>
    <t>科目</t>
    <rPh sb="0" eb="2">
      <t>カモク</t>
    </rPh>
    <phoneticPr fontId="5"/>
  </si>
  <si>
    <t>備考</t>
    <rPh sb="0" eb="2">
      <t>ビコウ</t>
    </rPh>
    <phoneticPr fontId="5"/>
  </si>
  <si>
    <t>Ⅰ経常収益</t>
    <rPh sb="1" eb="3">
      <t>ケイジョウ</t>
    </rPh>
    <rPh sb="3" eb="5">
      <t>シュウエキ</t>
    </rPh>
    <phoneticPr fontId="5"/>
  </si>
  <si>
    <t>　　１．受取会費</t>
    <rPh sb="4" eb="6">
      <t>ウケトリ</t>
    </rPh>
    <rPh sb="6" eb="8">
      <t>カイヒ</t>
    </rPh>
    <phoneticPr fontId="5"/>
  </si>
  <si>
    <t>　　２．受取寄付金</t>
    <rPh sb="4" eb="6">
      <t>ウケトリ</t>
    </rPh>
    <rPh sb="6" eb="9">
      <t>キフキン</t>
    </rPh>
    <phoneticPr fontId="5"/>
  </si>
  <si>
    <t>　　３．事業収益</t>
    <rPh sb="4" eb="6">
      <t>ジギョウ</t>
    </rPh>
    <rPh sb="6" eb="8">
      <t>シュウエキ</t>
    </rPh>
    <phoneticPr fontId="5"/>
  </si>
  <si>
    <t>　　　　講座・研修会の企画・運営事業収益</t>
    <rPh sb="4" eb="6">
      <t>コウザ</t>
    </rPh>
    <rPh sb="7" eb="10">
      <t>ケンシュウカイ</t>
    </rPh>
    <rPh sb="11" eb="13">
      <t>キカク</t>
    </rPh>
    <rPh sb="14" eb="16">
      <t>ウンエイ</t>
    </rPh>
    <rPh sb="16" eb="18">
      <t>ジギョウ</t>
    </rPh>
    <rPh sb="18" eb="20">
      <t>シュウエキ</t>
    </rPh>
    <phoneticPr fontId="5"/>
  </si>
  <si>
    <t>　　　　情報発信・資料発行事業収益</t>
    <rPh sb="4" eb="6">
      <t>ジョウホウ</t>
    </rPh>
    <rPh sb="6" eb="8">
      <t>ハッシン</t>
    </rPh>
    <rPh sb="9" eb="11">
      <t>シリョウ</t>
    </rPh>
    <rPh sb="11" eb="13">
      <t>ハッコウ</t>
    </rPh>
    <rPh sb="13" eb="15">
      <t>ジギョウ</t>
    </rPh>
    <rPh sb="15" eb="17">
      <t>シュウエキ</t>
    </rPh>
    <phoneticPr fontId="5"/>
  </si>
  <si>
    <t>　　　　受取利息</t>
    <rPh sb="4" eb="6">
      <t>ウケトリ</t>
    </rPh>
    <rPh sb="6" eb="8">
      <t>リソク</t>
    </rPh>
    <phoneticPr fontId="5"/>
  </si>
  <si>
    <t>普通預金利息</t>
    <rPh sb="0" eb="2">
      <t>フツウ</t>
    </rPh>
    <rPh sb="2" eb="4">
      <t>ヨキン</t>
    </rPh>
    <rPh sb="4" eb="6">
      <t>リソク</t>
    </rPh>
    <phoneticPr fontId="5"/>
  </si>
  <si>
    <t>　　　　雑収入</t>
    <rPh sb="4" eb="7">
      <t>ザッシュウニュウ</t>
    </rPh>
    <phoneticPr fontId="5"/>
  </si>
  <si>
    <t>　　経常収益計</t>
    <rPh sb="2" eb="4">
      <t>ケイジョウ</t>
    </rPh>
    <rPh sb="4" eb="6">
      <t>シュウエキ</t>
    </rPh>
    <rPh sb="6" eb="7">
      <t>ケイ</t>
    </rPh>
    <phoneticPr fontId="5"/>
  </si>
  <si>
    <t>Ⅱ経常費用</t>
    <rPh sb="1" eb="3">
      <t>ケイジョウ</t>
    </rPh>
    <rPh sb="3" eb="5">
      <t>ヒヨウ</t>
    </rPh>
    <phoneticPr fontId="5"/>
  </si>
  <si>
    <t>　　１．事業費</t>
    <rPh sb="4" eb="7">
      <t>ジギョウヒ</t>
    </rPh>
    <phoneticPr fontId="5"/>
  </si>
  <si>
    <t>　　　　（１）人件費</t>
    <rPh sb="7" eb="10">
      <t>ジンケンヒ</t>
    </rPh>
    <phoneticPr fontId="5"/>
  </si>
  <si>
    <t>　　　　　　　給与手当</t>
    <rPh sb="7" eb="9">
      <t>キュウヨ</t>
    </rPh>
    <rPh sb="9" eb="11">
      <t>テアテ</t>
    </rPh>
    <phoneticPr fontId="5"/>
  </si>
  <si>
    <t>　　　　（２）その他経費</t>
    <rPh sb="9" eb="10">
      <t>タ</t>
    </rPh>
    <rPh sb="10" eb="12">
      <t>ケイヒ</t>
    </rPh>
    <phoneticPr fontId="5"/>
  </si>
  <si>
    <t>　　　　　　　諸謝金</t>
    <rPh sb="7" eb="10">
      <t>ショシャキン</t>
    </rPh>
    <phoneticPr fontId="5"/>
  </si>
  <si>
    <t>　　　　　　　印刷製本費</t>
    <rPh sb="7" eb="9">
      <t>インサツ</t>
    </rPh>
    <rPh sb="9" eb="11">
      <t>セイホン</t>
    </rPh>
    <rPh sb="11" eb="12">
      <t>ヒ</t>
    </rPh>
    <phoneticPr fontId="5"/>
  </si>
  <si>
    <t>　　　　　　　旅費交通費</t>
    <rPh sb="7" eb="9">
      <t>リョヒ</t>
    </rPh>
    <rPh sb="9" eb="12">
      <t>コウツウヒ</t>
    </rPh>
    <phoneticPr fontId="5"/>
  </si>
  <si>
    <t>　　　　　　　通信運搬費</t>
    <rPh sb="7" eb="9">
      <t>ツウシン</t>
    </rPh>
    <rPh sb="9" eb="11">
      <t>ウンパン</t>
    </rPh>
    <rPh sb="11" eb="12">
      <t>ヒ</t>
    </rPh>
    <phoneticPr fontId="5"/>
  </si>
  <si>
    <t>　　　　　　　消耗品費</t>
    <rPh sb="7" eb="9">
      <t>ショウモウ</t>
    </rPh>
    <rPh sb="9" eb="10">
      <t>ヒン</t>
    </rPh>
    <rPh sb="10" eb="11">
      <t>ヒ</t>
    </rPh>
    <phoneticPr fontId="5"/>
  </si>
  <si>
    <t>　　　　　　　その他経費</t>
    <rPh sb="9" eb="10">
      <t>タ</t>
    </rPh>
    <rPh sb="10" eb="12">
      <t>ケイヒ</t>
    </rPh>
    <phoneticPr fontId="5"/>
  </si>
  <si>
    <t>　　２．管理費</t>
    <rPh sb="4" eb="7">
      <t>カンリヒ</t>
    </rPh>
    <phoneticPr fontId="5"/>
  </si>
  <si>
    <t>　　　　　　　会議費</t>
    <rPh sb="7" eb="10">
      <t>カイギヒ</t>
    </rPh>
    <phoneticPr fontId="5"/>
  </si>
  <si>
    <t>　　　　　　　諸会費</t>
    <rPh sb="7" eb="10">
      <t>ショカイヒ</t>
    </rPh>
    <phoneticPr fontId="5"/>
  </si>
  <si>
    <t>　　経常費用計</t>
    <rPh sb="2" eb="4">
      <t>ケイジョウ</t>
    </rPh>
    <rPh sb="4" eb="6">
      <t>ヒヨウ</t>
    </rPh>
    <rPh sb="6" eb="7">
      <t>ケイ</t>
    </rPh>
    <phoneticPr fontId="5"/>
  </si>
  <si>
    <t>　　当期経常増減額</t>
    <rPh sb="2" eb="4">
      <t>トウキ</t>
    </rPh>
    <rPh sb="4" eb="6">
      <t>ケイジョウ</t>
    </rPh>
    <rPh sb="6" eb="9">
      <t>ゾウゲンガク</t>
    </rPh>
    <phoneticPr fontId="5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</si>
  <si>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5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</si>
  <si>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5"/>
  </si>
  <si>
    <t>特定非営利活動法人まちづくり情報センターかながわ（アリスセンター）　</t>
    <phoneticPr fontId="4"/>
  </si>
  <si>
    <t>活動計算書への注記</t>
    <rPh sb="0" eb="5">
      <t>カツドウケイサンショ</t>
    </rPh>
    <rPh sb="7" eb="9">
      <t>チュウキ</t>
    </rPh>
    <phoneticPr fontId="1"/>
  </si>
  <si>
    <t>＊</t>
    <phoneticPr fontId="1"/>
  </si>
  <si>
    <t>経常費用において、人件費、通信運搬費、賃借料、消耗品費を事業費と管理費間で6:4に按分</t>
    <rPh sb="0" eb="4">
      <t>ケイジョウヒヨウ</t>
    </rPh>
    <rPh sb="9" eb="12">
      <t>ジンケンヒ</t>
    </rPh>
    <rPh sb="13" eb="18">
      <t>ツウシンウンパンヒ</t>
    </rPh>
    <rPh sb="19" eb="22">
      <t>チンシャクリョウ</t>
    </rPh>
    <rPh sb="23" eb="27">
      <t>ショウモウヒンヒ</t>
    </rPh>
    <rPh sb="28" eb="31">
      <t>ジギョウヒ</t>
    </rPh>
    <rPh sb="32" eb="36">
      <t>カンリヒカン</t>
    </rPh>
    <rPh sb="41" eb="43">
      <t>アンブン</t>
    </rPh>
    <phoneticPr fontId="1"/>
  </si>
  <si>
    <t>2015年度決算</t>
    <rPh sb="4" eb="6">
      <t>ネンド</t>
    </rPh>
    <rPh sb="6" eb="8">
      <t>ケッサン</t>
    </rPh>
    <phoneticPr fontId="1"/>
  </si>
  <si>
    <t>アリスサロン参加費収入</t>
    <rPh sb="6" eb="9">
      <t>サンカヒ</t>
    </rPh>
    <rPh sb="9" eb="11">
      <t>シュウニュウ</t>
    </rPh>
    <phoneticPr fontId="5"/>
  </si>
  <si>
    <t>財務諸表の作成は、NPO法人会計基準（2010年7月20日NPO法人会計基準協議会）によっております。</t>
    <rPh sb="0" eb="2">
      <t>ザイム</t>
    </rPh>
    <rPh sb="2" eb="4">
      <t>ショヒョウ</t>
    </rPh>
    <rPh sb="5" eb="7">
      <t>サクセイ</t>
    </rPh>
    <rPh sb="12" eb="14">
      <t>ホウジン</t>
    </rPh>
    <rPh sb="14" eb="16">
      <t>カイケイ</t>
    </rPh>
    <rPh sb="16" eb="18">
      <t>キジュン</t>
    </rPh>
    <rPh sb="23" eb="24">
      <t>ネン</t>
    </rPh>
    <rPh sb="25" eb="26">
      <t>ガツ</t>
    </rPh>
    <rPh sb="28" eb="29">
      <t>ニチ</t>
    </rPh>
    <rPh sb="32" eb="34">
      <t>ホウジン</t>
    </rPh>
    <rPh sb="34" eb="36">
      <t>カイケイ</t>
    </rPh>
    <rPh sb="36" eb="38">
      <t>キジュン</t>
    </rPh>
    <rPh sb="38" eb="41">
      <t>キョウギカイ</t>
    </rPh>
    <phoneticPr fontId="5"/>
  </si>
  <si>
    <t>１．会計方針について</t>
    <rPh sb="2" eb="4">
      <t>カイケイ</t>
    </rPh>
    <rPh sb="4" eb="6">
      <t>ホウシン</t>
    </rPh>
    <phoneticPr fontId="5"/>
  </si>
  <si>
    <t>財務諸表の注記</t>
    <rPh sb="0" eb="2">
      <t>ザイム</t>
    </rPh>
    <rPh sb="2" eb="4">
      <t>ショヒョウ</t>
    </rPh>
    <rPh sb="5" eb="7">
      <t>チュウキ</t>
    </rPh>
    <phoneticPr fontId="4"/>
  </si>
  <si>
    <t>　　　　　　　賃借料・光熱費</t>
    <rPh sb="7" eb="10">
      <t>チンシャクリョウ</t>
    </rPh>
    <rPh sb="11" eb="14">
      <t>コウネツヒ</t>
    </rPh>
    <phoneticPr fontId="5"/>
  </si>
  <si>
    <t>アリスサロン謝金</t>
    <rPh sb="6" eb="8">
      <t>シャキン</t>
    </rPh>
    <phoneticPr fontId="1"/>
  </si>
  <si>
    <t>理事会会場費、総会会場費</t>
    <rPh sb="0" eb="6">
      <t>リジカイカイジョウヒ</t>
    </rPh>
    <rPh sb="7" eb="9">
      <t>ソウカイ</t>
    </rPh>
    <rPh sb="9" eb="11">
      <t>カイジョウ</t>
    </rPh>
    <rPh sb="11" eb="12">
      <t>ヒ</t>
    </rPh>
    <phoneticPr fontId="1"/>
  </si>
  <si>
    <t>　　４．受取助成金</t>
    <rPh sb="4" eb="6">
      <t>ウケトリ</t>
    </rPh>
    <rPh sb="6" eb="9">
      <t>ジョセイキン</t>
    </rPh>
    <phoneticPr fontId="5"/>
  </si>
  <si>
    <t>　　５．その他収益</t>
    <rPh sb="6" eb="7">
      <t>タ</t>
    </rPh>
    <rPh sb="7" eb="9">
      <t>シュウエキ</t>
    </rPh>
    <phoneticPr fontId="5"/>
  </si>
  <si>
    <t>　　　　　　　雑損失</t>
    <rPh sb="7" eb="10">
      <t>ザッソンシツ</t>
    </rPh>
    <phoneticPr fontId="1"/>
  </si>
  <si>
    <t>　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5"/>
  </si>
  <si>
    <t>科目</t>
    <rPh sb="0" eb="2">
      <t>カモク</t>
    </rPh>
    <phoneticPr fontId="1"/>
  </si>
  <si>
    <t>期首残高</t>
    <rPh sb="0" eb="2">
      <t>キシュ</t>
    </rPh>
    <rPh sb="2" eb="4">
      <t>ザンダカ</t>
    </rPh>
    <phoneticPr fontId="1"/>
  </si>
  <si>
    <t>当期借入</t>
    <rPh sb="0" eb="2">
      <t>トウキ</t>
    </rPh>
    <rPh sb="2" eb="4">
      <t>カリイレ</t>
    </rPh>
    <phoneticPr fontId="1"/>
  </si>
  <si>
    <t>当期返済</t>
    <rPh sb="0" eb="2">
      <t>トウキ</t>
    </rPh>
    <rPh sb="2" eb="4">
      <t>ヘンサイ</t>
    </rPh>
    <phoneticPr fontId="1"/>
  </si>
  <si>
    <t>期末残高</t>
    <rPh sb="0" eb="2">
      <t>キマツ</t>
    </rPh>
    <rPh sb="2" eb="4">
      <t>ザンダカ</t>
    </rPh>
    <phoneticPr fontId="1"/>
  </si>
  <si>
    <t>経常費用において、＊の人件費、旅費交通費、通信運搬費、賃借料、消耗品費を事業費と管理費間で6:4に按分</t>
    <rPh sb="0" eb="4">
      <t>ケイジョウヒヨウ</t>
    </rPh>
    <rPh sb="11" eb="14">
      <t>ジンケンヒ</t>
    </rPh>
    <rPh sb="15" eb="17">
      <t>リョヒ</t>
    </rPh>
    <rPh sb="17" eb="20">
      <t>コウツウヒ</t>
    </rPh>
    <rPh sb="21" eb="26">
      <t>ツウシンウンパンヒ</t>
    </rPh>
    <rPh sb="27" eb="30">
      <t>チンシャクリョウ</t>
    </rPh>
    <rPh sb="31" eb="35">
      <t>ショウモウヒンヒ</t>
    </rPh>
    <rPh sb="36" eb="39">
      <t>ジギョウヒ</t>
    </rPh>
    <rPh sb="40" eb="44">
      <t>カンリヒカン</t>
    </rPh>
    <rPh sb="49" eb="51">
      <t>アンブン</t>
    </rPh>
    <phoneticPr fontId="1"/>
  </si>
  <si>
    <t>役員借入金（長期借入金）</t>
    <rPh sb="0" eb="2">
      <t>ヤクイン</t>
    </rPh>
    <rPh sb="2" eb="4">
      <t>カリイレ</t>
    </rPh>
    <rPh sb="4" eb="5">
      <t>キン</t>
    </rPh>
    <rPh sb="6" eb="8">
      <t>チョウキ</t>
    </rPh>
    <rPh sb="8" eb="10">
      <t>カリイレ</t>
    </rPh>
    <rPh sb="10" eb="11">
      <t>キン</t>
    </rPh>
    <phoneticPr fontId="1"/>
  </si>
  <si>
    <t>役員借入金（短期借入金）</t>
    <rPh sb="0" eb="2">
      <t>ヤクイン</t>
    </rPh>
    <rPh sb="2" eb="4">
      <t>カリイレ</t>
    </rPh>
    <rPh sb="4" eb="5">
      <t>キン</t>
    </rPh>
    <rPh sb="6" eb="8">
      <t>タンキ</t>
    </rPh>
    <rPh sb="8" eb="10">
      <t>カリイレ</t>
    </rPh>
    <rPh sb="10" eb="11">
      <t>キン</t>
    </rPh>
    <phoneticPr fontId="1"/>
  </si>
  <si>
    <t>合計</t>
    <rPh sb="0" eb="2">
      <t>ゴウケイ</t>
    </rPh>
    <phoneticPr fontId="1"/>
  </si>
  <si>
    <t>2016年度決算</t>
    <rPh sb="4" eb="6">
      <t>ネンド</t>
    </rPh>
    <rPh sb="6" eb="8">
      <t>ケッサン</t>
    </rPh>
    <phoneticPr fontId="1"/>
  </si>
  <si>
    <t>コピー使用料、雑収入</t>
    <rPh sb="3" eb="6">
      <t>シヨウリョウ</t>
    </rPh>
    <rPh sb="7" eb="10">
      <t>ザッシュウニュウ</t>
    </rPh>
    <phoneticPr fontId="1"/>
  </si>
  <si>
    <t>＊</t>
    <phoneticPr fontId="1"/>
  </si>
  <si>
    <t>2016年度（2016年8月１日～2017年７月31日）</t>
    <phoneticPr fontId="5"/>
  </si>
  <si>
    <t>2016 年度（2016年8月１日～2017年７月31日）</t>
    <phoneticPr fontId="5"/>
  </si>
  <si>
    <t>２．借入金の増減内訳（2017年7月31日現在）</t>
    <rPh sb="2" eb="4">
      <t>カリイレ</t>
    </rPh>
    <rPh sb="4" eb="5">
      <t>キン</t>
    </rPh>
    <rPh sb="6" eb="8">
      <t>ゾウゲン</t>
    </rPh>
    <rPh sb="8" eb="10">
      <t>ウチワケ</t>
    </rPh>
    <rPh sb="15" eb="16">
      <t>ネン</t>
    </rPh>
    <rPh sb="17" eb="18">
      <t>ガツ</t>
    </rPh>
    <rPh sb="20" eb="23">
      <t>ニチゲンザイ</t>
    </rPh>
    <phoneticPr fontId="5"/>
  </si>
  <si>
    <t>2016年度予算</t>
    <rPh sb="4" eb="6">
      <t>ネンド</t>
    </rPh>
    <rPh sb="6" eb="8">
      <t>ヨサン</t>
    </rPh>
    <phoneticPr fontId="1"/>
  </si>
  <si>
    <t>＊</t>
    <phoneticPr fontId="1"/>
  </si>
  <si>
    <t>NPOスクエア連絡会会費</t>
    <rPh sb="7" eb="9">
      <t>レンラク</t>
    </rPh>
    <rPh sb="9" eb="10">
      <t>カイ</t>
    </rPh>
    <rPh sb="10" eb="12">
      <t>カイヒ</t>
    </rPh>
    <phoneticPr fontId="1"/>
  </si>
  <si>
    <t>理事交通費＊</t>
    <rPh sb="0" eb="2">
      <t>リジ</t>
    </rPh>
    <rPh sb="2" eb="5">
      <t>コウツウヒ</t>
    </rPh>
    <phoneticPr fontId="1"/>
  </si>
  <si>
    <t>事務所賃料・光熱水費＊（総賃料313,375円）</t>
    <rPh sb="0" eb="5">
      <t>ジムショチンリョウ</t>
    </rPh>
    <rPh sb="6" eb="10">
      <t>コウネツスイヒ</t>
    </rPh>
    <rPh sb="12" eb="15">
      <t>ソウチンリョウ</t>
    </rPh>
    <rPh sb="22" eb="23">
      <t>エン</t>
    </rPh>
    <phoneticPr fontId="1"/>
  </si>
  <si>
    <t>＊</t>
    <phoneticPr fontId="1"/>
  </si>
  <si>
    <t>銀行手数料、印紙代、雑費</t>
    <rPh sb="0" eb="2">
      <t>ギンコウ</t>
    </rPh>
    <rPh sb="2" eb="5">
      <t>テスウリョウ</t>
    </rPh>
    <rPh sb="6" eb="8">
      <t>インシ</t>
    </rPh>
    <rPh sb="8" eb="9">
      <t>ダイ</t>
    </rPh>
    <rPh sb="10" eb="12">
      <t>ザッピ</t>
    </rPh>
    <phoneticPr fontId="5"/>
  </si>
  <si>
    <t>コピー代、パソコン代等＊(総消耗品費55,893円)</t>
    <rPh sb="3" eb="4">
      <t>ダイ</t>
    </rPh>
    <rPh sb="9" eb="10">
      <t>ダイ</t>
    </rPh>
    <rPh sb="10" eb="11">
      <t>トウ</t>
    </rPh>
    <rPh sb="13" eb="14">
      <t>ソウ</t>
    </rPh>
    <rPh sb="14" eb="16">
      <t>ショウモウ</t>
    </rPh>
    <rPh sb="16" eb="17">
      <t>ヒン</t>
    </rPh>
    <rPh sb="17" eb="18">
      <t>ヒ</t>
    </rPh>
    <rPh sb="24" eb="25">
      <t>エン</t>
    </rPh>
    <phoneticPr fontId="1"/>
  </si>
  <si>
    <t>正会員　10,000円×15口=150,000円
準会員　　5,000円×7人・団体＝35,000円</t>
    <rPh sb="0" eb="3">
      <t>セイカイイン</t>
    </rPh>
    <rPh sb="10" eb="11">
      <t>エン</t>
    </rPh>
    <rPh sb="14" eb="15">
      <t>クチ</t>
    </rPh>
    <rPh sb="23" eb="24">
      <t>エン</t>
    </rPh>
    <rPh sb="25" eb="28">
      <t>ジュンカイイン</t>
    </rPh>
    <rPh sb="35" eb="36">
      <t>エン</t>
    </rPh>
    <rPh sb="38" eb="39">
      <t>ニン</t>
    </rPh>
    <rPh sb="40" eb="42">
      <t>ダンタイ</t>
    </rPh>
    <rPh sb="49" eb="50">
      <t>エン</t>
    </rPh>
    <phoneticPr fontId="1"/>
  </si>
  <si>
    <t>賃金、法定福利費、通勤手当＊(総人件費174,000円)</t>
    <rPh sb="0" eb="2">
      <t>チンギン</t>
    </rPh>
    <rPh sb="3" eb="5">
      <t>ホウテイ</t>
    </rPh>
    <rPh sb="5" eb="7">
      <t>フクリ</t>
    </rPh>
    <rPh sb="7" eb="8">
      <t>ヒ</t>
    </rPh>
    <rPh sb="9" eb="11">
      <t>ツウキン</t>
    </rPh>
    <rPh sb="11" eb="13">
      <t>テアテ</t>
    </rPh>
    <rPh sb="15" eb="19">
      <t>ソウジンケンヒ</t>
    </rPh>
    <rPh sb="26" eb="27">
      <t>エン</t>
    </rPh>
    <phoneticPr fontId="1"/>
  </si>
  <si>
    <t>電話料金、郵送料等＊（総通信運搬費113,534円）</t>
    <rPh sb="0" eb="2">
      <t>デンワ</t>
    </rPh>
    <rPh sb="2" eb="4">
      <t>リョウキン</t>
    </rPh>
    <rPh sb="5" eb="8">
      <t>ユウソウリョウ</t>
    </rPh>
    <rPh sb="8" eb="9">
      <t>トウ</t>
    </rPh>
    <rPh sb="11" eb="17">
      <t>ソウツウシンウンパンヒ</t>
    </rPh>
    <rPh sb="24" eb="25">
      <t>エン</t>
    </rPh>
    <phoneticPr fontId="1"/>
  </si>
</sst>
</file>

<file path=xl/styles.xml><?xml version="1.0" encoding="utf-8"?>
<styleSheet xmlns="http://schemas.openxmlformats.org/spreadsheetml/2006/main">
  <numFmts count="3">
    <numFmt numFmtId="176" formatCode="#,##0;&quot;▲ &quot;#,##0"/>
    <numFmt numFmtId="177" formatCode="#,##0;\-#,##0;&quot;-&quot;"/>
    <numFmt numFmtId="178" formatCode="#,##0_ 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0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40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7" fontId="4" fillId="0" borderId="0" applyFill="0" applyBorder="0" applyAlignment="0"/>
    <xf numFmtId="0" fontId="24" fillId="0" borderId="17" applyNumberFormat="0" applyAlignment="0" applyProtection="0">
      <alignment horizontal="left" vertical="center"/>
    </xf>
    <xf numFmtId="0" fontId="24" fillId="0" borderId="18">
      <alignment horizontal="left" vertical="center"/>
    </xf>
    <xf numFmtId="0" fontId="25" fillId="0" borderId="0"/>
    <xf numFmtId="0" fontId="26" fillId="0" borderId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11" fillId="0" borderId="0" xfId="0" applyFont="1">
      <alignment vertical="center"/>
    </xf>
    <xf numFmtId="38" fontId="0" fillId="0" borderId="0" xfId="46" applyFont="1" applyAlignment="1">
      <alignment vertical="center"/>
    </xf>
    <xf numFmtId="38" fontId="12" fillId="0" borderId="0" xfId="46" applyFont="1" applyAlignment="1">
      <alignment horizontal="center" vertical="center"/>
    </xf>
    <xf numFmtId="0" fontId="13" fillId="0" borderId="0" xfId="1" applyFont="1" applyAlignment="1">
      <alignment vertical="center"/>
    </xf>
    <xf numFmtId="38" fontId="7" fillId="0" borderId="0" xfId="46" applyFont="1" applyAlignment="1">
      <alignment horizontal="right" vertical="center"/>
    </xf>
    <xf numFmtId="0" fontId="13" fillId="0" borderId="2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/>
    </xf>
    <xf numFmtId="0" fontId="14" fillId="0" borderId="7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4" xfId="0" applyFont="1" applyBorder="1">
      <alignment vertical="center"/>
    </xf>
    <xf numFmtId="0" fontId="16" fillId="0" borderId="0" xfId="0" applyFont="1">
      <alignment vertical="center"/>
    </xf>
    <xf numFmtId="38" fontId="16" fillId="0" borderId="0" xfId="46" applyFont="1" applyAlignment="1">
      <alignment vertical="center"/>
    </xf>
    <xf numFmtId="0" fontId="21" fillId="0" borderId="0" xfId="0" applyFont="1">
      <alignment vertical="center"/>
    </xf>
    <xf numFmtId="38" fontId="21" fillId="0" borderId="0" xfId="46" applyFont="1" applyAlignment="1">
      <alignment vertical="center"/>
    </xf>
    <xf numFmtId="38" fontId="14" fillId="0" borderId="2" xfId="46" applyFont="1" applyBorder="1" applyAlignment="1">
      <alignment horizontal="center" vertical="center"/>
    </xf>
    <xf numFmtId="38" fontId="7" fillId="0" borderId="16" xfId="46" applyFont="1" applyBorder="1" applyAlignment="1">
      <alignment vertical="center"/>
    </xf>
    <xf numFmtId="38" fontId="15" fillId="0" borderId="20" xfId="46" applyFont="1" applyBorder="1" applyProtection="1"/>
    <xf numFmtId="38" fontId="15" fillId="0" borderId="20" xfId="46" quotePrefix="1" applyFont="1" applyBorder="1"/>
    <xf numFmtId="38" fontId="12" fillId="0" borderId="20" xfId="46" applyFont="1" applyBorder="1" applyProtection="1"/>
    <xf numFmtId="0" fontId="2" fillId="0" borderId="0" xfId="3" applyFont="1">
      <alignment vertical="center"/>
    </xf>
    <xf numFmtId="0" fontId="3" fillId="0" borderId="0" xfId="3" applyFont="1">
      <alignment vertical="center"/>
    </xf>
    <xf numFmtId="0" fontId="2" fillId="0" borderId="0" xfId="3" applyFont="1" applyFill="1">
      <alignment vertical="center"/>
    </xf>
    <xf numFmtId="38" fontId="15" fillId="0" borderId="7" xfId="46" quotePrefix="1" applyFont="1" applyFill="1" applyBorder="1"/>
    <xf numFmtId="38" fontId="15" fillId="0" borderId="20" xfId="46" quotePrefix="1" applyFont="1" applyFill="1" applyBorder="1"/>
    <xf numFmtId="38" fontId="7" fillId="0" borderId="20" xfId="46" applyFont="1" applyFill="1" applyBorder="1" applyAlignment="1">
      <alignment vertical="center"/>
    </xf>
    <xf numFmtId="38" fontId="19" fillId="0" borderId="20" xfId="46" applyFont="1" applyFill="1" applyBorder="1" applyAlignment="1">
      <alignment vertical="center"/>
    </xf>
    <xf numFmtId="38" fontId="16" fillId="0" borderId="20" xfId="46" applyFont="1" applyFill="1" applyBorder="1" applyAlignment="1">
      <alignment vertical="center"/>
    </xf>
    <xf numFmtId="38" fontId="17" fillId="0" borderId="19" xfId="46" applyFont="1" applyFill="1" applyBorder="1" applyAlignment="1">
      <alignment vertical="center"/>
    </xf>
    <xf numFmtId="0" fontId="7" fillId="0" borderId="21" xfId="0" applyFont="1" applyBorder="1">
      <alignment vertical="center"/>
    </xf>
    <xf numFmtId="0" fontId="7" fillId="0" borderId="16" xfId="0" applyFont="1" applyBorder="1">
      <alignment vertical="center"/>
    </xf>
    <xf numFmtId="0" fontId="14" fillId="0" borderId="2" xfId="0" applyFont="1" applyBorder="1">
      <alignment vertical="center"/>
    </xf>
    <xf numFmtId="38" fontId="15" fillId="0" borderId="27" xfId="46" applyFont="1" applyFill="1" applyBorder="1" applyAlignment="1">
      <alignment vertical="center"/>
    </xf>
    <xf numFmtId="38" fontId="18" fillId="0" borderId="21" xfId="46" applyFont="1" applyBorder="1" applyAlignment="1">
      <alignment vertical="center"/>
    </xf>
    <xf numFmtId="38" fontId="15" fillId="0" borderId="28" xfId="46" applyFont="1" applyFill="1" applyBorder="1" applyAlignment="1">
      <alignment vertical="center"/>
    </xf>
    <xf numFmtId="38" fontId="20" fillId="0" borderId="21" xfId="46" applyFont="1" applyBorder="1" applyAlignment="1">
      <alignment vertical="center"/>
    </xf>
    <xf numFmtId="0" fontId="28" fillId="0" borderId="1" xfId="3" applyFont="1" applyBorder="1">
      <alignment vertical="center"/>
    </xf>
    <xf numFmtId="178" fontId="28" fillId="0" borderId="1" xfId="3" applyNumberFormat="1" applyFont="1" applyBorder="1">
      <alignment vertical="center"/>
    </xf>
    <xf numFmtId="178" fontId="28" fillId="0" borderId="1" xfId="3" applyNumberFormat="1" applyFont="1" applyFill="1" applyBorder="1">
      <alignment vertical="center"/>
    </xf>
    <xf numFmtId="38" fontId="29" fillId="0" borderId="20" xfId="46" applyFont="1" applyBorder="1" applyProtection="1"/>
    <xf numFmtId="38" fontId="30" fillId="0" borderId="20" xfId="46" applyFont="1" applyBorder="1" applyAlignment="1">
      <alignment vertical="center"/>
    </xf>
    <xf numFmtId="38" fontId="30" fillId="0" borderId="21" xfId="46" applyFont="1" applyBorder="1" applyAlignment="1">
      <alignment vertical="center"/>
    </xf>
    <xf numFmtId="38" fontId="30" fillId="0" borderId="20" xfId="46" applyFont="1" applyFill="1" applyBorder="1" applyAlignment="1">
      <alignment vertical="center"/>
    </xf>
    <xf numFmtId="38" fontId="29" fillId="0" borderId="28" xfId="46" applyFont="1" applyFill="1" applyBorder="1" applyAlignment="1">
      <alignment vertical="center"/>
    </xf>
    <xf numFmtId="176" fontId="30" fillId="0" borderId="26" xfId="46" applyNumberFormat="1" applyFont="1" applyBorder="1" applyAlignment="1">
      <alignment vertical="center"/>
    </xf>
    <xf numFmtId="176" fontId="30" fillId="0" borderId="22" xfId="46" applyNumberFormat="1" applyFont="1" applyBorder="1" applyAlignment="1">
      <alignment vertical="center"/>
    </xf>
    <xf numFmtId="0" fontId="28" fillId="0" borderId="1" xfId="3" applyFont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/>
    </xf>
    <xf numFmtId="0" fontId="31" fillId="0" borderId="0" xfId="3" applyFont="1">
      <alignment vertical="center"/>
    </xf>
    <xf numFmtId="0" fontId="32" fillId="0" borderId="1" xfId="3" applyFont="1" applyBorder="1">
      <alignment vertical="center"/>
    </xf>
    <xf numFmtId="178" fontId="32" fillId="0" borderId="1" xfId="3" applyNumberFormat="1" applyFont="1" applyBorder="1">
      <alignment vertical="center"/>
    </xf>
    <xf numFmtId="178" fontId="32" fillId="0" borderId="1" xfId="3" applyNumberFormat="1" applyFont="1" applyFill="1" applyBorder="1">
      <alignment vertical="center"/>
    </xf>
    <xf numFmtId="176" fontId="30" fillId="0" borderId="23" xfId="46" applyNumberFormat="1" applyFont="1" applyBorder="1" applyAlignment="1">
      <alignment vertical="center"/>
    </xf>
    <xf numFmtId="38" fontId="20" fillId="0" borderId="29" xfId="46" applyFont="1" applyBorder="1" applyAlignment="1">
      <alignment vertical="center"/>
    </xf>
    <xf numFmtId="38" fontId="20" fillId="0" borderId="10" xfId="46" applyFont="1" applyBorder="1" applyAlignment="1">
      <alignment vertical="center"/>
    </xf>
    <xf numFmtId="38" fontId="33" fillId="0" borderId="1" xfId="46" applyFont="1" applyBorder="1" applyAlignment="1">
      <alignment vertical="center"/>
    </xf>
    <xf numFmtId="38" fontId="22" fillId="0" borderId="1" xfId="1" quotePrefix="1" applyNumberFormat="1" applyFont="1" applyBorder="1"/>
    <xf numFmtId="38" fontId="7" fillId="0" borderId="12" xfId="2" applyFont="1" applyBorder="1">
      <alignment vertical="center"/>
    </xf>
    <xf numFmtId="38" fontId="30" fillId="0" borderId="12" xfId="0" applyNumberFormat="1" applyFont="1" applyBorder="1">
      <alignment vertical="center"/>
    </xf>
    <xf numFmtId="176" fontId="29" fillId="0" borderId="26" xfId="2" applyNumberFormat="1" applyFont="1" applyBorder="1">
      <alignment vertical="center"/>
    </xf>
    <xf numFmtId="176" fontId="29" fillId="0" borderId="2" xfId="2" applyNumberFormat="1" applyFont="1" applyBorder="1">
      <alignment vertical="center"/>
    </xf>
    <xf numFmtId="38" fontId="7" fillId="0" borderId="5" xfId="2" applyFont="1" applyBorder="1">
      <alignment vertical="center"/>
    </xf>
    <xf numFmtId="38" fontId="29" fillId="0" borderId="1" xfId="1" applyNumberFormat="1" applyFont="1" applyBorder="1" applyProtection="1"/>
    <xf numFmtId="38" fontId="30" fillId="0" borderId="1" xfId="2" applyFont="1" applyBorder="1">
      <alignment vertical="center"/>
    </xf>
    <xf numFmtId="38" fontId="22" fillId="0" borderId="1" xfId="1" applyNumberFormat="1" applyFont="1" applyBorder="1" applyProtection="1"/>
    <xf numFmtId="38" fontId="30" fillId="0" borderId="10" xfId="2" applyFont="1" applyBorder="1">
      <alignment vertical="center"/>
    </xf>
    <xf numFmtId="38" fontId="7" fillId="0" borderId="1" xfId="2" applyFont="1" applyBorder="1">
      <alignment vertical="center"/>
    </xf>
    <xf numFmtId="38" fontId="15" fillId="0" borderId="1" xfId="1" quotePrefix="1" applyNumberFormat="1" applyFont="1" applyBorder="1"/>
    <xf numFmtId="0" fontId="32" fillId="0" borderId="1" xfId="3" applyFont="1" applyFill="1" applyBorder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0" fontId="27" fillId="0" borderId="8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9" fillId="0" borderId="25" xfId="0" applyFont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24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3" fillId="0" borderId="0" xfId="1" applyFont="1" applyFill="1" applyAlignment="1">
      <alignment vertical="center"/>
    </xf>
    <xf numFmtId="38" fontId="7" fillId="0" borderId="0" xfId="46" applyFont="1" applyFill="1" applyAlignment="1">
      <alignment horizontal="right" vertical="center"/>
    </xf>
    <xf numFmtId="38" fontId="14" fillId="0" borderId="2" xfId="46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38" fontId="7" fillId="0" borderId="16" xfId="46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14" fillId="0" borderId="7" xfId="0" applyFont="1" applyFill="1" applyBorder="1">
      <alignment vertical="center"/>
    </xf>
    <xf numFmtId="0" fontId="7" fillId="0" borderId="14" xfId="0" applyFont="1" applyFill="1" applyBorder="1" applyAlignment="1">
      <alignment vertical="center" wrapText="1" shrinkToFit="1"/>
    </xf>
    <xf numFmtId="38" fontId="29" fillId="0" borderId="20" xfId="46" applyFont="1" applyFill="1" applyBorder="1" applyProtection="1"/>
    <xf numFmtId="0" fontId="7" fillId="0" borderId="14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wrapText="1"/>
    </xf>
    <xf numFmtId="38" fontId="15" fillId="0" borderId="20" xfId="46" applyFont="1" applyFill="1" applyBorder="1" applyProtection="1"/>
    <xf numFmtId="0" fontId="7" fillId="0" borderId="7" xfId="0" applyFont="1" applyFill="1" applyBorder="1">
      <alignment vertical="center"/>
    </xf>
    <xf numFmtId="0" fontId="14" fillId="0" borderId="9" xfId="0" applyFont="1" applyFill="1" applyBorder="1">
      <alignment vertical="center"/>
    </xf>
    <xf numFmtId="38" fontId="30" fillId="0" borderId="21" xfId="46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38" fontId="18" fillId="0" borderId="21" xfId="46" applyFont="1" applyFill="1" applyBorder="1" applyAlignment="1">
      <alignment vertical="center"/>
    </xf>
    <xf numFmtId="0" fontId="16" fillId="0" borderId="11" xfId="0" applyFont="1" applyFill="1" applyBorder="1" applyAlignment="1">
      <alignment vertical="center" shrinkToFit="1"/>
    </xf>
    <xf numFmtId="0" fontId="14" fillId="0" borderId="4" xfId="0" applyFont="1" applyFill="1" applyBorder="1">
      <alignment vertical="center"/>
    </xf>
    <xf numFmtId="176" fontId="18" fillId="0" borderId="4" xfId="46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center" shrinkToFit="1"/>
    </xf>
    <xf numFmtId="0" fontId="14" fillId="0" borderId="2" xfId="0" applyFont="1" applyFill="1" applyBorder="1">
      <alignment vertical="center"/>
    </xf>
    <xf numFmtId="176" fontId="18" fillId="0" borderId="22" xfId="46" applyNumberFormat="1" applyFont="1" applyFill="1" applyBorder="1" applyAlignment="1">
      <alignment vertical="center"/>
    </xf>
    <xf numFmtId="0" fontId="30" fillId="0" borderId="16" xfId="0" applyFont="1" applyFill="1" applyBorder="1">
      <alignment vertical="center"/>
    </xf>
    <xf numFmtId="0" fontId="30" fillId="0" borderId="21" xfId="0" applyFont="1" applyFill="1" applyBorder="1">
      <alignment vertical="center"/>
    </xf>
    <xf numFmtId="0" fontId="16" fillId="0" borderId="0" xfId="0" applyFont="1" applyFill="1">
      <alignment vertical="center"/>
    </xf>
    <xf numFmtId="38" fontId="16" fillId="0" borderId="0" xfId="46" applyFont="1" applyFill="1" applyAlignment="1">
      <alignment vertical="center"/>
    </xf>
    <xf numFmtId="0" fontId="21" fillId="0" borderId="0" xfId="0" applyFont="1" applyFill="1">
      <alignment vertical="center"/>
    </xf>
    <xf numFmtId="38" fontId="21" fillId="0" borderId="0" xfId="46" applyFont="1" applyFill="1" applyAlignment="1">
      <alignment vertical="center"/>
    </xf>
    <xf numFmtId="0" fontId="11" fillId="0" borderId="0" xfId="0" applyFont="1" applyFill="1">
      <alignment vertical="center"/>
    </xf>
    <xf numFmtId="38" fontId="0" fillId="0" borderId="0" xfId="46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38" fontId="12" fillId="0" borderId="19" xfId="46" applyFont="1" applyBorder="1" applyAlignment="1" applyProtection="1">
      <alignment vertical="center"/>
    </xf>
    <xf numFmtId="38" fontId="29" fillId="0" borderId="12" xfId="1" applyNumberFormat="1" applyFont="1" applyBorder="1" applyAlignment="1" applyProtection="1">
      <alignment vertical="center"/>
    </xf>
    <xf numFmtId="38" fontId="29" fillId="0" borderId="19" xfId="46" applyFont="1" applyFill="1" applyBorder="1" applyAlignment="1" applyProtection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</cellXfs>
  <cellStyles count="140">
    <cellStyle name="Calc Currency (0)" xfId="101"/>
    <cellStyle name="Header1" xfId="102"/>
    <cellStyle name="Header2" xfId="103"/>
    <cellStyle name="Normal_#18-Internet" xfId="104"/>
    <cellStyle name="subhead" xfId="105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桁区切り" xfId="46" builtinId="6"/>
    <cellStyle name="桁区切り 2" xfId="2"/>
    <cellStyle name="標準" xfId="0" builtinId="0"/>
    <cellStyle name="標準 2" xfId="1"/>
    <cellStyle name="標準 3" xfId="3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1781176</xdr:colOff>
      <xdr:row>0</xdr:row>
      <xdr:rowOff>47625</xdr:rowOff>
    </xdr:from>
    <xdr:to>
      <xdr:col>3</xdr:col>
      <xdr:colOff>1</xdr:colOff>
      <xdr:row>2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5343526" y="47625"/>
          <a:ext cx="1181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第</a:t>
          </a:r>
          <a:r>
            <a:rPr kumimoji="1" lang="en-US" altLang="ja-JP" sz="1400"/>
            <a:t>2</a:t>
          </a:r>
          <a:r>
            <a:rPr kumimoji="1" lang="ja-JP" altLang="en-US" sz="1400"/>
            <a:t>号議案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1800225</xdr:colOff>
      <xdr:row>1</xdr:row>
      <xdr:rowOff>114300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038975" y="28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D47"/>
  <sheetViews>
    <sheetView topLeftCell="A12" zoomScale="150" zoomScaleNormal="150" zoomScaleSheetLayoutView="100" zoomScalePageLayoutView="150" workbookViewId="0">
      <selection activeCell="C20" sqref="C20"/>
    </sheetView>
  </sheetViews>
  <sheetFormatPr defaultColWidth="8.875" defaultRowHeight="13.5"/>
  <cols>
    <col min="1" max="1" width="32.875" style="85" customWidth="1"/>
    <col min="2" max="2" width="13.875" style="118" customWidth="1"/>
    <col min="3" max="3" width="38.875" style="85" customWidth="1"/>
    <col min="4" max="4" width="2.625" style="85" customWidth="1"/>
    <col min="5" max="7" width="8.875" style="85"/>
    <col min="8" max="8" width="30.875" style="85" customWidth="1"/>
    <col min="9" max="16384" width="8.875" style="85"/>
  </cols>
  <sheetData>
    <row r="1" spans="1:4">
      <c r="A1" s="131" t="s">
        <v>33</v>
      </c>
      <c r="B1" s="131"/>
      <c r="C1" s="131"/>
      <c r="D1" s="119"/>
    </row>
    <row r="2" spans="1:4">
      <c r="A2" s="131" t="s">
        <v>1</v>
      </c>
      <c r="B2" s="131"/>
      <c r="C2" s="131"/>
      <c r="D2" s="119"/>
    </row>
    <row r="3" spans="1:4">
      <c r="A3" s="131" t="s">
        <v>61</v>
      </c>
      <c r="B3" s="131"/>
      <c r="C3" s="131"/>
      <c r="D3" s="119"/>
    </row>
    <row r="4" spans="1:4" ht="14.25" thickBot="1">
      <c r="A4" s="86"/>
      <c r="B4" s="87"/>
      <c r="C4" s="87" t="s">
        <v>2</v>
      </c>
      <c r="D4" s="87"/>
    </row>
    <row r="5" spans="1:4" ht="14.25" thickBot="1">
      <c r="A5" s="9" t="s">
        <v>3</v>
      </c>
      <c r="B5" s="88" t="s">
        <v>58</v>
      </c>
      <c r="C5" s="89" t="s">
        <v>4</v>
      </c>
      <c r="D5" s="120"/>
    </row>
    <row r="6" spans="1:4">
      <c r="A6" s="11" t="s">
        <v>5</v>
      </c>
      <c r="B6" s="90"/>
      <c r="C6" s="91"/>
      <c r="D6" s="121"/>
    </row>
    <row r="7" spans="1:4" ht="32.25" customHeight="1">
      <c r="A7" s="92" t="s">
        <v>6</v>
      </c>
      <c r="B7" s="129">
        <v>185000</v>
      </c>
      <c r="C7" s="93" t="s">
        <v>72</v>
      </c>
      <c r="D7" s="122"/>
    </row>
    <row r="8" spans="1:4">
      <c r="A8" s="92" t="s">
        <v>7</v>
      </c>
      <c r="B8" s="94">
        <v>5300</v>
      </c>
      <c r="C8" s="95"/>
      <c r="D8" s="121"/>
    </row>
    <row r="9" spans="1:4">
      <c r="A9" s="92" t="s">
        <v>8</v>
      </c>
      <c r="B9" s="46">
        <v>45000</v>
      </c>
      <c r="C9" s="79"/>
      <c r="D9" s="121"/>
    </row>
    <row r="10" spans="1:4">
      <c r="A10" s="96" t="s">
        <v>9</v>
      </c>
      <c r="B10" s="97">
        <v>45000</v>
      </c>
      <c r="C10" s="79" t="s">
        <v>38</v>
      </c>
      <c r="D10" s="121"/>
    </row>
    <row r="11" spans="1:4">
      <c r="A11" s="96" t="s">
        <v>10</v>
      </c>
      <c r="B11" s="97">
        <v>0</v>
      </c>
      <c r="C11" s="79"/>
      <c r="D11" s="121"/>
    </row>
    <row r="12" spans="1:4">
      <c r="A12" s="92" t="s">
        <v>45</v>
      </c>
      <c r="B12" s="46">
        <v>0</v>
      </c>
      <c r="C12" s="79"/>
      <c r="D12" s="121"/>
    </row>
    <row r="13" spans="1:4">
      <c r="A13" s="92" t="s">
        <v>46</v>
      </c>
      <c r="B13" s="46">
        <f>B14+B15</f>
        <v>37271</v>
      </c>
      <c r="C13" s="79"/>
      <c r="D13" s="121"/>
    </row>
    <row r="14" spans="1:4">
      <c r="A14" s="98" t="s">
        <v>11</v>
      </c>
      <c r="B14" s="28">
        <v>2</v>
      </c>
      <c r="C14" s="79" t="s">
        <v>12</v>
      </c>
      <c r="D14" s="121"/>
    </row>
    <row r="15" spans="1:4">
      <c r="A15" s="98" t="s">
        <v>13</v>
      </c>
      <c r="B15" s="28">
        <v>37269</v>
      </c>
      <c r="C15" s="79" t="s">
        <v>59</v>
      </c>
      <c r="D15" s="121"/>
    </row>
    <row r="16" spans="1:4" ht="14.25" thickBot="1">
      <c r="A16" s="99" t="s">
        <v>14</v>
      </c>
      <c r="B16" s="100">
        <f>B7+B8+B9+B13</f>
        <v>272571</v>
      </c>
      <c r="C16" s="101"/>
      <c r="D16" s="121"/>
    </row>
    <row r="17" spans="1:4">
      <c r="A17" s="11" t="s">
        <v>15</v>
      </c>
      <c r="B17" s="90"/>
      <c r="C17" s="91"/>
      <c r="D17" s="121"/>
    </row>
    <row r="18" spans="1:4">
      <c r="A18" s="92" t="s">
        <v>16</v>
      </c>
      <c r="B18" s="46">
        <f t="shared" ref="B18" si="0">B19+B21</f>
        <v>404081.19999999995</v>
      </c>
      <c r="C18" s="79"/>
      <c r="D18" s="121"/>
    </row>
    <row r="19" spans="1:4">
      <c r="A19" s="92" t="s">
        <v>17</v>
      </c>
      <c r="B19" s="46">
        <f t="shared" ref="B19" si="1">SUM(B20:B20)</f>
        <v>104400.4</v>
      </c>
      <c r="C19" s="79"/>
      <c r="D19" s="121"/>
    </row>
    <row r="20" spans="1:4">
      <c r="A20" s="98" t="s">
        <v>18</v>
      </c>
      <c r="B20" s="27">
        <v>104400.4</v>
      </c>
      <c r="C20" s="79" t="s">
        <v>73</v>
      </c>
      <c r="D20" s="121"/>
    </row>
    <row r="21" spans="1:4">
      <c r="A21" s="92" t="s">
        <v>19</v>
      </c>
      <c r="B21" s="46">
        <f>SUM(B22:B28)</f>
        <v>299680.8</v>
      </c>
      <c r="C21" s="79"/>
      <c r="D21" s="121"/>
    </row>
    <row r="22" spans="1:4">
      <c r="A22" s="98" t="s">
        <v>20</v>
      </c>
      <c r="B22" s="28">
        <v>10000</v>
      </c>
      <c r="C22" s="79" t="s">
        <v>43</v>
      </c>
      <c r="D22" s="121"/>
    </row>
    <row r="23" spans="1:4">
      <c r="A23" s="98" t="s">
        <v>21</v>
      </c>
      <c r="B23" s="28">
        <v>0</v>
      </c>
      <c r="C23" s="102"/>
      <c r="D23" s="123"/>
    </row>
    <row r="24" spans="1:4">
      <c r="A24" s="98" t="s">
        <v>22</v>
      </c>
      <c r="B24" s="28">
        <v>0</v>
      </c>
      <c r="C24" s="79" t="s">
        <v>67</v>
      </c>
      <c r="D24" s="121"/>
    </row>
    <row r="25" spans="1:4">
      <c r="A25" s="98" t="s">
        <v>23</v>
      </c>
      <c r="B25" s="28">
        <v>68120</v>
      </c>
      <c r="C25" s="102" t="s">
        <v>74</v>
      </c>
      <c r="D25" s="123"/>
    </row>
    <row r="26" spans="1:4">
      <c r="A26" s="98" t="s">
        <v>24</v>
      </c>
      <c r="B26" s="28">
        <f>55893*0.6</f>
        <v>33535.799999999996</v>
      </c>
      <c r="C26" s="102" t="s">
        <v>71</v>
      </c>
      <c r="D26" s="123"/>
    </row>
    <row r="27" spans="1:4">
      <c r="A27" s="98" t="s">
        <v>42</v>
      </c>
      <c r="B27" s="28">
        <f>313375*0.6</f>
        <v>188025</v>
      </c>
      <c r="C27" s="79" t="s">
        <v>68</v>
      </c>
      <c r="D27" s="121"/>
    </row>
    <row r="28" spans="1:4">
      <c r="A28" s="98" t="s">
        <v>25</v>
      </c>
      <c r="B28" s="29">
        <v>0</v>
      </c>
      <c r="C28" s="78"/>
      <c r="D28" s="124"/>
    </row>
    <row r="29" spans="1:4">
      <c r="A29" s="92" t="s">
        <v>26</v>
      </c>
      <c r="B29" s="46">
        <f t="shared" ref="B29" si="2">B31+B32</f>
        <v>274052.80000000005</v>
      </c>
      <c r="C29" s="79"/>
      <c r="D29" s="121"/>
    </row>
    <row r="30" spans="1:4">
      <c r="A30" s="92" t="s">
        <v>17</v>
      </c>
      <c r="B30" s="30">
        <f>SUM(B31)</f>
        <v>69599.600000000006</v>
      </c>
      <c r="C30" s="79"/>
      <c r="D30" s="121"/>
    </row>
    <row r="31" spans="1:4">
      <c r="A31" s="98" t="s">
        <v>18</v>
      </c>
      <c r="B31" s="27">
        <v>69599.600000000006</v>
      </c>
      <c r="C31" s="79" t="s">
        <v>35</v>
      </c>
      <c r="D31" s="121"/>
    </row>
    <row r="32" spans="1:4">
      <c r="A32" s="92" t="s">
        <v>19</v>
      </c>
      <c r="B32" s="46">
        <f>SUM(B33:B39)</f>
        <v>204453.2</v>
      </c>
      <c r="C32" s="79"/>
      <c r="D32" s="121"/>
    </row>
    <row r="33" spans="1:4">
      <c r="A33" s="98" t="s">
        <v>27</v>
      </c>
      <c r="B33" s="28">
        <v>900</v>
      </c>
      <c r="C33" s="79" t="s">
        <v>44</v>
      </c>
      <c r="D33" s="121"/>
    </row>
    <row r="34" spans="1:4" ht="13.5" customHeight="1">
      <c r="A34" s="98" t="s">
        <v>22</v>
      </c>
      <c r="B34" s="31">
        <v>0</v>
      </c>
      <c r="C34" s="79" t="s">
        <v>65</v>
      </c>
      <c r="D34" s="121"/>
    </row>
    <row r="35" spans="1:4" ht="13.5" customHeight="1">
      <c r="A35" s="98" t="s">
        <v>23</v>
      </c>
      <c r="B35" s="28">
        <v>45414</v>
      </c>
      <c r="C35" s="79" t="s">
        <v>65</v>
      </c>
      <c r="D35" s="121"/>
    </row>
    <row r="36" spans="1:4" ht="13.5" customHeight="1">
      <c r="A36" s="98" t="s">
        <v>24</v>
      </c>
      <c r="B36" s="31">
        <f>55893*0.4</f>
        <v>22357.200000000001</v>
      </c>
      <c r="C36" s="79" t="s">
        <v>60</v>
      </c>
      <c r="D36" s="121"/>
    </row>
    <row r="37" spans="1:4" ht="15.75" customHeight="1">
      <c r="A37" s="98" t="s">
        <v>42</v>
      </c>
      <c r="B37" s="28">
        <f>313375*0.4</f>
        <v>125350</v>
      </c>
      <c r="C37" s="79" t="s">
        <v>69</v>
      </c>
      <c r="D37" s="121"/>
    </row>
    <row r="38" spans="1:4" ht="16.5" customHeight="1">
      <c r="A38" s="98" t="s">
        <v>28</v>
      </c>
      <c r="B38" s="28">
        <v>6000</v>
      </c>
      <c r="C38" s="79" t="s">
        <v>66</v>
      </c>
      <c r="D38" s="121"/>
    </row>
    <row r="39" spans="1:4" ht="16.5" customHeight="1">
      <c r="A39" s="98" t="s">
        <v>25</v>
      </c>
      <c r="B39" s="32">
        <f>2182+1650+600</f>
        <v>4432</v>
      </c>
      <c r="C39" s="103" t="s">
        <v>70</v>
      </c>
      <c r="D39" s="121"/>
    </row>
    <row r="40" spans="1:4" ht="14.25" thickBot="1">
      <c r="A40" s="99" t="s">
        <v>29</v>
      </c>
      <c r="B40" s="104">
        <f>B18+B29</f>
        <v>678134</v>
      </c>
      <c r="C40" s="105"/>
      <c r="D40" s="125"/>
    </row>
    <row r="41" spans="1:4" ht="14.25" thickBot="1">
      <c r="A41" s="106" t="s">
        <v>30</v>
      </c>
      <c r="B41" s="107">
        <f>B16-B40</f>
        <v>-405563</v>
      </c>
      <c r="C41" s="108"/>
      <c r="D41" s="126"/>
    </row>
    <row r="42" spans="1:4" ht="14.25" thickBot="1">
      <c r="A42" s="109" t="s">
        <v>48</v>
      </c>
      <c r="B42" s="110">
        <f>B41</f>
        <v>-405563</v>
      </c>
      <c r="C42" s="83"/>
      <c r="D42" s="126"/>
    </row>
    <row r="43" spans="1:4">
      <c r="A43" s="111" t="s">
        <v>31</v>
      </c>
      <c r="B43" s="47">
        <v>2528663</v>
      </c>
      <c r="C43" s="84"/>
      <c r="D43" s="126"/>
    </row>
    <row r="44" spans="1:4" ht="14.25" thickBot="1">
      <c r="A44" s="112" t="s">
        <v>32</v>
      </c>
      <c r="B44" s="100">
        <f>B42+B43</f>
        <v>2123100</v>
      </c>
      <c r="C44" s="105"/>
      <c r="D44" s="125"/>
    </row>
    <row r="45" spans="1:4">
      <c r="A45" s="113"/>
      <c r="B45" s="114"/>
      <c r="C45" s="113"/>
      <c r="D45" s="113"/>
    </row>
    <row r="46" spans="1:4" s="117" customFormat="1" ht="12">
      <c r="A46" s="115" t="s">
        <v>34</v>
      </c>
      <c r="B46" s="116"/>
      <c r="C46" s="115"/>
      <c r="D46" s="115"/>
    </row>
    <row r="47" spans="1:4" s="117" customFormat="1" ht="15" customHeight="1">
      <c r="A47" s="115" t="s">
        <v>54</v>
      </c>
      <c r="B47" s="116"/>
      <c r="C47" s="115"/>
      <c r="D47" s="115"/>
    </row>
  </sheetData>
  <mergeCells count="3">
    <mergeCell ref="A1:C1"/>
    <mergeCell ref="A2:C2"/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2" orientation="portrait" r:id="rId1"/>
  <headerFooter>
    <oddFooter>&amp;C11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55"/>
  <sheetViews>
    <sheetView view="pageLayout" topLeftCell="A37" zoomScaleNormal="100" workbookViewId="0">
      <selection activeCell="D48" sqref="D48"/>
    </sheetView>
  </sheetViews>
  <sheetFormatPr defaultColWidth="8.875" defaultRowHeight="13.5"/>
  <cols>
    <col min="1" max="1" width="38.5" customWidth="1"/>
    <col min="2" max="2" width="20.625" style="5" customWidth="1"/>
    <col min="3" max="3" width="19.625" style="5" customWidth="1"/>
    <col min="4" max="4" width="21.375" style="5" customWidth="1"/>
    <col min="5" max="5" width="58.75" customWidth="1"/>
    <col min="7" max="7" width="23.875" customWidth="1"/>
    <col min="8" max="8" width="15.5" customWidth="1"/>
    <col min="12" max="12" width="30.875" customWidth="1"/>
  </cols>
  <sheetData>
    <row r="1" spans="1:5">
      <c r="A1" s="132" t="s">
        <v>0</v>
      </c>
      <c r="B1" s="132"/>
      <c r="C1" s="132"/>
      <c r="D1" s="132"/>
      <c r="E1" s="132"/>
    </row>
    <row r="2" spans="1:5">
      <c r="A2" s="132" t="s">
        <v>1</v>
      </c>
      <c r="B2" s="132"/>
      <c r="C2" s="132"/>
      <c r="D2" s="132"/>
      <c r="E2" s="132"/>
    </row>
    <row r="3" spans="1:5">
      <c r="A3" s="132" t="s">
        <v>62</v>
      </c>
      <c r="B3" s="132"/>
      <c r="C3" s="132"/>
      <c r="D3" s="132"/>
      <c r="E3" s="132"/>
    </row>
    <row r="4" spans="1:5">
      <c r="A4" s="130"/>
      <c r="B4" s="6"/>
      <c r="C4" s="6"/>
      <c r="D4" s="6"/>
      <c r="E4" s="130"/>
    </row>
    <row r="5" spans="1:5" ht="14.25" thickBot="1">
      <c r="A5" s="7"/>
      <c r="C5" s="8"/>
      <c r="D5" s="8"/>
      <c r="E5" s="8" t="s">
        <v>2</v>
      </c>
    </row>
    <row r="6" spans="1:5" ht="14.25" thickBot="1">
      <c r="A6" s="9" t="s">
        <v>3</v>
      </c>
      <c r="B6" s="19" t="s">
        <v>37</v>
      </c>
      <c r="C6" s="19" t="s">
        <v>64</v>
      </c>
      <c r="D6" s="19" t="s">
        <v>58</v>
      </c>
      <c r="E6" s="10" t="s">
        <v>4</v>
      </c>
    </row>
    <row r="7" spans="1:5">
      <c r="A7" s="11" t="s">
        <v>5</v>
      </c>
      <c r="B7" s="20"/>
      <c r="C7" s="65"/>
      <c r="D7" s="20"/>
      <c r="E7" s="1"/>
    </row>
    <row r="8" spans="1:5" ht="29.25" customHeight="1">
      <c r="A8" s="12" t="s">
        <v>6</v>
      </c>
      <c r="B8" s="127">
        <v>410000</v>
      </c>
      <c r="C8" s="128">
        <v>450000</v>
      </c>
      <c r="D8" s="129">
        <v>185000</v>
      </c>
      <c r="E8" s="93" t="s">
        <v>72</v>
      </c>
    </row>
    <row r="9" spans="1:5">
      <c r="A9" s="12" t="s">
        <v>7</v>
      </c>
      <c r="B9" s="23">
        <v>20000</v>
      </c>
      <c r="C9" s="66">
        <v>50000</v>
      </c>
      <c r="D9" s="43">
        <v>5300</v>
      </c>
      <c r="E9" s="74"/>
    </row>
    <row r="10" spans="1:5">
      <c r="A10" s="12" t="s">
        <v>8</v>
      </c>
      <c r="B10" s="44">
        <f>SUM(B11:B12)</f>
        <v>122416</v>
      </c>
      <c r="C10" s="67">
        <f>SUM(C11:C12)</f>
        <v>150000</v>
      </c>
      <c r="D10" s="44">
        <v>45000</v>
      </c>
      <c r="E10" s="75"/>
    </row>
    <row r="11" spans="1:5">
      <c r="A11" s="2" t="s">
        <v>9</v>
      </c>
      <c r="B11" s="21">
        <v>79500</v>
      </c>
      <c r="C11" s="68">
        <v>100000</v>
      </c>
      <c r="D11" s="21">
        <v>45000</v>
      </c>
      <c r="E11" s="75" t="s">
        <v>38</v>
      </c>
    </row>
    <row r="12" spans="1:5">
      <c r="A12" s="2" t="s">
        <v>10</v>
      </c>
      <c r="B12" s="21">
        <v>42916</v>
      </c>
      <c r="C12" s="68">
        <v>50000</v>
      </c>
      <c r="D12" s="21">
        <v>0</v>
      </c>
      <c r="E12" s="75"/>
    </row>
    <row r="13" spans="1:5">
      <c r="A13" s="12" t="s">
        <v>45</v>
      </c>
      <c r="B13" s="44">
        <v>0</v>
      </c>
      <c r="C13" s="67">
        <v>500000</v>
      </c>
      <c r="D13" s="44">
        <v>0</v>
      </c>
      <c r="E13" s="75"/>
    </row>
    <row r="14" spans="1:5">
      <c r="A14" s="12" t="s">
        <v>46</v>
      </c>
      <c r="B14" s="44">
        <f>B15+B16</f>
        <v>17199</v>
      </c>
      <c r="C14" s="67">
        <f>C15+C16</f>
        <v>5010</v>
      </c>
      <c r="D14" s="44">
        <f>D15+D16</f>
        <v>37271</v>
      </c>
      <c r="E14" s="75"/>
    </row>
    <row r="15" spans="1:5">
      <c r="A15" s="3" t="s">
        <v>11</v>
      </c>
      <c r="B15" s="22">
        <v>37</v>
      </c>
      <c r="C15" s="60">
        <v>10</v>
      </c>
      <c r="D15" s="22">
        <v>2</v>
      </c>
      <c r="E15" s="75" t="s">
        <v>12</v>
      </c>
    </row>
    <row r="16" spans="1:5">
      <c r="A16" s="3" t="s">
        <v>13</v>
      </c>
      <c r="B16" s="22">
        <v>17162</v>
      </c>
      <c r="C16" s="60">
        <v>5000</v>
      </c>
      <c r="D16" s="22">
        <v>37269</v>
      </c>
      <c r="E16" s="75" t="s">
        <v>59</v>
      </c>
    </row>
    <row r="17" spans="1:5" ht="14.25" thickBot="1">
      <c r="A17" s="13" t="s">
        <v>14</v>
      </c>
      <c r="B17" s="45">
        <f>B8+B9+B10+B14</f>
        <v>569615</v>
      </c>
      <c r="C17" s="69">
        <f>C8+C9+C10+C13+C14</f>
        <v>1155010</v>
      </c>
      <c r="D17" s="45">
        <f>D8+D9+D10+D14</f>
        <v>272571</v>
      </c>
      <c r="E17" s="76"/>
    </row>
    <row r="18" spans="1:5">
      <c r="A18" s="11" t="s">
        <v>15</v>
      </c>
      <c r="B18" s="20"/>
      <c r="C18" s="65"/>
      <c r="D18" s="20"/>
      <c r="E18" s="73"/>
    </row>
    <row r="19" spans="1:5">
      <c r="A19" s="12" t="s">
        <v>16</v>
      </c>
      <c r="B19" s="46">
        <f>B20+B22</f>
        <v>591722</v>
      </c>
      <c r="C19" s="67">
        <f>C20+C22</f>
        <v>707000</v>
      </c>
      <c r="D19" s="46">
        <f t="shared" ref="D19" si="0">D20+D22</f>
        <v>404081.19999999995</v>
      </c>
      <c r="E19" s="75"/>
    </row>
    <row r="20" spans="1:5">
      <c r="A20" s="12" t="s">
        <v>17</v>
      </c>
      <c r="B20" s="46">
        <f>SUM(B21:B21)</f>
        <v>216150</v>
      </c>
      <c r="C20" s="67">
        <f>SUM(C21:C21)</f>
        <v>252000</v>
      </c>
      <c r="D20" s="46">
        <f t="shared" ref="D20" si="1">SUM(D21:D21)</f>
        <v>104400.4</v>
      </c>
      <c r="E20" s="75"/>
    </row>
    <row r="21" spans="1:5">
      <c r="A21" s="3" t="s">
        <v>18</v>
      </c>
      <c r="B21" s="27">
        <v>216150</v>
      </c>
      <c r="C21" s="60">
        <v>252000</v>
      </c>
      <c r="D21" s="27">
        <v>104400.4</v>
      </c>
      <c r="E21" s="79" t="s">
        <v>73</v>
      </c>
    </row>
    <row r="22" spans="1:5">
      <c r="A22" s="12" t="s">
        <v>19</v>
      </c>
      <c r="B22" s="46">
        <f>SUM(B23:B29)</f>
        <v>375572</v>
      </c>
      <c r="C22" s="67">
        <f>SUM(C23:C29)</f>
        <v>455000</v>
      </c>
      <c r="D22" s="46">
        <f>SUM(D23:D29)</f>
        <v>299680.8</v>
      </c>
      <c r="E22" s="75"/>
    </row>
    <row r="23" spans="1:5">
      <c r="A23" s="3" t="s">
        <v>20</v>
      </c>
      <c r="B23" s="28">
        <v>30000</v>
      </c>
      <c r="C23" s="60">
        <v>60000</v>
      </c>
      <c r="D23" s="28">
        <v>10000</v>
      </c>
      <c r="E23" s="75" t="s">
        <v>43</v>
      </c>
    </row>
    <row r="24" spans="1:5">
      <c r="A24" s="3" t="s">
        <v>21</v>
      </c>
      <c r="B24" s="28">
        <v>32900</v>
      </c>
      <c r="C24" s="60">
        <v>30000</v>
      </c>
      <c r="D24" s="28">
        <v>0</v>
      </c>
      <c r="E24" s="77"/>
    </row>
    <row r="25" spans="1:5">
      <c r="A25" s="3" t="s">
        <v>22</v>
      </c>
      <c r="B25" s="28">
        <v>15668</v>
      </c>
      <c r="C25" s="60">
        <v>12000</v>
      </c>
      <c r="D25" s="28">
        <v>0</v>
      </c>
      <c r="E25" s="79" t="s">
        <v>67</v>
      </c>
    </row>
    <row r="26" spans="1:5">
      <c r="A26" s="3" t="s">
        <v>23</v>
      </c>
      <c r="B26" s="28">
        <v>80773</v>
      </c>
      <c r="C26" s="60">
        <v>72000</v>
      </c>
      <c r="D26" s="28">
        <v>68120</v>
      </c>
      <c r="E26" s="102" t="s">
        <v>74</v>
      </c>
    </row>
    <row r="27" spans="1:5">
      <c r="A27" s="3" t="s">
        <v>24</v>
      </c>
      <c r="B27" s="28">
        <v>17165</v>
      </c>
      <c r="C27" s="60">
        <v>60000</v>
      </c>
      <c r="D27" s="28">
        <f>55893*0.6</f>
        <v>33535.799999999996</v>
      </c>
      <c r="E27" s="102" t="s">
        <v>71</v>
      </c>
    </row>
    <row r="28" spans="1:5">
      <c r="A28" s="3" t="s">
        <v>42</v>
      </c>
      <c r="B28" s="28">
        <v>199066</v>
      </c>
      <c r="C28" s="60">
        <v>216000</v>
      </c>
      <c r="D28" s="28">
        <f>313375*0.6</f>
        <v>188025</v>
      </c>
      <c r="E28" s="79" t="s">
        <v>68</v>
      </c>
    </row>
    <row r="29" spans="1:5">
      <c r="A29" s="3" t="s">
        <v>25</v>
      </c>
      <c r="B29" s="29">
        <v>0</v>
      </c>
      <c r="C29" s="70">
        <v>5000</v>
      </c>
      <c r="D29" s="29">
        <v>0</v>
      </c>
      <c r="E29" s="78"/>
    </row>
    <row r="30" spans="1:5">
      <c r="A30" s="12" t="s">
        <v>26</v>
      </c>
      <c r="B30" s="46">
        <f>B32+B33</f>
        <v>421884</v>
      </c>
      <c r="C30" s="67">
        <f>C31+C33</f>
        <v>424000</v>
      </c>
      <c r="D30" s="46">
        <f t="shared" ref="D30" si="2">D32+D33</f>
        <v>274052.80000000005</v>
      </c>
      <c r="E30" s="79"/>
    </row>
    <row r="31" spans="1:5">
      <c r="A31" s="12" t="s">
        <v>17</v>
      </c>
      <c r="B31" s="30">
        <f>SUM(B32)</f>
        <v>144100</v>
      </c>
      <c r="C31" s="67">
        <f>SUM(C32:C32)</f>
        <v>168000</v>
      </c>
      <c r="D31" s="30">
        <f>SUM(D32)</f>
        <v>69599.600000000006</v>
      </c>
      <c r="E31" s="79"/>
    </row>
    <row r="32" spans="1:5">
      <c r="A32" s="3" t="s">
        <v>18</v>
      </c>
      <c r="B32" s="29">
        <v>144100</v>
      </c>
      <c r="C32" s="71">
        <v>168000</v>
      </c>
      <c r="D32" s="27">
        <v>69599.600000000006</v>
      </c>
      <c r="E32" s="79" t="s">
        <v>35</v>
      </c>
    </row>
    <row r="33" spans="1:5">
      <c r="A33" s="12" t="s">
        <v>19</v>
      </c>
      <c r="B33" s="46">
        <f>SUM(B34:B41)</f>
        <v>277784</v>
      </c>
      <c r="C33" s="67">
        <f>SUM(C34:C40)</f>
        <v>256000</v>
      </c>
      <c r="D33" s="46">
        <f t="shared" ref="D33" si="3">SUM(D34:D41)</f>
        <v>204453.2</v>
      </c>
      <c r="E33" s="75"/>
    </row>
    <row r="34" spans="1:5">
      <c r="A34" s="3" t="s">
        <v>27</v>
      </c>
      <c r="B34" s="28">
        <v>3100</v>
      </c>
      <c r="C34" s="60">
        <v>5000</v>
      </c>
      <c r="D34" s="28">
        <v>900</v>
      </c>
      <c r="E34" s="75" t="s">
        <v>44</v>
      </c>
    </row>
    <row r="35" spans="1:5" ht="13.5" customHeight="1">
      <c r="A35" s="3" t="s">
        <v>22</v>
      </c>
      <c r="B35" s="31">
        <v>9218</v>
      </c>
      <c r="C35" s="59">
        <v>8000</v>
      </c>
      <c r="D35" s="31">
        <v>0</v>
      </c>
      <c r="E35" s="75" t="s">
        <v>35</v>
      </c>
    </row>
    <row r="36" spans="1:5" ht="13.5" customHeight="1">
      <c r="A36" s="3" t="s">
        <v>23</v>
      </c>
      <c r="B36" s="31">
        <v>53848</v>
      </c>
      <c r="C36" s="59">
        <v>48000</v>
      </c>
      <c r="D36" s="28">
        <v>45414</v>
      </c>
      <c r="E36" s="75" t="s">
        <v>35</v>
      </c>
    </row>
    <row r="37" spans="1:5" ht="13.5" customHeight="1">
      <c r="A37" s="3" t="s">
        <v>24</v>
      </c>
      <c r="B37" s="31">
        <v>11108</v>
      </c>
      <c r="C37" s="59">
        <v>40000</v>
      </c>
      <c r="D37" s="31">
        <f>55893*0.4</f>
        <v>22357.200000000001</v>
      </c>
      <c r="E37" s="79" t="s">
        <v>35</v>
      </c>
    </row>
    <row r="38" spans="1:5" ht="15.75" customHeight="1">
      <c r="A38" s="3" t="s">
        <v>42</v>
      </c>
      <c r="B38" s="31">
        <v>132710</v>
      </c>
      <c r="C38" s="59">
        <v>144000</v>
      </c>
      <c r="D38" s="28">
        <f>313375*0.4</f>
        <v>125350</v>
      </c>
      <c r="E38" s="79" t="s">
        <v>35</v>
      </c>
    </row>
    <row r="39" spans="1:5" ht="16.5" customHeight="1">
      <c r="A39" s="3" t="s">
        <v>28</v>
      </c>
      <c r="B39" s="28">
        <v>6000</v>
      </c>
      <c r="C39" s="60">
        <v>6000</v>
      </c>
      <c r="D39" s="28">
        <v>6000</v>
      </c>
      <c r="E39" s="79" t="s">
        <v>66</v>
      </c>
    </row>
    <row r="40" spans="1:5" ht="21" customHeight="1">
      <c r="A40" s="3" t="s">
        <v>25</v>
      </c>
      <c r="B40" s="32">
        <v>61800</v>
      </c>
      <c r="C40" s="61">
        <v>5000</v>
      </c>
      <c r="D40" s="32">
        <f>2182+1650+600</f>
        <v>4432</v>
      </c>
      <c r="E40" s="103" t="s">
        <v>70</v>
      </c>
    </row>
    <row r="41" spans="1:5" ht="18.75" customHeight="1">
      <c r="A41" s="3" t="s">
        <v>47</v>
      </c>
      <c r="B41" s="32">
        <v>0</v>
      </c>
      <c r="C41" s="61">
        <v>0</v>
      </c>
      <c r="D41" s="32">
        <v>0</v>
      </c>
      <c r="E41" s="80"/>
    </row>
    <row r="42" spans="1:5" ht="14.25" thickBot="1">
      <c r="A42" s="13" t="s">
        <v>29</v>
      </c>
      <c r="B42" s="45">
        <f>B19+B30</f>
        <v>1013606</v>
      </c>
      <c r="C42" s="62">
        <f>C19+C30</f>
        <v>1131000</v>
      </c>
      <c r="D42" s="37">
        <f>D19+D30</f>
        <v>678134</v>
      </c>
      <c r="E42" s="81"/>
    </row>
    <row r="43" spans="1:5" ht="14.25" thickBot="1">
      <c r="A43" s="14" t="s">
        <v>30</v>
      </c>
      <c r="B43" s="56">
        <f>B17-B42</f>
        <v>-443991</v>
      </c>
      <c r="C43" s="63">
        <f>C17-C42</f>
        <v>24010</v>
      </c>
      <c r="D43" s="64">
        <f>D17-D42</f>
        <v>-405563</v>
      </c>
      <c r="E43" s="82"/>
    </row>
    <row r="44" spans="1:5" ht="14.25" thickBot="1">
      <c r="A44" s="35" t="s">
        <v>48</v>
      </c>
      <c r="B44" s="49">
        <f>B43</f>
        <v>-443991</v>
      </c>
      <c r="C44" s="48">
        <f>C43</f>
        <v>24010</v>
      </c>
      <c r="D44" s="49">
        <f>$D$43</f>
        <v>-405563</v>
      </c>
      <c r="E44" s="83"/>
    </row>
    <row r="45" spans="1:5">
      <c r="A45" s="34" t="s">
        <v>31</v>
      </c>
      <c r="B45" s="38">
        <v>2972654</v>
      </c>
      <c r="C45" s="36">
        <f>$B$46</f>
        <v>2528663</v>
      </c>
      <c r="D45" s="38">
        <v>2528663</v>
      </c>
      <c r="E45" s="84"/>
    </row>
    <row r="46" spans="1:5" ht="14.25" thickBot="1">
      <c r="A46" s="33" t="s">
        <v>32</v>
      </c>
      <c r="B46" s="57">
        <f>B44+B45</f>
        <v>2528663</v>
      </c>
      <c r="C46" s="58">
        <f>C44+C45</f>
        <v>2552673</v>
      </c>
      <c r="D46" s="39">
        <f>SUM(D44:D45)</f>
        <v>2123100</v>
      </c>
      <c r="E46" s="81"/>
    </row>
    <row r="47" spans="1:5">
      <c r="A47" s="15"/>
      <c r="B47" s="16"/>
      <c r="C47" s="16"/>
      <c r="D47" s="16"/>
      <c r="E47" s="15"/>
    </row>
    <row r="48" spans="1:5" s="4" customFormat="1" ht="12">
      <c r="A48" s="17" t="s">
        <v>34</v>
      </c>
      <c r="B48" s="18"/>
      <c r="C48" s="18"/>
      <c r="D48" s="18"/>
      <c r="E48" s="17"/>
    </row>
    <row r="49" spans="1:5" s="4" customFormat="1" ht="12">
      <c r="A49" s="17" t="s">
        <v>36</v>
      </c>
      <c r="B49" s="18"/>
      <c r="C49" s="18"/>
      <c r="D49" s="18"/>
      <c r="E49" s="17"/>
    </row>
    <row r="51" spans="1:5">
      <c r="C51"/>
      <c r="D51"/>
    </row>
    <row r="52" spans="1:5">
      <c r="C52"/>
      <c r="D52"/>
    </row>
    <row r="53" spans="1:5">
      <c r="C53"/>
      <c r="D53"/>
    </row>
    <row r="54" spans="1:5">
      <c r="C54"/>
      <c r="D54"/>
    </row>
    <row r="55" spans="1:5">
      <c r="C55"/>
      <c r="D55"/>
    </row>
  </sheetData>
  <mergeCells count="3">
    <mergeCell ref="A1:E1"/>
    <mergeCell ref="A2:E2"/>
    <mergeCell ref="A3:E3"/>
  </mergeCells>
  <phoneticPr fontId="1"/>
  <printOptions horizontalCentered="1"/>
  <pageMargins left="0.70866141732283472" right="0.70866141732283472" top="0.39370078740157483" bottom="0.59055118110236227" header="0.31496062992125984" footer="0.31496062992125984"/>
  <pageSetup paperSize="9" scale="82" orientation="landscape" r:id="rId1"/>
  <headerFooter>
    <oddHeader>&amp;R&amp;18【参考資料】</oddHeader>
    <oddFooter>&amp;C12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Layout" workbookViewId="0">
      <selection activeCell="C12" sqref="C12"/>
    </sheetView>
  </sheetViews>
  <sheetFormatPr defaultColWidth="8.875" defaultRowHeight="13.5"/>
  <cols>
    <col min="1" max="1" width="27.5" customWidth="1"/>
    <col min="2" max="2" width="14.5" customWidth="1"/>
    <col min="3" max="4" width="15" customWidth="1"/>
    <col min="5" max="5" width="16.125" customWidth="1"/>
  </cols>
  <sheetData>
    <row r="1" spans="1:5" ht="17.25">
      <c r="A1" s="133" t="s">
        <v>41</v>
      </c>
      <c r="B1" s="133"/>
      <c r="C1" s="133"/>
      <c r="D1" s="5"/>
    </row>
    <row r="2" spans="1:5">
      <c r="A2" s="24"/>
      <c r="B2" s="24"/>
      <c r="C2" s="24"/>
      <c r="D2" s="5"/>
    </row>
    <row r="3" spans="1:5" ht="19.5" customHeight="1">
      <c r="A3" s="25" t="s">
        <v>40</v>
      </c>
      <c r="B3" s="25"/>
      <c r="C3" s="24"/>
      <c r="D3" s="5"/>
    </row>
    <row r="4" spans="1:5" ht="19.5" customHeight="1">
      <c r="A4" s="52" t="s">
        <v>39</v>
      </c>
      <c r="B4" s="24"/>
      <c r="C4" s="24"/>
      <c r="D4" s="5"/>
    </row>
    <row r="5" spans="1:5" ht="30" customHeight="1">
      <c r="B5" s="5"/>
      <c r="C5" s="5"/>
      <c r="D5" s="5"/>
    </row>
    <row r="6" spans="1:5" ht="18" customHeight="1">
      <c r="A6" s="25" t="s">
        <v>63</v>
      </c>
      <c r="B6" s="24"/>
      <c r="C6" s="24"/>
      <c r="D6" s="24"/>
      <c r="E6" s="26"/>
    </row>
    <row r="7" spans="1:5" ht="22.5" customHeight="1">
      <c r="A7" s="40" t="s">
        <v>49</v>
      </c>
      <c r="B7" s="50" t="s">
        <v>50</v>
      </c>
      <c r="C7" s="50" t="s">
        <v>51</v>
      </c>
      <c r="D7" s="50" t="s">
        <v>52</v>
      </c>
      <c r="E7" s="51" t="s">
        <v>53</v>
      </c>
    </row>
    <row r="8" spans="1:5" ht="20.25" customHeight="1">
      <c r="A8" s="53" t="s">
        <v>55</v>
      </c>
      <c r="B8" s="54">
        <v>1750000</v>
      </c>
      <c r="C8" s="54">
        <v>0</v>
      </c>
      <c r="D8" s="54">
        <v>0</v>
      </c>
      <c r="E8" s="55">
        <f>B8+C8-D8</f>
        <v>1750000</v>
      </c>
    </row>
    <row r="9" spans="1:5" ht="20.25" customHeight="1">
      <c r="A9" s="72" t="s">
        <v>56</v>
      </c>
      <c r="B9" s="55">
        <v>400000</v>
      </c>
      <c r="C9" s="55">
        <v>550000</v>
      </c>
      <c r="D9" s="55">
        <v>0</v>
      </c>
      <c r="E9" s="55">
        <f>B9+C9-D9</f>
        <v>950000</v>
      </c>
    </row>
    <row r="10" spans="1:5" ht="20.25" customHeight="1">
      <c r="A10" s="40" t="s">
        <v>57</v>
      </c>
      <c r="B10" s="41">
        <f>SUM(B8:B9)</f>
        <v>2150000</v>
      </c>
      <c r="C10" s="41">
        <f>SUM(C8:C9)</f>
        <v>550000</v>
      </c>
      <c r="D10" s="41">
        <v>0</v>
      </c>
      <c r="E10" s="42">
        <f>B10+C10-D10</f>
        <v>2700000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verticalDpi="0" r:id="rId1"/>
  <headerFooter>
    <oddFooter>&amp;C15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活動計算書</vt:lpstr>
      <vt:lpstr>活動計算書 (前年度決算・予算比較) </vt:lpstr>
      <vt:lpstr>財務諸表の注記</vt:lpstr>
      <vt:lpstr>活動計算書!Print_Area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center</dc:creator>
  <cp:lastModifiedBy>川崎あや</cp:lastModifiedBy>
  <cp:lastPrinted>2017-09-17T05:19:27Z</cp:lastPrinted>
  <dcterms:created xsi:type="dcterms:W3CDTF">2014-10-27T02:35:26Z</dcterms:created>
  <dcterms:modified xsi:type="dcterms:W3CDTF">2018-05-21T02:54:49Z</dcterms:modified>
</cp:coreProperties>
</file>