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2AH\folder_A\★本部\★理事会・総会関連\総会\2019年度\2019年度_NPO事業報告書\"/>
    </mc:Choice>
  </mc:AlternateContent>
  <xr:revisionPtr revIDLastSave="0" documentId="13_ncr:1_{135B4599-B9B8-4E93-9BF8-821CDF0C4795}" xr6:coauthVersionLast="43" xr6:coauthVersionMax="43" xr10:uidLastSave="{00000000-0000-0000-0000-000000000000}"/>
  <bookViews>
    <workbookView xWindow="-120" yWindow="-120" windowWidth="29040" windowHeight="15960" activeTab="1" xr2:uid="{00000000-000D-0000-FFFF-FFFF00000000}"/>
  </bookViews>
  <sheets>
    <sheet name="活動計算書（その他事業あり）" sheetId="1" r:id="rId1"/>
    <sheet name="注記 (その他事業あり)" sheetId="8" r:id="rId2"/>
  </sheets>
  <definedNames>
    <definedName name="_xlnm.Print_Area" localSheetId="0">'活動計算書（その他事業あり）'!$A$1:$I$108</definedName>
    <definedName name="_xlnm.Print_Area" localSheetId="1">'注記 (その他事業あり)'!$A$1:$V$59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6" i="8" l="1"/>
  <c r="P38" i="8"/>
  <c r="P31" i="8"/>
  <c r="P30" i="8"/>
  <c r="S46" i="8"/>
  <c r="S45" i="8"/>
  <c r="S35" i="8"/>
  <c r="S36" i="8"/>
  <c r="S37" i="8"/>
  <c r="S38" i="8"/>
  <c r="V38" i="8" s="1"/>
  <c r="S39" i="8"/>
  <c r="S40" i="8"/>
  <c r="S41" i="8"/>
  <c r="S42" i="8"/>
  <c r="V42" i="8" s="1"/>
  <c r="S43" i="8"/>
  <c r="S28" i="8"/>
  <c r="S29" i="8"/>
  <c r="S30" i="8"/>
  <c r="S31" i="8"/>
  <c r="S32" i="8"/>
  <c r="S33" i="8"/>
  <c r="S34" i="8"/>
  <c r="V31" i="8"/>
  <c r="S27" i="8"/>
  <c r="V27" i="8" s="1"/>
  <c r="S21" i="8"/>
  <c r="V21" i="8" s="1"/>
  <c r="V47" i="8"/>
  <c r="V48" i="8"/>
  <c r="V49" i="8"/>
  <c r="V50" i="8"/>
  <c r="V28" i="8"/>
  <c r="V29" i="8"/>
  <c r="V30" i="8"/>
  <c r="V32" i="8"/>
  <c r="V33" i="8"/>
  <c r="V34" i="8"/>
  <c r="V35" i="8"/>
  <c r="V36" i="8"/>
  <c r="V37" i="8"/>
  <c r="V39" i="8"/>
  <c r="V40" i="8"/>
  <c r="V41" i="8"/>
  <c r="V43" i="8"/>
  <c r="V44" i="8"/>
  <c r="V45" i="8"/>
  <c r="V46" i="8"/>
  <c r="V26" i="8"/>
  <c r="V22" i="8"/>
  <c r="V23" i="8"/>
  <c r="O51" i="8" l="1"/>
  <c r="E51" i="8"/>
  <c r="F51" i="8"/>
  <c r="G51" i="8"/>
  <c r="I51" i="8"/>
  <c r="J51" i="8"/>
  <c r="K51" i="8"/>
  <c r="M51" i="8"/>
  <c r="N51" i="8"/>
  <c r="P51" i="8"/>
  <c r="Q51" i="8"/>
  <c r="R51" i="8"/>
  <c r="S51" i="8"/>
  <c r="T51" i="8"/>
  <c r="U51" i="8"/>
  <c r="D51" i="8"/>
  <c r="H38" i="8"/>
  <c r="H37" i="8"/>
  <c r="H36" i="8"/>
  <c r="H30" i="8"/>
  <c r="H28" i="8"/>
  <c r="H26" i="8"/>
  <c r="H51" i="8" s="1"/>
  <c r="S24" i="8"/>
  <c r="U24" i="8"/>
  <c r="H23" i="8"/>
  <c r="H22" i="8"/>
  <c r="H21" i="8"/>
  <c r="G90" i="1"/>
  <c r="V51" i="8" l="1"/>
  <c r="S52" i="8"/>
  <c r="V24" i="8"/>
  <c r="G58" i="1"/>
  <c r="G97" i="1" l="1"/>
  <c r="I95" i="1"/>
  <c r="I54" i="1"/>
  <c r="I38" i="1"/>
  <c r="I22" i="1"/>
  <c r="I21" i="1"/>
  <c r="L24" i="8" l="1"/>
  <c r="O24" i="8"/>
  <c r="L51" i="8" l="1"/>
  <c r="O52" i="8"/>
  <c r="L52" i="8" l="1"/>
  <c r="G102" i="1" l="1"/>
  <c r="I101" i="1"/>
  <c r="I99" i="1"/>
  <c r="I67" i="1"/>
  <c r="I45" i="1"/>
  <c r="I46" i="1"/>
  <c r="I53" i="1"/>
  <c r="I52" i="1"/>
  <c r="I51" i="1"/>
  <c r="I50" i="1"/>
  <c r="I49" i="1"/>
  <c r="I48" i="1"/>
  <c r="P24" i="8" l="1"/>
  <c r="Q24" i="8"/>
  <c r="R24" i="8"/>
  <c r="H28" i="1"/>
  <c r="G28" i="1"/>
  <c r="I27" i="1"/>
  <c r="P52" i="8" l="1"/>
  <c r="V52" i="8" s="1"/>
  <c r="Q52" i="8"/>
  <c r="R52" i="8"/>
  <c r="T52" i="8"/>
  <c r="K24" i="8"/>
  <c r="K52" i="8" s="1"/>
  <c r="J24" i="8"/>
  <c r="J52" i="8" s="1"/>
  <c r="I24" i="8"/>
  <c r="I52" i="8" s="1"/>
  <c r="H24" i="8"/>
  <c r="H52" i="8" s="1"/>
  <c r="G24" i="8"/>
  <c r="G52" i="8" s="1"/>
  <c r="F24" i="8"/>
  <c r="F52" i="8" s="1"/>
  <c r="E24" i="8"/>
  <c r="E52" i="8" s="1"/>
  <c r="D24" i="8"/>
  <c r="I105" i="1" l="1"/>
  <c r="I107" i="1"/>
  <c r="H97" i="1"/>
  <c r="H102" i="1"/>
  <c r="H58" i="1"/>
  <c r="H90" i="1"/>
  <c r="I88" i="1"/>
  <c r="I57" i="1"/>
  <c r="I56" i="1"/>
  <c r="I55" i="1"/>
  <c r="I47" i="1"/>
  <c r="I44" i="1"/>
  <c r="I43" i="1"/>
  <c r="I42" i="1"/>
  <c r="I41" i="1"/>
  <c r="I40" i="1"/>
  <c r="I39" i="1"/>
  <c r="I37" i="1"/>
  <c r="I62" i="1"/>
  <c r="I64" i="1"/>
  <c r="I63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18" i="1"/>
  <c r="I19" i="1"/>
  <c r="I20" i="1"/>
  <c r="I23" i="1"/>
  <c r="I16" i="1"/>
  <c r="I12" i="1"/>
  <c r="I14" i="1"/>
  <c r="I25" i="1"/>
  <c r="I26" i="1"/>
  <c r="I32" i="1"/>
  <c r="I33" i="1"/>
  <c r="I34" i="1"/>
  <c r="G65" i="1"/>
  <c r="H65" i="1"/>
  <c r="H35" i="1"/>
  <c r="G35" i="1"/>
  <c r="U52" i="8"/>
  <c r="D52" i="8"/>
  <c r="I103" i="1"/>
  <c r="I100" i="1"/>
  <c r="I102" i="1" s="1"/>
  <c r="I96" i="1"/>
  <c r="I97" i="1" s="1"/>
  <c r="I90" i="1" l="1"/>
  <c r="H59" i="1"/>
  <c r="G91" i="1"/>
  <c r="I28" i="1"/>
  <c r="G59" i="1"/>
  <c r="I58" i="1"/>
  <c r="I65" i="1"/>
  <c r="I35" i="1"/>
  <c r="H91" i="1"/>
  <c r="H92" i="1" l="1"/>
  <c r="H93" i="1" s="1"/>
  <c r="G92" i="1"/>
  <c r="G104" i="1" s="1"/>
  <c r="J104" i="1" s="1"/>
  <c r="I59" i="1"/>
  <c r="I91" i="1"/>
  <c r="H106" i="1"/>
  <c r="H108" i="1" s="1"/>
  <c r="I104" i="1" l="1"/>
  <c r="G93" i="1"/>
  <c r="G106" i="1"/>
  <c r="G108" i="1" s="1"/>
  <c r="I92" i="1"/>
  <c r="I93" i="1" s="1"/>
  <c r="I106" i="1" l="1"/>
  <c r="I108" i="1" s="1"/>
</calcChain>
</file>

<file path=xl/sharedStrings.xml><?xml version="1.0" encoding="utf-8"?>
<sst xmlns="http://schemas.openxmlformats.org/spreadsheetml/2006/main" count="194" uniqueCount="159">
  <si>
    <t>科目</t>
    <rPh sb="0" eb="2">
      <t>カモク</t>
    </rPh>
    <phoneticPr fontId="19"/>
  </si>
  <si>
    <r>
      <t>金　額　</t>
    </r>
    <r>
      <rPr>
        <sz val="10"/>
        <rFont val="ＭＳ 明朝"/>
        <family val="1"/>
        <charset val="128"/>
      </rPr>
      <t>（単位：円）</t>
    </r>
    <rPh sb="0" eb="1">
      <t>キン</t>
    </rPh>
    <rPh sb="2" eb="3">
      <t>ガク</t>
    </rPh>
    <rPh sb="5" eb="7">
      <t>タンイ</t>
    </rPh>
    <rPh sb="8" eb="9">
      <t>エン</t>
    </rPh>
    <phoneticPr fontId="19"/>
  </si>
  <si>
    <t>事業費</t>
    <rPh sb="0" eb="3">
      <t>ジギョウヒ</t>
    </rPh>
    <phoneticPr fontId="19"/>
  </si>
  <si>
    <t>管理費</t>
    <rPh sb="0" eb="3">
      <t>カンリヒ</t>
    </rPh>
    <phoneticPr fontId="19"/>
  </si>
  <si>
    <t>経常収益</t>
    <rPh sb="0" eb="2">
      <t>ケイジョウ</t>
    </rPh>
    <rPh sb="2" eb="4">
      <t>シュウエキ</t>
    </rPh>
    <phoneticPr fontId="19"/>
  </si>
  <si>
    <t>受取寄附金</t>
    <rPh sb="0" eb="2">
      <t>ウケト</t>
    </rPh>
    <rPh sb="2" eb="5">
      <t>キフキン</t>
    </rPh>
    <phoneticPr fontId="19"/>
  </si>
  <si>
    <t>事業収益</t>
    <rPh sb="0" eb="2">
      <t>ジギョウ</t>
    </rPh>
    <rPh sb="2" eb="4">
      <t>シュウエキ</t>
    </rPh>
    <phoneticPr fontId="19"/>
  </si>
  <si>
    <t>受取助成金等</t>
    <rPh sb="0" eb="1">
      <t>ウ</t>
    </rPh>
    <rPh sb="1" eb="2">
      <t>ト</t>
    </rPh>
    <rPh sb="2" eb="6">
      <t>ジョセイキントウ</t>
    </rPh>
    <phoneticPr fontId="19"/>
  </si>
  <si>
    <t>受取民間助成金</t>
    <rPh sb="0" eb="1">
      <t>ウ</t>
    </rPh>
    <rPh sb="1" eb="2">
      <t>ト</t>
    </rPh>
    <rPh sb="2" eb="4">
      <t>ミンカン</t>
    </rPh>
    <rPh sb="4" eb="7">
      <t>ジョセイキン</t>
    </rPh>
    <phoneticPr fontId="19"/>
  </si>
  <si>
    <t>その他収益</t>
    <rPh sb="2" eb="3">
      <t>タ</t>
    </rPh>
    <rPh sb="3" eb="5">
      <t>シュウエキ</t>
    </rPh>
    <phoneticPr fontId="19"/>
  </si>
  <si>
    <t>受取利息</t>
    <rPh sb="0" eb="2">
      <t>ウケトリ</t>
    </rPh>
    <rPh sb="2" eb="4">
      <t>リソク</t>
    </rPh>
    <phoneticPr fontId="19"/>
  </si>
  <si>
    <t>雑収入</t>
    <rPh sb="0" eb="3">
      <t>ザツシュウニュウ</t>
    </rPh>
    <phoneticPr fontId="19"/>
  </si>
  <si>
    <t>経常収益計</t>
    <rPh sb="0" eb="2">
      <t>ケイジョウ</t>
    </rPh>
    <rPh sb="2" eb="4">
      <t>シュウエキ</t>
    </rPh>
    <rPh sb="4" eb="5">
      <t>ケイ</t>
    </rPh>
    <phoneticPr fontId="19"/>
  </si>
  <si>
    <t>経常費用</t>
    <rPh sb="0" eb="2">
      <t>ケイジョウ</t>
    </rPh>
    <rPh sb="2" eb="4">
      <t>ヒヨウ</t>
    </rPh>
    <phoneticPr fontId="19"/>
  </si>
  <si>
    <t>（１）</t>
    <phoneticPr fontId="19"/>
  </si>
  <si>
    <t>人件費</t>
  </si>
  <si>
    <t>給料手当</t>
    <rPh sb="0" eb="2">
      <t>キュウリョウ</t>
    </rPh>
    <rPh sb="2" eb="4">
      <t>テア</t>
    </rPh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</si>
  <si>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</si>
  <si>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福利厚生費</t>
    <rPh sb="0" eb="2">
      <t>フクリ</t>
    </rPh>
    <rPh sb="2" eb="5">
      <t>コウセイヒ</t>
    </rPh>
    <phoneticPr fontId="19"/>
  </si>
  <si>
    <t>人件費計</t>
    <rPh sb="3" eb="4">
      <t>ケイ</t>
    </rPh>
    <phoneticPr fontId="19"/>
  </si>
  <si>
    <t>その他経費</t>
    <rPh sb="2" eb="3">
      <t>タ</t>
    </rPh>
    <rPh sb="3" eb="5">
      <t>ケイヒ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</si>
  <si>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</si>
  <si>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rPh sb="0" eb="3">
      <t>ジギョウヒ</t>
    </rPh>
    <rPh sb="3" eb="4">
      <t>ケイ</t>
    </rPh>
    <phoneticPr fontId="19"/>
  </si>
  <si>
    <t>管理費計</t>
    <rPh sb="0" eb="3">
      <t>カンリヒ</t>
    </rPh>
    <rPh sb="3" eb="4">
      <t>ケイ</t>
    </rPh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</si>
  <si>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</si>
  <si>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9"/>
  </si>
  <si>
    <t>経常外収益</t>
    <rPh sb="0" eb="2">
      <t>ケイジョウ</t>
    </rPh>
    <rPh sb="2" eb="3">
      <t>ガイ</t>
    </rPh>
    <rPh sb="3" eb="5">
      <t>シュウエキ</t>
    </rPh>
    <phoneticPr fontId="19"/>
  </si>
  <si>
    <t>経常外費用</t>
    <rPh sb="0" eb="2">
      <t>ケイジョウ</t>
    </rPh>
    <rPh sb="2" eb="3">
      <t>ガイ</t>
    </rPh>
    <rPh sb="3" eb="5">
      <t>ヒヨウ</t>
    </rPh>
    <phoneticPr fontId="19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</si>
  <si>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9"/>
  </si>
  <si>
    <t>過年度損益修正損</t>
    <rPh sb="0" eb="3">
      <t>カネンド</t>
    </rPh>
    <rPh sb="3" eb="4">
      <t>ソン</t>
    </rPh>
    <rPh sb="4" eb="5">
      <t>エキ</t>
    </rPh>
    <rPh sb="5" eb="7">
      <t>シュウセイ</t>
    </rPh>
    <rPh sb="7" eb="8">
      <t>ソン</t>
    </rPh>
    <phoneticPr fontId="19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</si>
  <si>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9"/>
  </si>
  <si>
    <t>当期正味財産増減額</t>
    <rPh sb="2" eb="4">
      <t>ショウミ</t>
    </rPh>
    <rPh sb="4" eb="6">
      <t>ザイサン</t>
    </rPh>
    <rPh sb="6" eb="8">
      <t>ゾウゲン</t>
    </rPh>
    <phoneticPr fontId="19"/>
  </si>
  <si>
    <t>次期繰越正味財産額</t>
    <rPh sb="0" eb="1">
      <t>ジ</t>
    </rPh>
    <rPh sb="4" eb="6">
      <t>ショウミ</t>
    </rPh>
    <rPh sb="6" eb="8">
      <t>ザイサン</t>
    </rPh>
    <rPh sb="8" eb="9">
      <t>ガク</t>
    </rPh>
    <phoneticPr fontId="19"/>
  </si>
  <si>
    <t>１．</t>
  </si>
  <si>
    <t>重要な会計方針</t>
  </si>
  <si>
    <t>事業費の内訳</t>
    <rPh sb="0" eb="3">
      <t>ジギョウヒ</t>
    </rPh>
    <rPh sb="4" eb="6">
      <t>ウチワケ</t>
    </rPh>
    <phoneticPr fontId="19"/>
  </si>
  <si>
    <t>合計</t>
    <rPh sb="0" eb="2">
      <t>ゴウケイ</t>
    </rPh>
    <phoneticPr fontId="19"/>
  </si>
  <si>
    <t>２．</t>
    <phoneticPr fontId="19"/>
  </si>
  <si>
    <t>消費税等の会計処理は、税込方式によっています。</t>
    <rPh sb="11" eb="13">
      <t>ゼイコ</t>
    </rPh>
    <rPh sb="13" eb="15">
      <t>ホウシキ</t>
    </rPh>
    <phoneticPr fontId="19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</si>
  <si>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19"/>
  </si>
  <si>
    <t>その他の事業</t>
    <rPh sb="2" eb="3">
      <t>タ</t>
    </rPh>
    <rPh sb="4" eb="6">
      <t>ジギョウ</t>
    </rPh>
    <phoneticPr fontId="19"/>
  </si>
  <si>
    <t>役員報酬</t>
    <rPh sb="0" eb="2">
      <t>ヤクイン</t>
    </rPh>
    <rPh sb="2" eb="4">
      <t>ホウシュウ</t>
    </rPh>
    <phoneticPr fontId="19"/>
  </si>
  <si>
    <t>合　計</t>
    <rPh sb="0" eb="1">
      <t>ゴウ</t>
    </rPh>
    <rPh sb="2" eb="3">
      <t>ケイ</t>
    </rPh>
    <phoneticPr fontId="19"/>
  </si>
  <si>
    <t>受取会費　</t>
    <rPh sb="0" eb="2">
      <t>ウケト</t>
    </rPh>
    <rPh sb="2" eb="4">
      <t>カイヒ</t>
    </rPh>
    <phoneticPr fontId="19"/>
  </si>
  <si>
    <t>単位：円</t>
    <rPh sb="0" eb="2">
      <t>タンイ</t>
    </rPh>
    <rPh sb="3" eb="4">
      <t>エン</t>
    </rPh>
    <phoneticPr fontId="19"/>
  </si>
  <si>
    <t>Ⅰ</t>
    <phoneticPr fontId="19"/>
  </si>
  <si>
    <t>１</t>
    <phoneticPr fontId="19"/>
  </si>
  <si>
    <t>２</t>
    <phoneticPr fontId="19"/>
  </si>
  <si>
    <t>３</t>
    <phoneticPr fontId="19"/>
  </si>
  <si>
    <t>４</t>
    <phoneticPr fontId="19"/>
  </si>
  <si>
    <t>５</t>
    <phoneticPr fontId="19"/>
  </si>
  <si>
    <t>Ⅱ</t>
    <phoneticPr fontId="19"/>
  </si>
  <si>
    <t>１</t>
    <phoneticPr fontId="19"/>
  </si>
  <si>
    <t>（１）</t>
    <phoneticPr fontId="19"/>
  </si>
  <si>
    <t>（２）</t>
    <phoneticPr fontId="19"/>
  </si>
  <si>
    <t>Ⅲ</t>
    <phoneticPr fontId="19"/>
  </si>
  <si>
    <t>Ⅳ</t>
    <phoneticPr fontId="19"/>
  </si>
  <si>
    <t>経理区分振替額</t>
    <rPh sb="0" eb="2">
      <t>ケイリ</t>
    </rPh>
    <rPh sb="2" eb="4">
      <t>クブン</t>
    </rPh>
    <rPh sb="4" eb="7">
      <t>フリカエガク</t>
    </rPh>
    <phoneticPr fontId="19"/>
  </si>
  <si>
    <t>（１）</t>
    <phoneticPr fontId="19"/>
  </si>
  <si>
    <t>（２）</t>
    <phoneticPr fontId="19"/>
  </si>
  <si>
    <t>特定非営利活動に係る事業</t>
    <phoneticPr fontId="19"/>
  </si>
  <si>
    <t>合　　計</t>
    <phoneticPr fontId="19"/>
  </si>
  <si>
    <t>科目</t>
    <phoneticPr fontId="19"/>
  </si>
  <si>
    <t>燃料費</t>
  </si>
  <si>
    <t>水道光熱費</t>
  </si>
  <si>
    <t>旅費交通費</t>
  </si>
  <si>
    <t>雑費</t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</si>
  <si>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</si>
  <si>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　　</t>
    <phoneticPr fontId="19"/>
  </si>
  <si>
    <t>消費税等の会計処理</t>
    <phoneticPr fontId="19"/>
  </si>
  <si>
    <t>　計算書類の作成は、ＮＰＯ法人会計基準（2010年7月20日　2011年11月20日一部改正　ＮＰＯ法人会計基準協議会）によっています。</t>
    <rPh sb="1" eb="3">
      <t>ケイサン</t>
    </rPh>
    <rPh sb="3" eb="5">
      <t>ショルイ</t>
    </rPh>
    <phoneticPr fontId="19"/>
  </si>
  <si>
    <t>（法第２８条第１項関係様式例）</t>
    <phoneticPr fontId="19"/>
  </si>
  <si>
    <t>（　特定非営利活動法人　地域たすけあいの会　）</t>
    <rPh sb="2" eb="4">
      <t>トクテイ</t>
    </rPh>
    <rPh sb="4" eb="7">
      <t>ヒエイリ</t>
    </rPh>
    <rPh sb="7" eb="9">
      <t>カツドウ</t>
    </rPh>
    <rPh sb="9" eb="11">
      <t>ホウジン</t>
    </rPh>
    <rPh sb="12" eb="14">
      <t>チイキ</t>
    </rPh>
    <rPh sb="20" eb="21">
      <t>カイ</t>
    </rPh>
    <phoneticPr fontId="19"/>
  </si>
  <si>
    <t>正会員等受取会費　</t>
    <rPh sb="0" eb="3">
      <t>セイカイイン</t>
    </rPh>
    <rPh sb="3" eb="4">
      <t>トウ</t>
    </rPh>
    <rPh sb="4" eb="5">
      <t>ウ</t>
    </rPh>
    <rPh sb="5" eb="6">
      <t>ト</t>
    </rPh>
    <rPh sb="6" eb="8">
      <t>カイヒ</t>
    </rPh>
    <phoneticPr fontId="19"/>
  </si>
  <si>
    <t>車両関連費</t>
  </si>
  <si>
    <t>材料費</t>
    <rPh sb="0" eb="3">
      <t>ザイリョウヒ</t>
    </rPh>
    <phoneticPr fontId="4"/>
  </si>
  <si>
    <t>水道光熱費</t>
    <phoneticPr fontId="19"/>
  </si>
  <si>
    <t>車両関連費</t>
    <phoneticPr fontId="19"/>
  </si>
  <si>
    <t>消耗器具備品費</t>
    <phoneticPr fontId="19"/>
  </si>
  <si>
    <t>賃借料</t>
    <phoneticPr fontId="19"/>
  </si>
  <si>
    <t>支払保険料</t>
  </si>
  <si>
    <t>支払保険料</t>
    <phoneticPr fontId="19"/>
  </si>
  <si>
    <t>修繕費</t>
  </si>
  <si>
    <t>修繕費</t>
    <phoneticPr fontId="19"/>
  </si>
  <si>
    <t>租税公課</t>
  </si>
  <si>
    <t>租税公課</t>
    <phoneticPr fontId="19"/>
  </si>
  <si>
    <t>減価償却費</t>
    <phoneticPr fontId="19"/>
  </si>
  <si>
    <t>旅費交通費</t>
    <phoneticPr fontId="19"/>
  </si>
  <si>
    <t>通信費</t>
  </si>
  <si>
    <t>通信費</t>
    <phoneticPr fontId="19"/>
  </si>
  <si>
    <t>支払手数料</t>
  </si>
  <si>
    <t>支払手数料</t>
    <phoneticPr fontId="19"/>
  </si>
  <si>
    <t>諸会費</t>
  </si>
  <si>
    <t>諸会費</t>
    <phoneticPr fontId="19"/>
  </si>
  <si>
    <t>図書研修費</t>
  </si>
  <si>
    <t>図書研修費</t>
    <phoneticPr fontId="19"/>
  </si>
  <si>
    <t>委託講師料</t>
    <rPh sb="0" eb="2">
      <t>イタク</t>
    </rPh>
    <rPh sb="2" eb="5">
      <t>コウシリョウ</t>
    </rPh>
    <phoneticPr fontId="4"/>
  </si>
  <si>
    <t>燃料費</t>
    <phoneticPr fontId="19"/>
  </si>
  <si>
    <t>慶弔費</t>
  </si>
  <si>
    <t>慶弔費</t>
    <phoneticPr fontId="19"/>
  </si>
  <si>
    <t>謝金</t>
    <phoneticPr fontId="19"/>
  </si>
  <si>
    <t>地代家賃</t>
  </si>
  <si>
    <t>地代家賃</t>
    <phoneticPr fontId="19"/>
  </si>
  <si>
    <t>雑費</t>
    <phoneticPr fontId="19"/>
  </si>
  <si>
    <t>広報費</t>
    <rPh sb="0" eb="2">
      <t>コウホウ</t>
    </rPh>
    <rPh sb="2" eb="3">
      <t>ヒ</t>
    </rPh>
    <phoneticPr fontId="4"/>
  </si>
  <si>
    <t>貸倒引当金繰入</t>
    <rPh sb="0" eb="2">
      <t>カシダオレ</t>
    </rPh>
    <rPh sb="2" eb="4">
      <t>ヒキアテ</t>
    </rPh>
    <rPh sb="4" eb="5">
      <t>キン</t>
    </rPh>
    <rPh sb="5" eb="7">
      <t>クリイレ</t>
    </rPh>
    <phoneticPr fontId="19"/>
  </si>
  <si>
    <t>その他経費合計</t>
    <rPh sb="2" eb="3">
      <t>タ</t>
    </rPh>
    <rPh sb="3" eb="5">
      <t>ケイヒ</t>
    </rPh>
    <rPh sb="5" eb="7">
      <t>ゴウケイ</t>
    </rPh>
    <phoneticPr fontId="19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</si>
  <si>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9"/>
  </si>
  <si>
    <t>法人税等</t>
    <rPh sb="0" eb="3">
      <t>ホウジンゼイ</t>
    </rPh>
    <rPh sb="3" eb="4">
      <t>トウ</t>
    </rPh>
    <phoneticPr fontId="19"/>
  </si>
  <si>
    <t>高齢訪問</t>
    <rPh sb="0" eb="2">
      <t>コウレイ</t>
    </rPh>
    <rPh sb="2" eb="4">
      <t>ホウモン</t>
    </rPh>
    <phoneticPr fontId="19"/>
  </si>
  <si>
    <t>高齢居宅介護支援</t>
    <rPh sb="0" eb="2">
      <t>コウレイ</t>
    </rPh>
    <rPh sb="2" eb="4">
      <t>キョタク</t>
    </rPh>
    <rPh sb="4" eb="6">
      <t>カイゴ</t>
    </rPh>
    <rPh sb="6" eb="8">
      <t>シエン</t>
    </rPh>
    <phoneticPr fontId="19"/>
  </si>
  <si>
    <t>障がい居宅介護等</t>
    <rPh sb="0" eb="1">
      <t>ショウ</t>
    </rPh>
    <rPh sb="3" eb="5">
      <t>キョタク</t>
    </rPh>
    <rPh sb="5" eb="7">
      <t>カイゴ</t>
    </rPh>
    <rPh sb="7" eb="8">
      <t>トウ</t>
    </rPh>
    <phoneticPr fontId="19"/>
  </si>
  <si>
    <t>障がい就労支援等</t>
    <rPh sb="0" eb="1">
      <t>ショウ</t>
    </rPh>
    <rPh sb="3" eb="5">
      <t>シュウロウ</t>
    </rPh>
    <rPh sb="5" eb="7">
      <t>シエン</t>
    </rPh>
    <rPh sb="7" eb="8">
      <t>トウ</t>
    </rPh>
    <phoneticPr fontId="19"/>
  </si>
  <si>
    <t>宅配給食</t>
    <rPh sb="0" eb="2">
      <t>タクハイ</t>
    </rPh>
    <rPh sb="2" eb="4">
      <t>キュウショク</t>
    </rPh>
    <phoneticPr fontId="19"/>
  </si>
  <si>
    <t>人材育成</t>
    <rPh sb="0" eb="2">
      <t>ジンザイ</t>
    </rPh>
    <rPh sb="2" eb="4">
      <t>イクセイ</t>
    </rPh>
    <phoneticPr fontId="19"/>
  </si>
  <si>
    <t>消耗品費</t>
  </si>
  <si>
    <t>公的介護保険収益</t>
    <rPh sb="0" eb="2">
      <t>コウテキ</t>
    </rPh>
    <rPh sb="2" eb="4">
      <t>カイゴ</t>
    </rPh>
    <rPh sb="4" eb="6">
      <t>ホケン</t>
    </rPh>
    <rPh sb="6" eb="8">
      <t>シュウエキ</t>
    </rPh>
    <phoneticPr fontId="19"/>
  </si>
  <si>
    <t>公的障がい福祉サービス収益</t>
    <rPh sb="0" eb="2">
      <t>コウテキ</t>
    </rPh>
    <rPh sb="2" eb="3">
      <t>ショウ</t>
    </rPh>
    <rPh sb="5" eb="7">
      <t>フクシ</t>
    </rPh>
    <rPh sb="11" eb="13">
      <t>シュウエキ</t>
    </rPh>
    <phoneticPr fontId="19"/>
  </si>
  <si>
    <t>公的委託・補助金収益</t>
    <rPh sb="0" eb="2">
      <t>コウテキ</t>
    </rPh>
    <rPh sb="2" eb="4">
      <t>イタク</t>
    </rPh>
    <rPh sb="5" eb="8">
      <t>ホジョキン</t>
    </rPh>
    <rPh sb="8" eb="10">
      <t>シュウエキ</t>
    </rPh>
    <phoneticPr fontId="19"/>
  </si>
  <si>
    <t>独自サービス収益</t>
    <rPh sb="0" eb="2">
      <t>ドクジ</t>
    </rPh>
    <rPh sb="6" eb="8">
      <t>シュウエキ</t>
    </rPh>
    <phoneticPr fontId="19"/>
  </si>
  <si>
    <t>貸倒引当金戻入</t>
    <rPh sb="0" eb="1">
      <t>カ</t>
    </rPh>
    <rPh sb="1" eb="2">
      <t>ダオ</t>
    </rPh>
    <rPh sb="2" eb="4">
      <t>ヒキアテ</t>
    </rPh>
    <rPh sb="4" eb="5">
      <t>キン</t>
    </rPh>
    <rPh sb="5" eb="7">
      <t>モドシイレ</t>
    </rPh>
    <phoneticPr fontId="19"/>
  </si>
  <si>
    <t>高齢通所
（高瀬）</t>
    <rPh sb="0" eb="2">
      <t>コウレイ</t>
    </rPh>
    <rPh sb="2" eb="4">
      <t>ツウショ</t>
    </rPh>
    <rPh sb="6" eb="8">
      <t>タカセ</t>
    </rPh>
    <phoneticPr fontId="19"/>
  </si>
  <si>
    <t>賃借料</t>
  </si>
  <si>
    <t>謝金</t>
  </si>
  <si>
    <t>学童保育（第1）</t>
    <rPh sb="0" eb="2">
      <t>ガクドウ</t>
    </rPh>
    <rPh sb="2" eb="4">
      <t>ホイク</t>
    </rPh>
    <rPh sb="5" eb="6">
      <t>ダイ</t>
    </rPh>
    <phoneticPr fontId="19"/>
  </si>
  <si>
    <t>学童保育（第2）</t>
    <rPh sb="0" eb="2">
      <t>ガクドウ</t>
    </rPh>
    <rPh sb="2" eb="4">
      <t>ホイク</t>
    </rPh>
    <rPh sb="5" eb="6">
      <t>ダイ</t>
    </rPh>
    <phoneticPr fontId="19"/>
  </si>
  <si>
    <t>ｻｰﾋﾞｽ付き高齢者向け住宅</t>
    <rPh sb="5" eb="6">
      <t>ツ</t>
    </rPh>
    <rPh sb="7" eb="9">
      <t>コウレイ</t>
    </rPh>
    <rPh sb="9" eb="10">
      <t>シャ</t>
    </rPh>
    <rPh sb="10" eb="11">
      <t>ム</t>
    </rPh>
    <rPh sb="12" eb="14">
      <t>ジュウタク</t>
    </rPh>
    <phoneticPr fontId="19"/>
  </si>
  <si>
    <t>生活困窮者自立支援事業</t>
    <rPh sb="0" eb="2">
      <t>セイカツ</t>
    </rPh>
    <rPh sb="2" eb="5">
      <t>コンキュウシャ</t>
    </rPh>
    <rPh sb="5" eb="7">
      <t>ジリツ</t>
    </rPh>
    <rPh sb="7" eb="9">
      <t>シエン</t>
    </rPh>
    <rPh sb="9" eb="11">
      <t>ジギョウ</t>
    </rPh>
    <phoneticPr fontId="19"/>
  </si>
  <si>
    <t>材料費</t>
    <rPh sb="0" eb="3">
      <t>ザイリョウヒ</t>
    </rPh>
    <phoneticPr fontId="19"/>
  </si>
  <si>
    <t>寄付金</t>
    <rPh sb="0" eb="3">
      <t>キフキン</t>
    </rPh>
    <phoneticPr fontId="19"/>
  </si>
  <si>
    <t>２</t>
    <phoneticPr fontId="19"/>
  </si>
  <si>
    <t>１</t>
    <phoneticPr fontId="19"/>
  </si>
  <si>
    <t>３</t>
    <phoneticPr fontId="19"/>
  </si>
  <si>
    <t>支払利息</t>
    <rPh sb="0" eb="2">
      <t>シハライ</t>
    </rPh>
    <rPh sb="2" eb="4">
      <t>リソク</t>
    </rPh>
    <phoneticPr fontId="19"/>
  </si>
  <si>
    <t>雑損失等</t>
    <rPh sb="0" eb="1">
      <t>ザツ</t>
    </rPh>
    <rPh sb="1" eb="4">
      <t>ソンシツトウ</t>
    </rPh>
    <phoneticPr fontId="19"/>
  </si>
  <si>
    <t>租税公課</t>
    <rPh sb="0" eb="2">
      <t>ソゼイ</t>
    </rPh>
    <rPh sb="2" eb="4">
      <t>コウカ</t>
    </rPh>
    <phoneticPr fontId="19"/>
  </si>
  <si>
    <t>減価償却費</t>
    <rPh sb="0" eb="2">
      <t>ゲンカ</t>
    </rPh>
    <rPh sb="2" eb="4">
      <t>ショウキャク</t>
    </rPh>
    <rPh sb="4" eb="5">
      <t>ヒ</t>
    </rPh>
    <phoneticPr fontId="19"/>
  </si>
  <si>
    <t>みのり</t>
    <phoneticPr fontId="19"/>
  </si>
  <si>
    <t>減価償却費</t>
  </si>
  <si>
    <t>サービス付き高齢者向け住宅</t>
    <rPh sb="4" eb="5">
      <t>ツ</t>
    </rPh>
    <rPh sb="6" eb="8">
      <t>コウレイ</t>
    </rPh>
    <rPh sb="8" eb="9">
      <t>シャ</t>
    </rPh>
    <rPh sb="9" eb="10">
      <t>ム</t>
    </rPh>
    <rPh sb="11" eb="13">
      <t>ジュウタク</t>
    </rPh>
    <phoneticPr fontId="19"/>
  </si>
  <si>
    <t>*事業報告書の支出への転記に関しての注釈</t>
    <rPh sb="1" eb="3">
      <t>ジギョウ</t>
    </rPh>
    <rPh sb="3" eb="6">
      <t>ホウコクショ</t>
    </rPh>
    <rPh sb="7" eb="9">
      <t>シシュツ</t>
    </rPh>
    <rPh sb="11" eb="13">
      <t>テンキ</t>
    </rPh>
    <rPh sb="14" eb="15">
      <t>カン</t>
    </rPh>
    <rPh sb="18" eb="20">
      <t>チュウシャク</t>
    </rPh>
    <phoneticPr fontId="19"/>
  </si>
  <si>
    <t>・「放課後児童健全育成事業」は「学童保育（第1）」「学童保育（第2）」を合算</t>
    <rPh sb="16" eb="18">
      <t>ガクドウ</t>
    </rPh>
    <rPh sb="18" eb="20">
      <t>ホイク</t>
    </rPh>
    <rPh sb="21" eb="22">
      <t>ダイ</t>
    </rPh>
    <rPh sb="26" eb="28">
      <t>ガクドウ</t>
    </rPh>
    <rPh sb="28" eb="30">
      <t>ホイク</t>
    </rPh>
    <rPh sb="31" eb="32">
      <t>ダイ</t>
    </rPh>
    <rPh sb="36" eb="38">
      <t>ガッサン</t>
    </rPh>
    <phoneticPr fontId="19"/>
  </si>
  <si>
    <t>処遇改善収益</t>
    <rPh sb="0" eb="2">
      <t>ショグウ</t>
    </rPh>
    <rPh sb="2" eb="4">
      <t>カイゼン</t>
    </rPh>
    <rPh sb="4" eb="6">
      <t>シュウエキ</t>
    </rPh>
    <phoneticPr fontId="19"/>
  </si>
  <si>
    <t>利用者負担収益</t>
    <rPh sb="0" eb="3">
      <t>リヨウシャ</t>
    </rPh>
    <rPh sb="3" eb="5">
      <t>フタン</t>
    </rPh>
    <rPh sb="5" eb="7">
      <t>シュウエキ</t>
    </rPh>
    <phoneticPr fontId="19"/>
  </si>
  <si>
    <t>慶弔費</t>
    <rPh sb="0" eb="2">
      <t>ケイチョウ</t>
    </rPh>
    <rPh sb="2" eb="3">
      <t>ヒ</t>
    </rPh>
    <phoneticPr fontId="19"/>
  </si>
  <si>
    <t>貸倒引当金戻入</t>
    <rPh sb="0" eb="2">
      <t>カシダオレ</t>
    </rPh>
    <rPh sb="2" eb="3">
      <t>ヒ</t>
    </rPh>
    <rPh sb="3" eb="4">
      <t>トウ</t>
    </rPh>
    <rPh sb="4" eb="5">
      <t>キン</t>
    </rPh>
    <rPh sb="5" eb="7">
      <t>レイニュウ</t>
    </rPh>
    <phoneticPr fontId="19"/>
  </si>
  <si>
    <t>１</t>
    <phoneticPr fontId="19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</si>
  <si>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9"/>
  </si>
  <si>
    <t>広報費</t>
    <rPh sb="0" eb="2">
      <t>コウホウ</t>
    </rPh>
    <rPh sb="2" eb="3">
      <t>ヒ</t>
    </rPh>
    <phoneticPr fontId="19"/>
  </si>
  <si>
    <t>広報費</t>
    <rPh sb="0" eb="3">
      <t>コウホウヒ</t>
    </rPh>
    <phoneticPr fontId="19"/>
  </si>
  <si>
    <t>・「ｻｰﾋﾞｽ付き高齢者向け住宅の運営」「介護保険法に基づく通所介護サービス事業」は
　「ｻｰﾋﾞｽ付高齢者向け住宅」「高齢通所（高瀬）」を合算</t>
    <rPh sb="50" eb="51">
      <t>ツキ</t>
    </rPh>
    <rPh sb="51" eb="54">
      <t>コウレイシャ</t>
    </rPh>
    <rPh sb="54" eb="55">
      <t>ム</t>
    </rPh>
    <rPh sb="56" eb="58">
      <t>ジュウタク</t>
    </rPh>
    <rPh sb="60" eb="62">
      <t>コウレイ</t>
    </rPh>
    <rPh sb="62" eb="64">
      <t>ツウショ</t>
    </rPh>
    <rPh sb="65" eb="67">
      <t>タカセ</t>
    </rPh>
    <rPh sb="70" eb="72">
      <t>ガッサン</t>
    </rPh>
    <phoneticPr fontId="19"/>
  </si>
  <si>
    <t>高齢通所
(たすけあいの杜）</t>
    <rPh sb="0" eb="2">
      <t>コウレイ</t>
    </rPh>
    <rPh sb="2" eb="4">
      <t>ツウショ</t>
    </rPh>
    <rPh sb="12" eb="13">
      <t>モリ</t>
    </rPh>
    <phoneticPr fontId="19"/>
  </si>
  <si>
    <t>グループホーム</t>
    <phoneticPr fontId="19"/>
  </si>
  <si>
    <t>　2018年度　活動計算書</t>
    <rPh sb="5" eb="7">
      <t>ネンド</t>
    </rPh>
    <rPh sb="8" eb="10">
      <t>カツドウ</t>
    </rPh>
    <rPh sb="10" eb="13">
      <t>ケイサンショ</t>
    </rPh>
    <phoneticPr fontId="19"/>
  </si>
  <si>
    <t>平成30年4月1日から平成31年3月31日まで</t>
    <rPh sb="11" eb="13">
      <t>ヘイセイ</t>
    </rPh>
    <rPh sb="15" eb="16">
      <t>ネン</t>
    </rPh>
    <rPh sb="17" eb="18">
      <t>ガツ</t>
    </rPh>
    <rPh sb="20" eb="21">
      <t>ニチ</t>
    </rPh>
    <phoneticPr fontId="19"/>
  </si>
  <si>
    <t>居住支援</t>
    <rPh sb="0" eb="2">
      <t>キョジュウ</t>
    </rPh>
    <rPh sb="2" eb="4">
      <t>シエン</t>
    </rPh>
    <phoneticPr fontId="19"/>
  </si>
  <si>
    <t>行動援護</t>
    <rPh sb="0" eb="2">
      <t>コウドウ</t>
    </rPh>
    <rPh sb="2" eb="4">
      <t>エンゴ</t>
    </rPh>
    <phoneticPr fontId="19"/>
  </si>
  <si>
    <t>たすけあい</t>
    <phoneticPr fontId="19"/>
  </si>
  <si>
    <t>計算書類の注記(2018年度）</t>
    <rPh sb="0" eb="2">
      <t>ケイサン</t>
    </rPh>
    <rPh sb="2" eb="4">
      <t>ショルイ</t>
    </rPh>
    <rPh sb="12" eb="14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</si>
</sst>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;[Red]\-#,##0\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PｺﾞｼｯｸM"/>
      <family val="3"/>
      <charset val="128"/>
    </font>
    <font>
      <u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8"/>
      <name val="HGPｺﾞｼｯｸM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2">
    <xf numFmtId="0" fontId="0" fillId="0" borderId="0" xfId="0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right"/>
    </xf>
    <xf numFmtId="49" fontId="20" fillId="0" borderId="10" xfId="0" applyNumberFormat="1" applyFont="1" applyBorder="1"/>
    <xf numFmtId="49" fontId="20" fillId="0" borderId="0" xfId="0" applyNumberFormat="1" applyFont="1" applyBorder="1"/>
    <xf numFmtId="49" fontId="20" fillId="0" borderId="11" xfId="0" applyNumberFormat="1" applyFont="1" applyBorder="1"/>
    <xf numFmtId="49" fontId="20" fillId="0" borderId="12" xfId="0" applyNumberFormat="1" applyFont="1" applyBorder="1"/>
    <xf numFmtId="49" fontId="2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177" fontId="20" fillId="0" borderId="17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right"/>
    </xf>
    <xf numFmtId="177" fontId="20" fillId="0" borderId="23" xfId="0" applyNumberFormat="1" applyFont="1" applyBorder="1" applyAlignment="1">
      <alignment horizontal="right"/>
    </xf>
    <xf numFmtId="177" fontId="20" fillId="0" borderId="20" xfId="0" applyNumberFormat="1" applyFont="1" applyBorder="1" applyAlignment="1">
      <alignment horizontal="right"/>
    </xf>
    <xf numFmtId="177" fontId="20" fillId="25" borderId="23" xfId="0" applyNumberFormat="1" applyFont="1" applyFill="1" applyBorder="1" applyAlignment="1">
      <alignment horizontal="right"/>
    </xf>
    <xf numFmtId="177" fontId="20" fillId="25" borderId="17" xfId="0" applyNumberFormat="1" applyFont="1" applyFill="1" applyBorder="1" applyAlignment="1">
      <alignment horizontal="right"/>
    </xf>
    <xf numFmtId="177" fontId="20" fillId="25" borderId="24" xfId="0" applyNumberFormat="1" applyFont="1" applyFill="1" applyBorder="1" applyAlignment="1">
      <alignment horizontal="right"/>
    </xf>
    <xf numFmtId="177" fontId="20" fillId="25" borderId="13" xfId="0" applyNumberFormat="1" applyFont="1" applyFill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176" fontId="24" fillId="0" borderId="17" xfId="33" applyNumberFormat="1" applyFont="1" applyFill="1" applyBorder="1" applyAlignment="1" applyProtection="1">
      <alignment vertical="center" shrinkToFit="1"/>
    </xf>
    <xf numFmtId="176" fontId="24" fillId="0" borderId="18" xfId="33" applyNumberFormat="1" applyFont="1" applyFill="1" applyBorder="1" applyAlignment="1" applyProtection="1">
      <alignment vertical="center" shrinkToFit="1"/>
    </xf>
    <xf numFmtId="177" fontId="20" fillId="0" borderId="23" xfId="0" applyNumberFormat="1" applyFont="1" applyBorder="1"/>
    <xf numFmtId="49" fontId="24" fillId="0" borderId="0" xfId="0" applyNumberFormat="1" applyFont="1" applyAlignment="1"/>
    <xf numFmtId="49" fontId="24" fillId="0" borderId="0" xfId="33" applyNumberFormat="1" applyFont="1" applyAlignment="1"/>
    <xf numFmtId="49" fontId="25" fillId="0" borderId="0" xfId="0" applyNumberFormat="1" applyFont="1" applyAlignme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4" fillId="0" borderId="0" xfId="0" applyNumberFormat="1" applyFont="1" applyBorder="1" applyAlignment="1"/>
    <xf numFmtId="49" fontId="24" fillId="0" borderId="0" xfId="0" applyNumberFormat="1" applyFont="1" applyAlignment="1">
      <alignment vertical="top" wrapText="1"/>
    </xf>
    <xf numFmtId="0" fontId="24" fillId="0" borderId="0" xfId="0" applyFont="1"/>
    <xf numFmtId="0" fontId="24" fillId="0" borderId="0" xfId="0" applyFont="1" applyAlignment="1">
      <alignment horizontal="right"/>
    </xf>
    <xf numFmtId="49" fontId="24" fillId="0" borderId="21" xfId="0" applyNumberFormat="1" applyFont="1" applyBorder="1" applyAlignment="1">
      <alignment horizontal="right"/>
    </xf>
    <xf numFmtId="49" fontId="24" fillId="0" borderId="22" xfId="0" applyNumberFormat="1" applyFont="1" applyBorder="1"/>
    <xf numFmtId="0" fontId="28" fillId="0" borderId="20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0" fontId="24" fillId="0" borderId="10" xfId="0" applyFont="1" applyBorder="1"/>
    <xf numFmtId="49" fontId="24" fillId="0" borderId="13" xfId="0" applyNumberFormat="1" applyFont="1" applyBorder="1"/>
    <xf numFmtId="38" fontId="28" fillId="0" borderId="17" xfId="33" applyFont="1" applyBorder="1" applyAlignment="1">
      <alignment shrinkToFit="1"/>
    </xf>
    <xf numFmtId="38" fontId="24" fillId="25" borderId="17" xfId="33" applyFont="1" applyFill="1" applyBorder="1" applyAlignment="1">
      <alignment shrinkToFit="1"/>
    </xf>
    <xf numFmtId="38" fontId="28" fillId="25" borderId="23" xfId="33" applyFont="1" applyFill="1" applyBorder="1" applyAlignment="1">
      <alignment shrinkToFit="1"/>
    </xf>
    <xf numFmtId="38" fontId="24" fillId="25" borderId="23" xfId="33" applyFont="1" applyFill="1" applyBorder="1" applyAlignment="1">
      <alignment shrinkToFit="1"/>
    </xf>
    <xf numFmtId="49" fontId="24" fillId="0" borderId="10" xfId="0" applyNumberFormat="1" applyFont="1" applyBorder="1" applyAlignment="1">
      <alignment horizontal="right"/>
    </xf>
    <xf numFmtId="38" fontId="24" fillId="0" borderId="17" xfId="33" applyFont="1" applyBorder="1" applyAlignment="1">
      <alignment shrinkToFit="1"/>
    </xf>
    <xf numFmtId="0" fontId="28" fillId="0" borderId="17" xfId="0" applyFont="1" applyBorder="1"/>
    <xf numFmtId="0" fontId="24" fillId="0" borderId="11" xfId="0" applyFont="1" applyBorder="1"/>
    <xf numFmtId="49" fontId="24" fillId="0" borderId="19" xfId="0" applyNumberFormat="1" applyFont="1" applyFill="1" applyBorder="1" applyAlignment="1">
      <alignment horizontal="center"/>
    </xf>
    <xf numFmtId="38" fontId="28" fillId="25" borderId="24" xfId="33" applyFont="1" applyFill="1" applyBorder="1" applyAlignment="1">
      <alignment shrinkToFit="1"/>
    </xf>
    <xf numFmtId="38" fontId="24" fillId="25" borderId="24" xfId="33" applyFont="1" applyFill="1" applyBorder="1" applyAlignment="1">
      <alignment shrinkToFit="1"/>
    </xf>
    <xf numFmtId="49" fontId="20" fillId="0" borderId="13" xfId="0" applyNumberFormat="1" applyFont="1" applyBorder="1"/>
    <xf numFmtId="49" fontId="20" fillId="0" borderId="13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center"/>
    </xf>
    <xf numFmtId="38" fontId="24" fillId="0" borderId="0" xfId="0" applyNumberFormat="1" applyFont="1" applyAlignment="1">
      <alignment shrinkToFit="1"/>
    </xf>
    <xf numFmtId="177" fontId="20" fillId="0" borderId="0" xfId="0" applyNumberFormat="1" applyFont="1"/>
    <xf numFmtId="0" fontId="27" fillId="0" borderId="18" xfId="0" applyFont="1" applyFill="1" applyBorder="1" applyAlignment="1">
      <alignment vertical="center" textRotation="255" wrapText="1"/>
    </xf>
    <xf numFmtId="0" fontId="27" fillId="24" borderId="18" xfId="0" applyFont="1" applyFill="1" applyBorder="1" applyAlignment="1">
      <alignment vertical="center" textRotation="255" wrapText="1"/>
    </xf>
    <xf numFmtId="0" fontId="27" fillId="24" borderId="18" xfId="0" applyFont="1" applyFill="1" applyBorder="1" applyAlignment="1">
      <alignment vertical="center" textRotation="255" shrinkToFit="1"/>
    </xf>
    <xf numFmtId="49" fontId="25" fillId="0" borderId="0" xfId="0" applyNumberFormat="1" applyFont="1" applyAlignment="1">
      <alignment horizontal="center"/>
    </xf>
    <xf numFmtId="177" fontId="20" fillId="26" borderId="17" xfId="0" applyNumberFormat="1" applyFont="1" applyFill="1" applyBorder="1" applyAlignment="1">
      <alignment horizontal="right"/>
    </xf>
    <xf numFmtId="177" fontId="20" fillId="0" borderId="18" xfId="0" applyNumberFormat="1" applyFont="1" applyBorder="1" applyAlignment="1">
      <alignment horizontal="right"/>
    </xf>
    <xf numFmtId="38" fontId="24" fillId="0" borderId="0" xfId="0" applyNumberFormat="1" applyFont="1"/>
    <xf numFmtId="49" fontId="2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24" borderId="23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49" fontId="25" fillId="0" borderId="0" xfId="0" applyNumberFormat="1" applyFont="1" applyAlignment="1">
      <alignment horizontal="center"/>
    </xf>
    <xf numFmtId="0" fontId="24" fillId="24" borderId="20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vertical="top" wrapText="1"/>
    </xf>
    <xf numFmtId="0" fontId="24" fillId="24" borderId="14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24" fillId="24" borderId="16" xfId="0" applyFont="1" applyFill="1" applyBorder="1" applyAlignment="1">
      <alignment horizontal="center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2</xdr:row>
      <xdr:rowOff>142875</xdr:rowOff>
    </xdr:from>
    <xdr:to>
      <xdr:col>20</xdr:col>
      <xdr:colOff>47629</xdr:colOff>
      <xdr:row>6</xdr:row>
      <xdr:rowOff>142875</xdr:rowOff>
    </xdr:to>
    <xdr:sp macro="" textlink="">
      <xdr:nvSpPr>
        <xdr:cNvPr id="6145" name="Rectangle 2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>
          <a:spLocks noChangeArrowheads="1"/>
        </xdr:cNvSpPr>
      </xdr:nvSpPr>
      <xdr:spPr bwMode="auto">
        <a:xfrm>
          <a:off x="2076450" y="533400"/>
          <a:ext cx="42291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以下に示すものは、想定される注記を例示したものです。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該当事項がない場合は記載不要です。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L109"/>
  <sheetViews>
    <sheetView view="pageBreakPreview" topLeftCell="B76" zoomScaleNormal="100" zoomScaleSheetLayoutView="100" workbookViewId="0">
      <selection activeCell="M102" sqref="M102"/>
    </sheetView>
  </sheetViews>
  <sheetFormatPr defaultColWidth="9" defaultRowHeight="13.5" x14ac:dyDescent="0.15"/>
  <cols>
    <col min="1" max="2" width="2.625" style="1" customWidth="1"/>
    <col min="3" max="5" width="2.125" style="1" customWidth="1"/>
    <col min="6" max="6" width="37.5" style="1" customWidth="1"/>
    <col min="7" max="8" width="16.625" style="2" customWidth="1"/>
    <col min="9" max="9" width="17.25" style="2" customWidth="1"/>
    <col min="10" max="11" width="9" style="2"/>
    <col min="12" max="12" width="15.5" style="2" customWidth="1"/>
    <col min="13" max="16384" width="9" style="2"/>
  </cols>
  <sheetData>
    <row r="1" spans="1:9" x14ac:dyDescent="0.15">
      <c r="A1" s="1" t="s">
        <v>71</v>
      </c>
    </row>
    <row r="3" spans="1:9" ht="17.25" x14ac:dyDescent="0.2">
      <c r="A3" s="62" t="s">
        <v>153</v>
      </c>
      <c r="B3" s="62"/>
      <c r="C3" s="62"/>
      <c r="D3" s="62"/>
      <c r="E3" s="62"/>
      <c r="F3" s="62"/>
      <c r="G3" s="62"/>
      <c r="H3" s="62"/>
      <c r="I3" s="62"/>
    </row>
    <row r="4" spans="1:9" ht="14.25" x14ac:dyDescent="0.15">
      <c r="A4" s="8"/>
      <c r="B4" s="8"/>
      <c r="C4" s="8"/>
      <c r="D4" s="8"/>
      <c r="E4" s="8"/>
      <c r="F4" s="8"/>
      <c r="G4" s="8"/>
      <c r="H4" s="8"/>
      <c r="I4" s="8"/>
    </row>
    <row r="5" spans="1:9" x14ac:dyDescent="0.15">
      <c r="A5" s="63" t="s">
        <v>154</v>
      </c>
      <c r="B5" s="63"/>
      <c r="C5" s="63"/>
      <c r="D5" s="63"/>
      <c r="E5" s="63"/>
      <c r="F5" s="63"/>
      <c r="G5" s="63"/>
      <c r="H5" s="63"/>
      <c r="I5" s="63"/>
    </row>
    <row r="6" spans="1:9" x14ac:dyDescent="0.15">
      <c r="F6" s="9"/>
      <c r="I6" s="3" t="s">
        <v>72</v>
      </c>
    </row>
    <row r="7" spans="1:9" x14ac:dyDescent="0.15">
      <c r="A7" s="64" t="s">
        <v>0</v>
      </c>
      <c r="B7" s="64"/>
      <c r="C7" s="64"/>
      <c r="D7" s="64"/>
      <c r="E7" s="64"/>
      <c r="F7" s="64"/>
      <c r="G7" s="69" t="s">
        <v>1</v>
      </c>
      <c r="H7" s="69"/>
      <c r="I7" s="69"/>
    </row>
    <row r="8" spans="1:9" x14ac:dyDescent="0.15">
      <c r="A8" s="64"/>
      <c r="B8" s="64"/>
      <c r="C8" s="64"/>
      <c r="D8" s="64"/>
      <c r="E8" s="64"/>
      <c r="F8" s="64"/>
      <c r="G8" s="65" t="s">
        <v>39</v>
      </c>
      <c r="H8" s="67" t="s">
        <v>40</v>
      </c>
      <c r="I8" s="67" t="s">
        <v>36</v>
      </c>
    </row>
    <row r="9" spans="1:9" x14ac:dyDescent="0.15">
      <c r="A9" s="64"/>
      <c r="B9" s="64"/>
      <c r="C9" s="64"/>
      <c r="D9" s="64"/>
      <c r="E9" s="64"/>
      <c r="F9" s="64"/>
      <c r="G9" s="66"/>
      <c r="H9" s="68"/>
      <c r="I9" s="68"/>
    </row>
    <row r="10" spans="1:9" x14ac:dyDescent="0.15">
      <c r="A10" s="4" t="s">
        <v>45</v>
      </c>
      <c r="B10" s="5" t="s">
        <v>4</v>
      </c>
      <c r="C10" s="5"/>
      <c r="D10" s="5"/>
      <c r="E10" s="5"/>
      <c r="F10" s="5"/>
      <c r="G10" s="10"/>
      <c r="H10" s="11"/>
      <c r="I10" s="10"/>
    </row>
    <row r="11" spans="1:9" x14ac:dyDescent="0.15">
      <c r="A11" s="4"/>
      <c r="B11" s="5" t="s">
        <v>46</v>
      </c>
      <c r="C11" s="5" t="s">
        <v>43</v>
      </c>
      <c r="D11" s="5"/>
      <c r="E11" s="5"/>
      <c r="F11" s="5"/>
      <c r="G11" s="10"/>
      <c r="H11" s="11"/>
      <c r="I11" s="10"/>
    </row>
    <row r="12" spans="1:9" x14ac:dyDescent="0.15">
      <c r="A12" s="4"/>
      <c r="B12" s="5"/>
      <c r="C12" s="5" t="s">
        <v>73</v>
      </c>
      <c r="D12" s="5"/>
      <c r="E12" s="5"/>
      <c r="F12" s="5"/>
      <c r="G12" s="10">
        <v>291000</v>
      </c>
      <c r="H12" s="11">
        <v>0</v>
      </c>
      <c r="I12" s="15">
        <f>SUM(G12:H12)</f>
        <v>291000</v>
      </c>
    </row>
    <row r="13" spans="1:9" x14ac:dyDescent="0.15">
      <c r="A13" s="4"/>
      <c r="B13" s="5" t="s">
        <v>47</v>
      </c>
      <c r="C13" s="5" t="s">
        <v>5</v>
      </c>
      <c r="D13" s="5"/>
      <c r="E13" s="5"/>
      <c r="F13" s="5"/>
      <c r="G13" s="10"/>
      <c r="H13" s="11"/>
      <c r="I13" s="10"/>
    </row>
    <row r="14" spans="1:9" x14ac:dyDescent="0.15">
      <c r="A14" s="4"/>
      <c r="B14" s="5"/>
      <c r="C14" s="5" t="s">
        <v>5</v>
      </c>
      <c r="D14" s="5"/>
      <c r="E14" s="5"/>
      <c r="F14" s="5"/>
      <c r="G14" s="10">
        <v>306579</v>
      </c>
      <c r="H14" s="11">
        <v>0</v>
      </c>
      <c r="I14" s="15">
        <f>SUM(G14:H14)</f>
        <v>306579</v>
      </c>
    </row>
    <row r="15" spans="1:9" x14ac:dyDescent="0.15">
      <c r="A15" s="4"/>
      <c r="B15" s="5" t="s">
        <v>48</v>
      </c>
      <c r="C15" s="5" t="s">
        <v>7</v>
      </c>
      <c r="D15" s="5"/>
      <c r="E15" s="5"/>
      <c r="F15" s="5"/>
      <c r="G15" s="10"/>
      <c r="H15" s="11"/>
      <c r="I15" s="10"/>
    </row>
    <row r="16" spans="1:9" x14ac:dyDescent="0.15">
      <c r="A16" s="4"/>
      <c r="B16" s="5"/>
      <c r="C16" s="5" t="s">
        <v>8</v>
      </c>
      <c r="D16" s="5"/>
      <c r="E16" s="5"/>
      <c r="F16" s="5"/>
      <c r="G16" s="10">
        <v>2266832</v>
      </c>
      <c r="H16" s="11">
        <v>0</v>
      </c>
      <c r="I16" s="15">
        <f>SUM(G16:H16)</f>
        <v>2266832</v>
      </c>
    </row>
    <row r="17" spans="1:9" x14ac:dyDescent="0.15">
      <c r="A17" s="4"/>
      <c r="B17" s="5" t="s">
        <v>49</v>
      </c>
      <c r="C17" s="5" t="s">
        <v>6</v>
      </c>
      <c r="D17" s="5"/>
      <c r="E17" s="5"/>
      <c r="F17" s="5"/>
      <c r="G17" s="10"/>
      <c r="H17" s="11"/>
      <c r="I17" s="10"/>
    </row>
    <row r="18" spans="1:9" x14ac:dyDescent="0.15">
      <c r="A18" s="4"/>
      <c r="B18" s="5"/>
      <c r="C18" s="5" t="s">
        <v>116</v>
      </c>
      <c r="D18" s="5"/>
      <c r="E18" s="5"/>
      <c r="F18" s="5"/>
      <c r="G18" s="10">
        <v>93124222</v>
      </c>
      <c r="H18" s="11">
        <v>0</v>
      </c>
      <c r="I18" s="15">
        <f t="shared" ref="I18:I23" si="0">SUM(G18:H18)</f>
        <v>93124222</v>
      </c>
    </row>
    <row r="19" spans="1:9" x14ac:dyDescent="0.15">
      <c r="A19" s="4"/>
      <c r="B19" s="5"/>
      <c r="C19" s="5" t="s">
        <v>117</v>
      </c>
      <c r="D19" s="5"/>
      <c r="E19" s="5"/>
      <c r="F19" s="5"/>
      <c r="G19" s="10">
        <v>53822851</v>
      </c>
      <c r="H19" s="11">
        <v>0</v>
      </c>
      <c r="I19" s="15">
        <f t="shared" si="0"/>
        <v>53822851</v>
      </c>
    </row>
    <row r="20" spans="1:9" x14ac:dyDescent="0.15">
      <c r="A20" s="4"/>
      <c r="B20" s="5"/>
      <c r="C20" s="5" t="s">
        <v>118</v>
      </c>
      <c r="D20" s="5"/>
      <c r="E20" s="5"/>
      <c r="F20" s="5"/>
      <c r="G20" s="10">
        <v>21803049</v>
      </c>
      <c r="H20" s="11">
        <v>0</v>
      </c>
      <c r="I20" s="15">
        <f t="shared" si="0"/>
        <v>21803049</v>
      </c>
    </row>
    <row r="21" spans="1:9" x14ac:dyDescent="0.15">
      <c r="A21" s="4"/>
      <c r="B21" s="5"/>
      <c r="C21" s="5" t="s">
        <v>119</v>
      </c>
      <c r="D21" s="5"/>
      <c r="E21" s="5"/>
      <c r="F21" s="5"/>
      <c r="G21" s="10">
        <v>46445082</v>
      </c>
      <c r="H21" s="11">
        <v>0</v>
      </c>
      <c r="I21" s="15">
        <f t="shared" si="0"/>
        <v>46445082</v>
      </c>
    </row>
    <row r="22" spans="1:9" x14ac:dyDescent="0.15">
      <c r="A22" s="4"/>
      <c r="B22" s="5"/>
      <c r="C22" s="5" t="s">
        <v>142</v>
      </c>
      <c r="D22" s="5"/>
      <c r="E22" s="5"/>
      <c r="F22" s="5"/>
      <c r="G22" s="10">
        <v>16618008</v>
      </c>
      <c r="H22" s="11">
        <v>0</v>
      </c>
      <c r="I22" s="15">
        <f t="shared" si="0"/>
        <v>16618008</v>
      </c>
    </row>
    <row r="23" spans="1:9" x14ac:dyDescent="0.15">
      <c r="A23" s="4"/>
      <c r="B23" s="5"/>
      <c r="C23" s="5" t="s">
        <v>143</v>
      </c>
      <c r="D23" s="5"/>
      <c r="E23" s="5"/>
      <c r="F23" s="5"/>
      <c r="G23" s="10">
        <v>24219067</v>
      </c>
      <c r="H23" s="11">
        <v>0</v>
      </c>
      <c r="I23" s="15">
        <f t="shared" si="0"/>
        <v>24219067</v>
      </c>
    </row>
    <row r="24" spans="1:9" x14ac:dyDescent="0.15">
      <c r="A24" s="4"/>
      <c r="B24" s="5" t="s">
        <v>50</v>
      </c>
      <c r="C24" s="5" t="s">
        <v>9</v>
      </c>
      <c r="D24" s="5"/>
      <c r="E24" s="5"/>
      <c r="F24" s="5"/>
      <c r="G24" s="10"/>
      <c r="H24" s="11"/>
      <c r="I24" s="10"/>
    </row>
    <row r="25" spans="1:9" x14ac:dyDescent="0.15">
      <c r="A25" s="4"/>
      <c r="B25" s="5"/>
      <c r="C25" s="5" t="s">
        <v>10</v>
      </c>
      <c r="D25" s="5"/>
      <c r="E25" s="5"/>
      <c r="F25" s="5"/>
      <c r="G25" s="10">
        <v>572</v>
      </c>
      <c r="H25" s="11">
        <v>0</v>
      </c>
      <c r="I25" s="15">
        <f>SUM(G25:H25)</f>
        <v>572</v>
      </c>
    </row>
    <row r="26" spans="1:9" x14ac:dyDescent="0.15">
      <c r="A26" s="4"/>
      <c r="B26" s="5"/>
      <c r="C26" s="5" t="s">
        <v>11</v>
      </c>
      <c r="D26" s="5"/>
      <c r="E26" s="5"/>
      <c r="F26" s="5"/>
      <c r="G26" s="10">
        <v>697889</v>
      </c>
      <c r="H26" s="11">
        <v>0</v>
      </c>
      <c r="I26" s="15">
        <f>SUM(G26:H26)</f>
        <v>697889</v>
      </c>
    </row>
    <row r="27" spans="1:9" x14ac:dyDescent="0.15">
      <c r="A27" s="4"/>
      <c r="B27" s="5"/>
      <c r="C27" s="5" t="s">
        <v>120</v>
      </c>
      <c r="D27" s="5"/>
      <c r="E27" s="5"/>
      <c r="F27" s="5"/>
      <c r="G27" s="10">
        <v>0</v>
      </c>
      <c r="H27" s="11">
        <v>0</v>
      </c>
      <c r="I27" s="15">
        <f>SUM(G27:H27)</f>
        <v>0</v>
      </c>
    </row>
    <row r="28" spans="1:9" x14ac:dyDescent="0.15">
      <c r="A28" s="4"/>
      <c r="B28" s="2"/>
      <c r="C28" s="5" t="s">
        <v>12</v>
      </c>
      <c r="D28" s="5"/>
      <c r="F28" s="5"/>
      <c r="G28" s="14">
        <f>SUM(G12:G12,G14:G14,G16,G18:G23,G25:G27)</f>
        <v>259595151</v>
      </c>
      <c r="H28" s="14">
        <f>SUM(H12:H12,H14:H14,H16,H18:H23,H25:H27)</f>
        <v>0</v>
      </c>
      <c r="I28" s="14">
        <f>SUM(I12:I12,I14:I14,I16,I18:I23,I25:I27)</f>
        <v>259595151</v>
      </c>
    </row>
    <row r="29" spans="1:9" x14ac:dyDescent="0.15">
      <c r="A29" s="4" t="s">
        <v>51</v>
      </c>
      <c r="B29" s="5" t="s">
        <v>13</v>
      </c>
      <c r="C29" s="5"/>
      <c r="D29" s="5"/>
      <c r="E29" s="5"/>
      <c r="F29" s="5"/>
      <c r="G29" s="10"/>
      <c r="H29" s="11"/>
      <c r="I29" s="10"/>
    </row>
    <row r="30" spans="1:9" x14ac:dyDescent="0.15">
      <c r="A30" s="4"/>
      <c r="B30" s="5" t="s">
        <v>52</v>
      </c>
      <c r="C30" s="5" t="s">
        <v>2</v>
      </c>
      <c r="D30" s="5"/>
      <c r="E30" s="5"/>
      <c r="F30" s="5"/>
      <c r="G30" s="10"/>
      <c r="H30" s="11"/>
      <c r="I30" s="10"/>
    </row>
    <row r="31" spans="1:9" x14ac:dyDescent="0.15">
      <c r="A31" s="4"/>
      <c r="B31" s="5"/>
      <c r="C31" s="5" t="s">
        <v>53</v>
      </c>
      <c r="D31" s="5"/>
      <c r="E31" s="5"/>
      <c r="F31" s="5" t="s">
        <v>15</v>
      </c>
      <c r="G31" s="10"/>
      <c r="H31" s="11"/>
      <c r="I31" s="10"/>
    </row>
    <row r="32" spans="1:9" x14ac:dyDescent="0.15">
      <c r="A32" s="4"/>
      <c r="B32" s="5"/>
      <c r="C32" s="5"/>
      <c r="D32" s="5"/>
      <c r="E32" s="5"/>
      <c r="F32" s="5" t="s">
        <v>16</v>
      </c>
      <c r="G32" s="10">
        <v>153368423</v>
      </c>
      <c r="H32" s="11"/>
      <c r="I32" s="15">
        <f>SUM(G32:H32)</f>
        <v>153368423</v>
      </c>
    </row>
    <row r="33" spans="1:12" x14ac:dyDescent="0.15">
      <c r="A33" s="4"/>
      <c r="B33" s="5"/>
      <c r="C33" s="5"/>
      <c r="D33" s="5"/>
      <c r="E33" s="5"/>
      <c r="F33" s="5" t="s">
        <v>17</v>
      </c>
      <c r="G33" s="10">
        <v>14917808</v>
      </c>
      <c r="H33" s="11"/>
      <c r="I33" s="15">
        <f>SUM(G33:H33)</f>
        <v>14917808</v>
      </c>
    </row>
    <row r="34" spans="1:12" x14ac:dyDescent="0.15">
      <c r="A34" s="4"/>
      <c r="B34" s="5"/>
      <c r="C34" s="5"/>
      <c r="D34" s="5"/>
      <c r="E34" s="5"/>
      <c r="F34" s="2" t="s">
        <v>18</v>
      </c>
      <c r="G34" s="10">
        <v>2222123</v>
      </c>
      <c r="H34" s="11"/>
      <c r="I34" s="15">
        <f>SUM(G34:H34)</f>
        <v>2222123</v>
      </c>
    </row>
    <row r="35" spans="1:12" x14ac:dyDescent="0.15">
      <c r="A35" s="4"/>
      <c r="B35" s="5"/>
      <c r="C35" s="5"/>
      <c r="D35" s="5"/>
      <c r="E35" s="5"/>
      <c r="F35" s="5" t="s">
        <v>19</v>
      </c>
      <c r="G35" s="14">
        <f>SUM(G32:G34)</f>
        <v>170508354</v>
      </c>
      <c r="H35" s="14">
        <f>SUM(H32:H34)</f>
        <v>0</v>
      </c>
      <c r="I35" s="14">
        <f>SUM(I32:I34)</f>
        <v>170508354</v>
      </c>
    </row>
    <row r="36" spans="1:12" x14ac:dyDescent="0.15">
      <c r="A36" s="4"/>
      <c r="B36" s="5"/>
      <c r="C36" s="5" t="s">
        <v>54</v>
      </c>
      <c r="D36" s="5"/>
      <c r="E36" s="5"/>
      <c r="F36" s="5" t="s">
        <v>20</v>
      </c>
      <c r="G36" s="10"/>
      <c r="H36" s="11"/>
      <c r="I36" s="10"/>
    </row>
    <row r="37" spans="1:12" x14ac:dyDescent="0.15">
      <c r="A37" s="4"/>
      <c r="B37" s="5"/>
      <c r="C37" s="5"/>
      <c r="D37" s="5"/>
      <c r="E37" s="5"/>
      <c r="F37" s="5" t="s">
        <v>75</v>
      </c>
      <c r="G37" s="10">
        <v>9796942</v>
      </c>
      <c r="H37" s="11">
        <v>0</v>
      </c>
      <c r="I37" s="15">
        <f t="shared" ref="I37:I57" si="1">G37</f>
        <v>9796942</v>
      </c>
      <c r="L37" s="5"/>
    </row>
    <row r="38" spans="1:12" x14ac:dyDescent="0.15">
      <c r="A38" s="4"/>
      <c r="B38" s="5"/>
      <c r="C38" s="5"/>
      <c r="D38" s="5"/>
      <c r="E38" s="5"/>
      <c r="F38" s="5" t="s">
        <v>149</v>
      </c>
      <c r="G38" s="10">
        <v>93440</v>
      </c>
      <c r="H38" s="11">
        <v>0</v>
      </c>
      <c r="I38" s="15">
        <f t="shared" si="1"/>
        <v>93440</v>
      </c>
      <c r="L38" s="5"/>
    </row>
    <row r="39" spans="1:12" x14ac:dyDescent="0.15">
      <c r="A39" s="4"/>
      <c r="B39" s="5"/>
      <c r="C39" s="5"/>
      <c r="D39" s="5"/>
      <c r="E39" s="5"/>
      <c r="F39" s="5" t="s">
        <v>76</v>
      </c>
      <c r="G39" s="10">
        <v>7065840</v>
      </c>
      <c r="H39" s="11">
        <v>0</v>
      </c>
      <c r="I39" s="15">
        <f t="shared" si="1"/>
        <v>7065840</v>
      </c>
      <c r="L39" s="5"/>
    </row>
    <row r="40" spans="1:12" x14ac:dyDescent="0.15">
      <c r="A40" s="4"/>
      <c r="B40" s="5"/>
      <c r="C40" s="5"/>
      <c r="D40" s="5"/>
      <c r="E40" s="5"/>
      <c r="F40" s="5" t="s">
        <v>77</v>
      </c>
      <c r="G40" s="10">
        <v>1517784</v>
      </c>
      <c r="H40" s="11">
        <v>0</v>
      </c>
      <c r="I40" s="15">
        <f t="shared" si="1"/>
        <v>1517784</v>
      </c>
      <c r="L40" s="5"/>
    </row>
    <row r="41" spans="1:12" x14ac:dyDescent="0.15">
      <c r="A41" s="4"/>
      <c r="B41" s="5"/>
      <c r="C41" s="5"/>
      <c r="D41" s="5"/>
      <c r="E41" s="5"/>
      <c r="F41" s="18" t="s">
        <v>78</v>
      </c>
      <c r="G41" s="10">
        <v>3989685</v>
      </c>
      <c r="H41" s="11">
        <v>0</v>
      </c>
      <c r="I41" s="15">
        <f t="shared" si="1"/>
        <v>3989685</v>
      </c>
      <c r="L41" s="5"/>
    </row>
    <row r="42" spans="1:12" x14ac:dyDescent="0.15">
      <c r="A42" s="4"/>
      <c r="B42" s="5"/>
      <c r="C42" s="5"/>
      <c r="D42" s="5"/>
      <c r="E42" s="5"/>
      <c r="F42" s="18" t="s">
        <v>79</v>
      </c>
      <c r="G42" s="10">
        <v>1447892</v>
      </c>
      <c r="H42" s="11">
        <v>0</v>
      </c>
      <c r="I42" s="15">
        <f t="shared" si="1"/>
        <v>1447892</v>
      </c>
      <c r="L42" s="5"/>
    </row>
    <row r="43" spans="1:12" x14ac:dyDescent="0.15">
      <c r="A43" s="4"/>
      <c r="B43" s="5"/>
      <c r="C43" s="5"/>
      <c r="D43" s="5"/>
      <c r="E43" s="5"/>
      <c r="F43" s="18" t="s">
        <v>81</v>
      </c>
      <c r="G43" s="10">
        <v>455389</v>
      </c>
      <c r="H43" s="11">
        <v>0</v>
      </c>
      <c r="I43" s="15">
        <f t="shared" si="1"/>
        <v>455389</v>
      </c>
      <c r="L43" s="5"/>
    </row>
    <row r="44" spans="1:12" x14ac:dyDescent="0.15">
      <c r="A44" s="4"/>
      <c r="B44" s="5"/>
      <c r="C44" s="5"/>
      <c r="D44" s="5"/>
      <c r="E44" s="5"/>
      <c r="F44" s="18" t="s">
        <v>83</v>
      </c>
      <c r="G44" s="10">
        <v>305239</v>
      </c>
      <c r="H44" s="11">
        <v>0</v>
      </c>
      <c r="I44" s="15">
        <f t="shared" si="1"/>
        <v>305239</v>
      </c>
      <c r="L44" s="5"/>
    </row>
    <row r="45" spans="1:12" x14ac:dyDescent="0.15">
      <c r="A45" s="4"/>
      <c r="B45" s="5"/>
      <c r="C45" s="5"/>
      <c r="D45" s="5"/>
      <c r="E45" s="5"/>
      <c r="F45" s="18" t="s">
        <v>135</v>
      </c>
      <c r="G45" s="10">
        <v>250400</v>
      </c>
      <c r="H45" s="11">
        <v>0</v>
      </c>
      <c r="I45" s="15">
        <f t="shared" si="1"/>
        <v>250400</v>
      </c>
      <c r="L45" s="5"/>
    </row>
    <row r="46" spans="1:12" x14ac:dyDescent="0.15">
      <c r="A46" s="4"/>
      <c r="B46" s="5"/>
      <c r="C46" s="5"/>
      <c r="D46" s="5"/>
      <c r="E46" s="5"/>
      <c r="F46" s="50" t="s">
        <v>136</v>
      </c>
      <c r="G46" s="10">
        <v>0</v>
      </c>
      <c r="H46" s="11">
        <v>0</v>
      </c>
      <c r="I46" s="15">
        <f t="shared" si="1"/>
        <v>0</v>
      </c>
      <c r="L46" s="5"/>
    </row>
    <row r="47" spans="1:12" x14ac:dyDescent="0.15">
      <c r="A47" s="4"/>
      <c r="B47" s="5"/>
      <c r="C47" s="5"/>
      <c r="D47" s="5"/>
      <c r="E47" s="5"/>
      <c r="F47" s="51" t="s">
        <v>87</v>
      </c>
      <c r="G47" s="10">
        <v>2964637</v>
      </c>
      <c r="H47" s="10">
        <v>0</v>
      </c>
      <c r="I47" s="15">
        <f t="shared" ref="I47:I54" si="2">G47</f>
        <v>2964637</v>
      </c>
      <c r="L47" s="5"/>
    </row>
    <row r="48" spans="1:12" x14ac:dyDescent="0.15">
      <c r="A48" s="4"/>
      <c r="B48" s="5"/>
      <c r="C48" s="5"/>
      <c r="D48" s="5"/>
      <c r="E48" s="5"/>
      <c r="F48" s="18" t="s">
        <v>89</v>
      </c>
      <c r="G48" s="10">
        <v>1469602</v>
      </c>
      <c r="H48" s="11">
        <v>0</v>
      </c>
      <c r="I48" s="15">
        <f t="shared" si="2"/>
        <v>1469602</v>
      </c>
      <c r="L48" s="5"/>
    </row>
    <row r="49" spans="1:12" ht="13.5" customHeight="1" x14ac:dyDescent="0.15">
      <c r="A49" s="4"/>
      <c r="B49" s="5"/>
      <c r="C49" s="5"/>
      <c r="D49" s="5"/>
      <c r="E49" s="5"/>
      <c r="F49" s="18" t="s">
        <v>91</v>
      </c>
      <c r="G49" s="10">
        <v>14561623</v>
      </c>
      <c r="H49" s="11">
        <v>0</v>
      </c>
      <c r="I49" s="15">
        <f t="shared" si="2"/>
        <v>14561623</v>
      </c>
      <c r="L49" s="5"/>
    </row>
    <row r="50" spans="1:12" x14ac:dyDescent="0.15">
      <c r="A50" s="4"/>
      <c r="B50" s="5"/>
      <c r="C50" s="5"/>
      <c r="D50" s="5"/>
      <c r="E50" s="5"/>
      <c r="F50" s="18" t="s">
        <v>93</v>
      </c>
      <c r="G50" s="10">
        <v>64700</v>
      </c>
      <c r="H50" s="11">
        <v>0</v>
      </c>
      <c r="I50" s="15">
        <f t="shared" si="2"/>
        <v>64700</v>
      </c>
      <c r="L50" s="5"/>
    </row>
    <row r="51" spans="1:12" x14ac:dyDescent="0.15">
      <c r="A51" s="4"/>
      <c r="B51" s="5"/>
      <c r="C51" s="5"/>
      <c r="D51" s="5"/>
      <c r="E51" s="5"/>
      <c r="F51" s="18" t="s">
        <v>95</v>
      </c>
      <c r="G51" s="10">
        <v>151247</v>
      </c>
      <c r="H51" s="11">
        <v>0</v>
      </c>
      <c r="I51" s="15">
        <f t="shared" si="2"/>
        <v>151247</v>
      </c>
      <c r="L51" s="5"/>
    </row>
    <row r="52" spans="1:12" x14ac:dyDescent="0.15">
      <c r="A52" s="4"/>
      <c r="B52" s="5"/>
      <c r="C52" s="5"/>
      <c r="D52" s="5"/>
      <c r="E52" s="5"/>
      <c r="F52" s="18" t="s">
        <v>96</v>
      </c>
      <c r="G52" s="10">
        <v>0</v>
      </c>
      <c r="H52" s="11">
        <v>0</v>
      </c>
      <c r="I52" s="15">
        <f t="shared" si="2"/>
        <v>0</v>
      </c>
      <c r="L52" s="5"/>
    </row>
    <row r="53" spans="1:12" ht="13.5" customHeight="1" x14ac:dyDescent="0.15">
      <c r="A53" s="4"/>
      <c r="B53" s="5"/>
      <c r="C53" s="5"/>
      <c r="D53" s="5"/>
      <c r="E53" s="5"/>
      <c r="F53" s="18" t="s">
        <v>97</v>
      </c>
      <c r="G53" s="10">
        <v>2861496</v>
      </c>
      <c r="H53" s="11">
        <v>0</v>
      </c>
      <c r="I53" s="15">
        <f t="shared" si="2"/>
        <v>2861496</v>
      </c>
      <c r="L53" s="5"/>
    </row>
    <row r="54" spans="1:12" ht="13.5" customHeight="1" x14ac:dyDescent="0.15">
      <c r="A54" s="4"/>
      <c r="B54" s="5"/>
      <c r="C54" s="5"/>
      <c r="D54" s="5"/>
      <c r="E54" s="5"/>
      <c r="F54" s="18" t="s">
        <v>144</v>
      </c>
      <c r="G54" s="10">
        <v>8000</v>
      </c>
      <c r="H54" s="11">
        <v>0</v>
      </c>
      <c r="I54" s="15">
        <f t="shared" si="2"/>
        <v>8000</v>
      </c>
      <c r="L54" s="5"/>
    </row>
    <row r="55" spans="1:12" x14ac:dyDescent="0.15">
      <c r="A55" s="4"/>
      <c r="B55" s="5"/>
      <c r="C55" s="5"/>
      <c r="D55" s="5"/>
      <c r="E55" s="5"/>
      <c r="F55" s="18" t="s">
        <v>100</v>
      </c>
      <c r="G55" s="10">
        <v>774232</v>
      </c>
      <c r="H55" s="11">
        <v>0</v>
      </c>
      <c r="I55" s="15">
        <f t="shared" si="1"/>
        <v>774232</v>
      </c>
      <c r="L55" s="5"/>
    </row>
    <row r="56" spans="1:12" x14ac:dyDescent="0.15">
      <c r="A56" s="4"/>
      <c r="B56" s="5"/>
      <c r="C56" s="5"/>
      <c r="D56" s="5"/>
      <c r="E56" s="5"/>
      <c r="F56" s="18" t="s">
        <v>102</v>
      </c>
      <c r="G56" s="10">
        <v>13023400</v>
      </c>
      <c r="H56" s="11">
        <v>0</v>
      </c>
      <c r="I56" s="15">
        <f t="shared" si="1"/>
        <v>13023400</v>
      </c>
      <c r="L56" s="5"/>
    </row>
    <row r="57" spans="1:12" x14ac:dyDescent="0.15">
      <c r="A57" s="4"/>
      <c r="B57" s="5"/>
      <c r="C57" s="5"/>
      <c r="D57" s="5"/>
      <c r="E57" s="5"/>
      <c r="F57" s="18" t="s">
        <v>103</v>
      </c>
      <c r="G57" s="60">
        <v>300296</v>
      </c>
      <c r="H57" s="11">
        <v>0</v>
      </c>
      <c r="I57" s="15">
        <f t="shared" si="1"/>
        <v>300296</v>
      </c>
      <c r="L57" s="5"/>
    </row>
    <row r="58" spans="1:12" x14ac:dyDescent="0.15">
      <c r="A58" s="4"/>
      <c r="B58" s="5"/>
      <c r="C58" s="5"/>
      <c r="D58" s="5"/>
      <c r="E58" s="5"/>
      <c r="F58" s="18" t="s">
        <v>106</v>
      </c>
      <c r="G58" s="59">
        <f>SUM(G37:G57)</f>
        <v>61101844</v>
      </c>
      <c r="H58" s="11">
        <f>SUM(H37:H57)</f>
        <v>0</v>
      </c>
      <c r="I58" s="15">
        <f>SUM(I37:I57)</f>
        <v>61101844</v>
      </c>
      <c r="L58" s="5"/>
    </row>
    <row r="59" spans="1:12" x14ac:dyDescent="0.15">
      <c r="A59" s="4"/>
      <c r="B59" s="5"/>
      <c r="C59" s="2" t="s">
        <v>22</v>
      </c>
      <c r="D59" s="5"/>
      <c r="E59" s="5"/>
      <c r="F59" s="2"/>
      <c r="G59" s="14">
        <f>SUM(G35,G58)</f>
        <v>231610198</v>
      </c>
      <c r="H59" s="14">
        <f>SUM(H35,H58)</f>
        <v>0</v>
      </c>
      <c r="I59" s="14">
        <f>SUM(I35,I58)</f>
        <v>231610198</v>
      </c>
    </row>
    <row r="60" spans="1:12" x14ac:dyDescent="0.15">
      <c r="A60" s="4"/>
      <c r="B60" s="5" t="s">
        <v>47</v>
      </c>
      <c r="C60" s="5" t="s">
        <v>3</v>
      </c>
      <c r="D60" s="5"/>
      <c r="E60" s="5"/>
      <c r="F60" s="5"/>
      <c r="G60" s="10"/>
      <c r="H60" s="11"/>
      <c r="I60" s="10"/>
    </row>
    <row r="61" spans="1:12" x14ac:dyDescent="0.15">
      <c r="A61" s="4"/>
      <c r="B61" s="5"/>
      <c r="C61" s="5" t="s">
        <v>53</v>
      </c>
      <c r="D61" s="5"/>
      <c r="E61" s="5"/>
      <c r="F61" s="5" t="s">
        <v>15</v>
      </c>
      <c r="G61" s="10"/>
      <c r="H61" s="11"/>
      <c r="I61" s="10"/>
      <c r="L61" s="5"/>
    </row>
    <row r="62" spans="1:12" x14ac:dyDescent="0.15">
      <c r="A62" s="4"/>
      <c r="B62" s="5"/>
      <c r="C62" s="5"/>
      <c r="D62" s="5"/>
      <c r="E62" s="5"/>
      <c r="F62" s="5" t="s">
        <v>16</v>
      </c>
      <c r="G62" s="19">
        <v>6494120</v>
      </c>
      <c r="H62" s="11">
        <v>0</v>
      </c>
      <c r="I62" s="15">
        <f>G62</f>
        <v>6494120</v>
      </c>
      <c r="L62" s="5"/>
    </row>
    <row r="63" spans="1:12" x14ac:dyDescent="0.15">
      <c r="A63" s="4"/>
      <c r="B63" s="5"/>
      <c r="C63" s="5"/>
      <c r="D63" s="5"/>
      <c r="E63" s="5"/>
      <c r="F63" s="1" t="s">
        <v>41</v>
      </c>
      <c r="G63" s="19">
        <v>2235302</v>
      </c>
      <c r="H63" s="11">
        <v>0</v>
      </c>
      <c r="I63" s="15">
        <f>G63</f>
        <v>2235302</v>
      </c>
      <c r="L63" s="1"/>
    </row>
    <row r="64" spans="1:12" x14ac:dyDescent="0.15">
      <c r="A64" s="4"/>
      <c r="B64" s="5"/>
      <c r="C64" s="5"/>
      <c r="D64" s="5"/>
      <c r="E64" s="5"/>
      <c r="F64" s="5" t="s">
        <v>18</v>
      </c>
      <c r="G64" s="20">
        <v>832221</v>
      </c>
      <c r="H64" s="11">
        <v>0</v>
      </c>
      <c r="I64" s="15">
        <f>G64</f>
        <v>832221</v>
      </c>
      <c r="L64" s="5"/>
    </row>
    <row r="65" spans="1:12" x14ac:dyDescent="0.15">
      <c r="A65" s="4"/>
      <c r="B65" s="5"/>
      <c r="C65" s="5"/>
      <c r="D65" s="5"/>
      <c r="E65" s="5"/>
      <c r="F65" s="5" t="s">
        <v>19</v>
      </c>
      <c r="G65" s="14">
        <f>SUM(G62:G64)</f>
        <v>9561643</v>
      </c>
      <c r="H65" s="14">
        <f>SUM(H62:H64)</f>
        <v>0</v>
      </c>
      <c r="I65" s="14">
        <f>SUM(G65:H65)</f>
        <v>9561643</v>
      </c>
      <c r="L65" s="5"/>
    </row>
    <row r="66" spans="1:12" x14ac:dyDescent="0.15">
      <c r="A66" s="4"/>
      <c r="B66" s="5"/>
      <c r="C66" s="5" t="s">
        <v>54</v>
      </c>
      <c r="D66" s="5"/>
      <c r="E66" s="5"/>
      <c r="F66" s="5" t="s">
        <v>20</v>
      </c>
      <c r="G66" s="10"/>
      <c r="H66" s="11"/>
      <c r="I66" s="10"/>
      <c r="L66" s="5"/>
    </row>
    <row r="67" spans="1:12" x14ac:dyDescent="0.15">
      <c r="A67" s="4"/>
      <c r="B67" s="5"/>
      <c r="C67" s="5"/>
      <c r="D67" s="5"/>
      <c r="E67" s="5"/>
      <c r="F67" s="5" t="s">
        <v>128</v>
      </c>
      <c r="G67" s="10">
        <v>700</v>
      </c>
      <c r="H67" s="11">
        <v>0</v>
      </c>
      <c r="I67" s="15">
        <f t="shared" ref="I67" si="3">G67</f>
        <v>700</v>
      </c>
      <c r="L67" s="5"/>
    </row>
    <row r="68" spans="1:12" x14ac:dyDescent="0.15">
      <c r="A68" s="4"/>
      <c r="B68" s="5"/>
      <c r="C68" s="5"/>
      <c r="D68" s="5"/>
      <c r="E68" s="5"/>
      <c r="F68" s="5" t="s">
        <v>104</v>
      </c>
      <c r="G68" s="10">
        <v>18144</v>
      </c>
      <c r="H68" s="11">
        <v>0</v>
      </c>
      <c r="I68" s="15">
        <f t="shared" ref="I68:I89" si="4">G68</f>
        <v>18144</v>
      </c>
      <c r="L68" s="5"/>
    </row>
    <row r="69" spans="1:12" x14ac:dyDescent="0.15">
      <c r="A69" s="4"/>
      <c r="B69" s="5"/>
      <c r="C69" s="5"/>
      <c r="D69" s="5"/>
      <c r="E69" s="5"/>
      <c r="F69" s="5" t="s">
        <v>76</v>
      </c>
      <c r="G69" s="10">
        <v>279507</v>
      </c>
      <c r="H69" s="11">
        <v>0</v>
      </c>
      <c r="I69" s="15">
        <f t="shared" si="4"/>
        <v>279507</v>
      </c>
      <c r="L69" s="5"/>
    </row>
    <row r="70" spans="1:12" x14ac:dyDescent="0.15">
      <c r="A70" s="4"/>
      <c r="B70" s="5"/>
      <c r="C70" s="5"/>
      <c r="D70" s="5"/>
      <c r="E70" s="5"/>
      <c r="F70" s="5" t="s">
        <v>77</v>
      </c>
      <c r="G70" s="10">
        <v>323900</v>
      </c>
      <c r="H70" s="11">
        <v>0</v>
      </c>
      <c r="I70" s="15">
        <f t="shared" si="4"/>
        <v>323900</v>
      </c>
      <c r="L70" s="5"/>
    </row>
    <row r="71" spans="1:12" x14ac:dyDescent="0.15">
      <c r="A71" s="4"/>
      <c r="B71" s="5"/>
      <c r="C71" s="5"/>
      <c r="D71" s="5"/>
      <c r="E71" s="5"/>
      <c r="F71" s="18" t="s">
        <v>78</v>
      </c>
      <c r="G71" s="10">
        <v>1736937</v>
      </c>
      <c r="H71" s="11">
        <v>0</v>
      </c>
      <c r="I71" s="15">
        <f t="shared" si="4"/>
        <v>1736937</v>
      </c>
      <c r="L71" s="5"/>
    </row>
    <row r="72" spans="1:12" x14ac:dyDescent="0.15">
      <c r="A72" s="4"/>
      <c r="B72" s="5"/>
      <c r="C72" s="5"/>
      <c r="D72" s="5"/>
      <c r="E72" s="5"/>
      <c r="F72" s="18" t="s">
        <v>79</v>
      </c>
      <c r="G72" s="10">
        <v>194531</v>
      </c>
      <c r="H72" s="11">
        <v>0</v>
      </c>
      <c r="I72" s="15">
        <f t="shared" si="4"/>
        <v>194531</v>
      </c>
      <c r="L72" s="5"/>
    </row>
    <row r="73" spans="1:12" x14ac:dyDescent="0.15">
      <c r="A73" s="4"/>
      <c r="B73" s="5"/>
      <c r="C73" s="5"/>
      <c r="D73" s="5"/>
      <c r="E73" s="5"/>
      <c r="F73" s="18" t="s">
        <v>81</v>
      </c>
      <c r="G73" s="10">
        <v>865080</v>
      </c>
      <c r="H73" s="11">
        <v>0</v>
      </c>
      <c r="I73" s="15">
        <f t="shared" si="4"/>
        <v>865080</v>
      </c>
      <c r="L73" s="5"/>
    </row>
    <row r="74" spans="1:12" x14ac:dyDescent="0.15">
      <c r="A74" s="4"/>
      <c r="B74" s="5"/>
      <c r="C74" s="5"/>
      <c r="D74" s="5"/>
      <c r="E74" s="5"/>
      <c r="F74" s="18" t="s">
        <v>83</v>
      </c>
      <c r="G74" s="10">
        <v>24644</v>
      </c>
      <c r="H74" s="11">
        <v>0</v>
      </c>
      <c r="I74" s="15">
        <f t="shared" si="4"/>
        <v>24644</v>
      </c>
      <c r="L74" s="5"/>
    </row>
    <row r="75" spans="1:12" x14ac:dyDescent="0.15">
      <c r="A75" s="4"/>
      <c r="B75" s="5"/>
      <c r="C75" s="5"/>
      <c r="D75" s="5"/>
      <c r="E75" s="5"/>
      <c r="F75" s="18" t="s">
        <v>85</v>
      </c>
      <c r="G75" s="10">
        <v>1951776</v>
      </c>
      <c r="H75" s="11">
        <v>0</v>
      </c>
      <c r="I75" s="15">
        <f t="shared" si="4"/>
        <v>1951776</v>
      </c>
      <c r="L75" s="5"/>
    </row>
    <row r="76" spans="1:12" x14ac:dyDescent="0.15">
      <c r="A76" s="4"/>
      <c r="B76" s="5"/>
      <c r="C76" s="5"/>
      <c r="D76" s="5"/>
      <c r="E76" s="5"/>
      <c r="F76" s="18" t="s">
        <v>86</v>
      </c>
      <c r="G76" s="10">
        <v>8137936</v>
      </c>
      <c r="H76" s="11">
        <v>0</v>
      </c>
      <c r="I76" s="15">
        <f t="shared" si="4"/>
        <v>8137936</v>
      </c>
      <c r="L76" s="5"/>
    </row>
    <row r="77" spans="1:12" x14ac:dyDescent="0.15">
      <c r="A77" s="4"/>
      <c r="B77" s="5"/>
      <c r="C77" s="5"/>
      <c r="D77" s="5"/>
      <c r="E77" s="5"/>
      <c r="F77" s="18" t="s">
        <v>87</v>
      </c>
      <c r="G77" s="10">
        <v>1253915</v>
      </c>
      <c r="H77" s="11">
        <v>0</v>
      </c>
      <c r="I77" s="15">
        <f t="shared" si="4"/>
        <v>1253915</v>
      </c>
      <c r="L77" s="5"/>
    </row>
    <row r="78" spans="1:12" x14ac:dyDescent="0.15">
      <c r="A78" s="4"/>
      <c r="B78" s="5"/>
      <c r="C78" s="5"/>
      <c r="D78" s="5"/>
      <c r="E78" s="5"/>
      <c r="F78" s="18" t="s">
        <v>89</v>
      </c>
      <c r="G78" s="10">
        <v>363965</v>
      </c>
      <c r="H78" s="11">
        <v>0</v>
      </c>
      <c r="I78" s="15">
        <f t="shared" si="4"/>
        <v>363965</v>
      </c>
      <c r="L78" s="5"/>
    </row>
    <row r="79" spans="1:12" x14ac:dyDescent="0.15">
      <c r="A79" s="4"/>
      <c r="B79" s="5"/>
      <c r="C79" s="5"/>
      <c r="D79" s="5"/>
      <c r="E79" s="5"/>
      <c r="F79" s="18" t="s">
        <v>91</v>
      </c>
      <c r="G79" s="10">
        <v>-8417653</v>
      </c>
      <c r="H79" s="11">
        <v>0</v>
      </c>
      <c r="I79" s="15">
        <f t="shared" si="4"/>
        <v>-8417653</v>
      </c>
      <c r="L79" s="5"/>
    </row>
    <row r="80" spans="1:12" ht="13.5" customHeight="1" x14ac:dyDescent="0.15">
      <c r="A80" s="4"/>
      <c r="B80" s="5"/>
      <c r="C80" s="5"/>
      <c r="D80" s="5"/>
      <c r="E80" s="5"/>
      <c r="F80" s="18" t="s">
        <v>93</v>
      </c>
      <c r="G80" s="10">
        <v>66420</v>
      </c>
      <c r="H80" s="11">
        <v>0</v>
      </c>
      <c r="I80" s="15">
        <f t="shared" si="4"/>
        <v>66420</v>
      </c>
      <c r="L80" s="5"/>
    </row>
    <row r="81" spans="1:12" x14ac:dyDescent="0.15">
      <c r="A81" s="4"/>
      <c r="B81" s="5"/>
      <c r="C81" s="5"/>
      <c r="D81" s="5"/>
      <c r="E81" s="5"/>
      <c r="F81" s="18" t="s">
        <v>129</v>
      </c>
      <c r="G81" s="10">
        <v>6000</v>
      </c>
      <c r="H81" s="11">
        <v>0</v>
      </c>
      <c r="I81" s="15">
        <f t="shared" si="4"/>
        <v>6000</v>
      </c>
      <c r="L81" s="5"/>
    </row>
    <row r="82" spans="1:12" x14ac:dyDescent="0.15">
      <c r="A82" s="4"/>
      <c r="B82" s="5"/>
      <c r="C82" s="5"/>
      <c r="D82" s="5"/>
      <c r="E82" s="5"/>
      <c r="F82" s="18" t="s">
        <v>95</v>
      </c>
      <c r="G82" s="10">
        <v>478435</v>
      </c>
      <c r="H82" s="11">
        <v>0</v>
      </c>
      <c r="I82" s="15">
        <f t="shared" si="4"/>
        <v>478435</v>
      </c>
      <c r="L82" s="5"/>
    </row>
    <row r="83" spans="1:12" hidden="1" x14ac:dyDescent="0.15">
      <c r="A83" s="4"/>
      <c r="B83" s="5"/>
      <c r="C83" s="5"/>
      <c r="D83" s="5"/>
      <c r="E83" s="5"/>
      <c r="F83" s="18" t="s">
        <v>96</v>
      </c>
      <c r="G83" s="10">
        <v>0</v>
      </c>
      <c r="H83" s="11">
        <v>0</v>
      </c>
      <c r="I83" s="15">
        <f t="shared" si="4"/>
        <v>0</v>
      </c>
      <c r="L83" s="5"/>
    </row>
    <row r="84" spans="1:12" x14ac:dyDescent="0.15">
      <c r="A84" s="4"/>
      <c r="B84" s="5"/>
      <c r="C84" s="5"/>
      <c r="D84" s="5"/>
      <c r="E84" s="5"/>
      <c r="F84" s="18" t="s">
        <v>97</v>
      </c>
      <c r="G84" s="10">
        <v>200186</v>
      </c>
      <c r="H84" s="11">
        <v>0</v>
      </c>
      <c r="I84" s="15">
        <f t="shared" si="4"/>
        <v>200186</v>
      </c>
      <c r="L84" s="5"/>
    </row>
    <row r="85" spans="1:12" x14ac:dyDescent="0.15">
      <c r="A85" s="4"/>
      <c r="B85" s="5"/>
      <c r="C85" s="5"/>
      <c r="D85" s="5"/>
      <c r="E85" s="5"/>
      <c r="F85" s="18" t="s">
        <v>99</v>
      </c>
      <c r="G85" s="10">
        <v>57656</v>
      </c>
      <c r="H85" s="11">
        <v>0</v>
      </c>
      <c r="I85" s="15">
        <f t="shared" si="4"/>
        <v>57656</v>
      </c>
      <c r="L85" s="5"/>
    </row>
    <row r="86" spans="1:12" x14ac:dyDescent="0.15">
      <c r="A86" s="4"/>
      <c r="B86" s="5"/>
      <c r="C86" s="5"/>
      <c r="D86" s="5"/>
      <c r="E86" s="5"/>
      <c r="F86" s="18" t="s">
        <v>100</v>
      </c>
      <c r="G86" s="10">
        <v>73050</v>
      </c>
      <c r="H86" s="11">
        <v>0</v>
      </c>
      <c r="I86" s="15">
        <f t="shared" si="4"/>
        <v>73050</v>
      </c>
      <c r="L86" s="5"/>
    </row>
    <row r="87" spans="1:12" x14ac:dyDescent="0.15">
      <c r="A87" s="4"/>
      <c r="B87" s="5"/>
      <c r="C87" s="5"/>
      <c r="D87" s="5"/>
      <c r="E87" s="5"/>
      <c r="F87" s="18" t="s">
        <v>102</v>
      </c>
      <c r="G87" s="10">
        <v>2040000</v>
      </c>
      <c r="H87" s="11">
        <v>0</v>
      </c>
      <c r="I87" s="15">
        <f t="shared" si="4"/>
        <v>2040000</v>
      </c>
      <c r="L87" s="5"/>
    </row>
    <row r="88" spans="1:12" x14ac:dyDescent="0.15">
      <c r="A88" s="4"/>
      <c r="B88" s="5"/>
      <c r="C88" s="5"/>
      <c r="D88" s="5"/>
      <c r="E88" s="5"/>
      <c r="F88" s="18" t="s">
        <v>105</v>
      </c>
      <c r="G88" s="10">
        <v>217000</v>
      </c>
      <c r="H88" s="11">
        <v>0</v>
      </c>
      <c r="I88" s="15">
        <f t="shared" si="4"/>
        <v>217000</v>
      </c>
      <c r="L88" s="5"/>
    </row>
    <row r="89" spans="1:12" x14ac:dyDescent="0.15">
      <c r="A89" s="4"/>
      <c r="B89" s="5"/>
      <c r="C89" s="5"/>
      <c r="D89" s="5"/>
      <c r="E89" s="5"/>
      <c r="F89" s="18" t="s">
        <v>103</v>
      </c>
      <c r="G89" s="10">
        <v>294598</v>
      </c>
      <c r="H89" s="11">
        <v>0</v>
      </c>
      <c r="I89" s="15">
        <f t="shared" si="4"/>
        <v>294598</v>
      </c>
      <c r="L89" s="5"/>
    </row>
    <row r="90" spans="1:12" x14ac:dyDescent="0.15">
      <c r="A90" s="4"/>
      <c r="B90" s="5"/>
      <c r="C90" s="5"/>
      <c r="D90" s="5"/>
      <c r="E90" s="5"/>
      <c r="F90" s="5" t="s">
        <v>21</v>
      </c>
      <c r="G90" s="14">
        <f>SUM(G67:G89)</f>
        <v>10166727</v>
      </c>
      <c r="H90" s="14">
        <f>SUM(H68:H89)</f>
        <v>0</v>
      </c>
      <c r="I90" s="14">
        <f>SUM(I67:I89)</f>
        <v>10166727</v>
      </c>
      <c r="L90" s="5"/>
    </row>
    <row r="91" spans="1:12" x14ac:dyDescent="0.15">
      <c r="A91" s="4"/>
      <c r="B91" s="5"/>
      <c r="C91" s="5" t="s">
        <v>23</v>
      </c>
      <c r="D91" s="5"/>
      <c r="E91" s="5"/>
      <c r="F91" s="5"/>
      <c r="G91" s="14">
        <f>SUM(G65,G90)</f>
        <v>19728370</v>
      </c>
      <c r="H91" s="14">
        <f>SUM(H65,H90)</f>
        <v>0</v>
      </c>
      <c r="I91" s="14">
        <f>SUM(I65,I90)</f>
        <v>19728370</v>
      </c>
    </row>
    <row r="92" spans="1:12" x14ac:dyDescent="0.15">
      <c r="A92" s="4"/>
      <c r="B92" s="5" t="s">
        <v>24</v>
      </c>
      <c r="C92" s="5"/>
      <c r="D92" s="5"/>
      <c r="E92" s="5"/>
      <c r="F92" s="5"/>
      <c r="G92" s="14">
        <f>SUM(G59,G91)</f>
        <v>251338568</v>
      </c>
      <c r="H92" s="14">
        <f>SUM(H59,H91)</f>
        <v>0</v>
      </c>
      <c r="I92" s="14">
        <f>SUM(I59,I91)</f>
        <v>251338568</v>
      </c>
    </row>
    <row r="93" spans="1:12" x14ac:dyDescent="0.15">
      <c r="A93" s="4"/>
      <c r="B93" s="5"/>
      <c r="C93" s="1" t="s">
        <v>25</v>
      </c>
      <c r="D93" s="5"/>
      <c r="E93" s="5"/>
      <c r="F93" s="5"/>
      <c r="G93" s="14">
        <f>G28-G92</f>
        <v>8256583</v>
      </c>
      <c r="H93" s="14">
        <f>H28-H92</f>
        <v>0</v>
      </c>
      <c r="I93" s="14">
        <f>I28-I92</f>
        <v>8256583</v>
      </c>
    </row>
    <row r="94" spans="1:12" x14ac:dyDescent="0.15">
      <c r="A94" s="4" t="s">
        <v>55</v>
      </c>
      <c r="B94" s="5" t="s">
        <v>26</v>
      </c>
      <c r="C94" s="5"/>
      <c r="D94" s="5"/>
      <c r="E94" s="5"/>
      <c r="F94" s="5"/>
      <c r="G94" s="10"/>
      <c r="H94" s="11"/>
      <c r="I94" s="10"/>
    </row>
    <row r="95" spans="1:12" x14ac:dyDescent="0.15">
      <c r="A95" s="4"/>
      <c r="B95" s="5" t="s">
        <v>146</v>
      </c>
      <c r="C95" s="5" t="s">
        <v>145</v>
      </c>
      <c r="D95" s="5"/>
      <c r="E95" s="5"/>
      <c r="F95" s="5"/>
      <c r="G95" s="10">
        <v>192000</v>
      </c>
      <c r="H95" s="10">
        <v>0</v>
      </c>
      <c r="I95" s="17">
        <f>SUM(G95:H95)</f>
        <v>192000</v>
      </c>
    </row>
    <row r="96" spans="1:12" x14ac:dyDescent="0.15">
      <c r="A96" s="4"/>
      <c r="B96" s="1" t="s">
        <v>47</v>
      </c>
      <c r="C96" s="5" t="s">
        <v>147</v>
      </c>
      <c r="D96" s="5"/>
      <c r="E96" s="5"/>
      <c r="F96" s="5"/>
      <c r="G96" s="10">
        <v>4353085</v>
      </c>
      <c r="H96" s="10">
        <v>0</v>
      </c>
      <c r="I96" s="17">
        <f>SUM(G96:H96)</f>
        <v>4353085</v>
      </c>
    </row>
    <row r="97" spans="1:10" x14ac:dyDescent="0.15">
      <c r="A97" s="4"/>
      <c r="B97" s="1" t="s">
        <v>28</v>
      </c>
      <c r="C97" s="2"/>
      <c r="D97" s="5"/>
      <c r="E97" s="5"/>
      <c r="F97" s="5"/>
      <c r="G97" s="14">
        <f>SUM(G95:G96)</f>
        <v>4545085</v>
      </c>
      <c r="H97" s="14">
        <f>SUM(H96)</f>
        <v>0</v>
      </c>
      <c r="I97" s="14">
        <f>SUM(I95:I96)</f>
        <v>4545085</v>
      </c>
    </row>
    <row r="98" spans="1:10" x14ac:dyDescent="0.15">
      <c r="A98" s="4" t="s">
        <v>56</v>
      </c>
      <c r="B98" s="1" t="s">
        <v>27</v>
      </c>
      <c r="C98" s="5"/>
      <c r="D98" s="5"/>
      <c r="E98" s="5"/>
      <c r="F98" s="5"/>
      <c r="G98" s="10"/>
      <c r="H98" s="11"/>
      <c r="I98" s="10"/>
    </row>
    <row r="99" spans="1:10" x14ac:dyDescent="0.15">
      <c r="A99" s="4"/>
      <c r="B99" s="1" t="s">
        <v>131</v>
      </c>
      <c r="C99" s="5" t="s">
        <v>133</v>
      </c>
      <c r="D99" s="5"/>
      <c r="E99" s="5"/>
      <c r="F99" s="5"/>
      <c r="G99" s="10">
        <v>838815</v>
      </c>
      <c r="H99" s="10">
        <v>0</v>
      </c>
      <c r="I99" s="17">
        <f>SUM(G99:H99)</f>
        <v>838815</v>
      </c>
    </row>
    <row r="100" spans="1:10" x14ac:dyDescent="0.15">
      <c r="A100" s="4"/>
      <c r="B100" s="1" t="s">
        <v>130</v>
      </c>
      <c r="C100" s="5" t="s">
        <v>29</v>
      </c>
      <c r="D100" s="5"/>
      <c r="E100" s="5"/>
      <c r="F100" s="5"/>
      <c r="G100" s="10">
        <v>4737956</v>
      </c>
      <c r="H100" s="10">
        <v>0</v>
      </c>
      <c r="I100" s="17">
        <f>G100</f>
        <v>4737956</v>
      </c>
    </row>
    <row r="101" spans="1:10" x14ac:dyDescent="0.15">
      <c r="A101" s="4"/>
      <c r="B101" s="1" t="s">
        <v>132</v>
      </c>
      <c r="C101" s="5" t="s">
        <v>134</v>
      </c>
      <c r="D101" s="5"/>
      <c r="E101" s="5"/>
      <c r="F101" s="5"/>
      <c r="G101" s="10">
        <v>29774</v>
      </c>
      <c r="H101" s="10">
        <v>0</v>
      </c>
      <c r="I101" s="17">
        <f>SUM(G101:H101)</f>
        <v>29774</v>
      </c>
    </row>
    <row r="102" spans="1:10" x14ac:dyDescent="0.15">
      <c r="A102" s="4"/>
      <c r="B102" s="2" t="s">
        <v>30</v>
      </c>
      <c r="D102" s="5"/>
      <c r="E102" s="5"/>
      <c r="F102" s="5"/>
      <c r="G102" s="14">
        <f>SUM(G99:G101)</f>
        <v>5606545</v>
      </c>
      <c r="H102" s="14">
        <f>SUM(H100)</f>
        <v>0</v>
      </c>
      <c r="I102" s="14">
        <f>SUM(I99:I101)</f>
        <v>5606545</v>
      </c>
    </row>
    <row r="103" spans="1:10" x14ac:dyDescent="0.15">
      <c r="A103" s="4"/>
      <c r="B103" s="2" t="s">
        <v>57</v>
      </c>
      <c r="D103" s="5"/>
      <c r="E103" s="5"/>
      <c r="F103" s="5"/>
      <c r="G103" s="12">
        <v>0</v>
      </c>
      <c r="H103" s="12">
        <v>0</v>
      </c>
      <c r="I103" s="14">
        <f>SUM(G103:H103)</f>
        <v>0</v>
      </c>
    </row>
    <row r="104" spans="1:10" x14ac:dyDescent="0.15">
      <c r="A104" s="4"/>
      <c r="B104" s="2" t="s">
        <v>107</v>
      </c>
      <c r="D104" s="5"/>
      <c r="E104" s="5"/>
      <c r="F104" s="5"/>
      <c r="G104" s="13">
        <f>G28-G92+G97-G102+G103</f>
        <v>7195123</v>
      </c>
      <c r="H104" s="13">
        <v>0</v>
      </c>
      <c r="I104" s="14">
        <f>SUM(G104:H104)</f>
        <v>7195123</v>
      </c>
      <c r="J104" s="54">
        <f>G104-19860798</f>
        <v>-12665675</v>
      </c>
    </row>
    <row r="105" spans="1:10" x14ac:dyDescent="0.15">
      <c r="A105" s="4"/>
      <c r="B105" s="2" t="s">
        <v>108</v>
      </c>
      <c r="D105" s="5"/>
      <c r="E105" s="5"/>
      <c r="F105" s="5"/>
      <c r="G105" s="12">
        <v>1255090</v>
      </c>
      <c r="H105" s="12">
        <v>0</v>
      </c>
      <c r="I105" s="14">
        <f>SUM(G105:H105)</f>
        <v>1255090</v>
      </c>
    </row>
    <row r="106" spans="1:10" x14ac:dyDescent="0.15">
      <c r="A106" s="4"/>
      <c r="B106" s="1" t="s">
        <v>31</v>
      </c>
      <c r="C106" s="5"/>
      <c r="D106" s="5"/>
      <c r="E106" s="5"/>
      <c r="F106" s="5"/>
      <c r="G106" s="21">
        <f>G104-G105</f>
        <v>5940033</v>
      </c>
      <c r="H106" s="12">
        <f>H28-H92+H103</f>
        <v>0</v>
      </c>
      <c r="I106" s="14">
        <f>SUM(G106:H106)</f>
        <v>5940033</v>
      </c>
    </row>
    <row r="107" spans="1:10" x14ac:dyDescent="0.15">
      <c r="A107" s="4"/>
      <c r="B107" s="1" t="s">
        <v>67</v>
      </c>
      <c r="C107" s="5"/>
      <c r="D107" s="5"/>
      <c r="E107" s="5"/>
      <c r="F107" s="5"/>
      <c r="G107" s="12">
        <v>105482422</v>
      </c>
      <c r="H107" s="12">
        <v>0</v>
      </c>
      <c r="I107" s="14">
        <f>SUM(G107:H107)</f>
        <v>105482422</v>
      </c>
    </row>
    <row r="108" spans="1:10" ht="14.25" thickBot="1" x14ac:dyDescent="0.2">
      <c r="A108" s="6"/>
      <c r="B108" s="7" t="s">
        <v>32</v>
      </c>
      <c r="C108" s="7"/>
      <c r="D108" s="7"/>
      <c r="E108" s="7"/>
      <c r="F108" s="7"/>
      <c r="G108" s="14">
        <f>SUM(G106:G107)</f>
        <v>111422455</v>
      </c>
      <c r="H108" s="14">
        <f>SUM(H106:H107)</f>
        <v>0</v>
      </c>
      <c r="I108" s="16">
        <f>SUM(I106:I107)</f>
        <v>111422455</v>
      </c>
    </row>
    <row r="109" spans="1:10" ht="14.25" thickTop="1" x14ac:dyDescent="0.15"/>
  </sheetData>
  <mergeCells count="7">
    <mergeCell ref="A3:I3"/>
    <mergeCell ref="A5:I5"/>
    <mergeCell ref="A7:F9"/>
    <mergeCell ref="G8:G9"/>
    <mergeCell ref="H8:H9"/>
    <mergeCell ref="I8:I9"/>
    <mergeCell ref="G7:I7"/>
  </mergeCells>
  <phoneticPr fontId="19"/>
  <printOptions horizontalCentered="1"/>
  <pageMargins left="0.51181102362204722" right="0.51181102362204722" top="0.51181102362204722" bottom="0.51181102362204722" header="0.31496062992125984" footer="0.39370078740157483"/>
  <pageSetup paperSize="9" scale="94" fitToHeight="0" orientation="portrait" r:id="rId1"/>
  <headerFooter alignWithMargins="0"/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Z57"/>
  <sheetViews>
    <sheetView tabSelected="1" view="pageBreakPreview" topLeftCell="A21" zoomScale="130" zoomScaleNormal="130" zoomScaleSheetLayoutView="130" workbookViewId="0">
      <selection activeCell="P52" sqref="P52"/>
    </sheetView>
  </sheetViews>
  <sheetFormatPr defaultColWidth="8.875" defaultRowHeight="13.5" x14ac:dyDescent="0.15"/>
  <cols>
    <col min="1" max="1" width="4.875" style="31" bestFit="1" customWidth="1"/>
    <col min="2" max="2" width="7.5" style="31" bestFit="1" customWidth="1"/>
    <col min="3" max="3" width="13.875" style="31" bestFit="1" customWidth="1"/>
    <col min="4" max="12" width="5.75" style="31" customWidth="1"/>
    <col min="13" max="13" width="5.75" style="31" hidden="1" customWidth="1"/>
    <col min="14" max="14" width="6.625" style="31" hidden="1" customWidth="1"/>
    <col min="15" max="16" width="5.75" style="31" customWidth="1"/>
    <col min="17" max="18" width="5.625" style="31" hidden="1" customWidth="1"/>
    <col min="19" max="19" width="5.625" style="31" customWidth="1"/>
    <col min="20" max="20" width="5.75" style="31" hidden="1" customWidth="1"/>
    <col min="21" max="21" width="5.75" style="31" customWidth="1"/>
    <col min="22" max="22" width="12.75" style="31" bestFit="1" customWidth="1"/>
    <col min="23" max="23" width="11.625" style="31" bestFit="1" customWidth="1"/>
    <col min="24" max="16384" width="8.875" style="31"/>
  </cols>
  <sheetData>
    <row r="1" spans="1:26" s="22" customFormat="1" x14ac:dyDescent="0.15">
      <c r="R1" s="23"/>
      <c r="S1" s="23"/>
      <c r="T1" s="23"/>
      <c r="U1" s="23"/>
      <c r="V1" s="23"/>
      <c r="W1" s="23"/>
      <c r="X1" s="23"/>
      <c r="Y1" s="23"/>
    </row>
    <row r="2" spans="1:26" s="22" customFormat="1" ht="17.25" x14ac:dyDescent="0.2">
      <c r="A2" s="71" t="s">
        <v>158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24"/>
      <c r="X2" s="24"/>
      <c r="Y2" s="24"/>
    </row>
    <row r="3" spans="1:26" s="22" customFormat="1" ht="13.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8"/>
      <c r="T3" s="52"/>
      <c r="U3" s="52"/>
      <c r="V3" s="52"/>
      <c r="W3" s="25"/>
      <c r="X3" s="25"/>
      <c r="Y3" s="25"/>
    </row>
    <row r="4" spans="1:26" s="22" customFormat="1" ht="13.5" customHeight="1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8"/>
      <c r="W4" s="26"/>
      <c r="X4" s="26"/>
      <c r="Y4" s="26"/>
    </row>
    <row r="5" spans="1:26" s="22" customFormat="1" ht="13.5" customHeight="1" x14ac:dyDescent="0.2">
      <c r="A5" s="26"/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  <c r="S5" s="27"/>
      <c r="T5" s="27"/>
      <c r="U5" s="28"/>
      <c r="V5" s="28"/>
      <c r="W5" s="26"/>
      <c r="X5" s="26"/>
      <c r="Y5" s="26"/>
      <c r="Z5" s="27"/>
    </row>
    <row r="6" spans="1:26" s="22" customFormat="1" ht="13.5" customHeight="1" x14ac:dyDescent="0.2">
      <c r="A6" s="26"/>
      <c r="B6" s="27"/>
      <c r="C6" s="2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  <c r="V6" s="28"/>
      <c r="W6" s="26"/>
      <c r="X6" s="26"/>
      <c r="Y6" s="26"/>
    </row>
    <row r="7" spans="1:26" s="22" customFormat="1" ht="13.5" customHeight="1" x14ac:dyDescent="0.2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8"/>
      <c r="W7" s="26"/>
      <c r="X7" s="26"/>
      <c r="Y7" s="26"/>
    </row>
    <row r="8" spans="1:26" s="22" customFormat="1" ht="13.5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8"/>
      <c r="T8" s="52"/>
      <c r="U8" s="52"/>
      <c r="V8" s="52"/>
      <c r="W8" s="25"/>
      <c r="X8" s="25"/>
      <c r="Y8" s="25"/>
    </row>
    <row r="9" spans="1:26" s="22" customFormat="1" x14ac:dyDescent="0.15">
      <c r="A9" s="22" t="s">
        <v>33</v>
      </c>
      <c r="B9" s="22" t="s">
        <v>34</v>
      </c>
      <c r="R9" s="23"/>
      <c r="S9" s="23"/>
      <c r="T9" s="23"/>
      <c r="U9" s="23"/>
      <c r="V9" s="23"/>
      <c r="W9" s="23"/>
      <c r="X9" s="23"/>
      <c r="Y9" s="23"/>
    </row>
    <row r="10" spans="1:26" s="22" customFormat="1" ht="13.5" customHeight="1" x14ac:dyDescent="0.15">
      <c r="A10" s="22" t="s">
        <v>68</v>
      </c>
      <c r="B10" s="78" t="s">
        <v>70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30"/>
      <c r="W10" s="30"/>
      <c r="X10" s="30"/>
    </row>
    <row r="11" spans="1:26" s="22" customFormat="1" x14ac:dyDescent="0.1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6" s="22" customFormat="1" x14ac:dyDescent="0.15"/>
    <row r="13" spans="1:26" s="22" customFormat="1" x14ac:dyDescent="0.15">
      <c r="B13" s="22" t="s">
        <v>14</v>
      </c>
      <c r="C13" s="22" t="s">
        <v>69</v>
      </c>
      <c r="R13" s="23"/>
      <c r="S13" s="23"/>
      <c r="T13" s="23"/>
      <c r="U13" s="23"/>
      <c r="V13" s="23"/>
      <c r="W13" s="23"/>
      <c r="Y13" s="23"/>
    </row>
    <row r="14" spans="1:26" s="22" customFormat="1" x14ac:dyDescent="0.15">
      <c r="C14" s="22" t="s">
        <v>38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Y14" s="23"/>
    </row>
    <row r="15" spans="1:26" s="22" customFormat="1" x14ac:dyDescent="0.15">
      <c r="R15" s="23"/>
      <c r="S15" s="23"/>
      <c r="T15" s="23"/>
      <c r="U15" s="23"/>
      <c r="V15" s="23"/>
      <c r="W15" s="23"/>
      <c r="X15" s="23"/>
      <c r="Y15" s="23"/>
    </row>
    <row r="16" spans="1:26" s="22" customFormat="1" x14ac:dyDescent="0.15">
      <c r="A16" s="22" t="s">
        <v>37</v>
      </c>
      <c r="B16" s="22" t="s">
        <v>35</v>
      </c>
      <c r="R16" s="23"/>
      <c r="S16" s="23"/>
      <c r="T16" s="23"/>
      <c r="V16" s="23"/>
      <c r="W16" s="23"/>
      <c r="X16" s="23"/>
      <c r="Y16" s="23"/>
    </row>
    <row r="17" spans="2:22" x14ac:dyDescent="0.15">
      <c r="V17" s="32" t="s">
        <v>44</v>
      </c>
    </row>
    <row r="18" spans="2:22" ht="13.5" customHeight="1" x14ac:dyDescent="0.15">
      <c r="B18" s="74" t="s">
        <v>62</v>
      </c>
      <c r="C18" s="75"/>
      <c r="D18" s="79" t="s">
        <v>60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  <c r="V18" s="72" t="s">
        <v>61</v>
      </c>
    </row>
    <row r="19" spans="2:22" ht="81" customHeight="1" x14ac:dyDescent="0.15">
      <c r="B19" s="76"/>
      <c r="C19" s="77"/>
      <c r="D19" s="55" t="s">
        <v>109</v>
      </c>
      <c r="E19" s="56" t="s">
        <v>110</v>
      </c>
      <c r="F19" s="55" t="s">
        <v>151</v>
      </c>
      <c r="G19" s="56" t="s">
        <v>111</v>
      </c>
      <c r="H19" s="56" t="s">
        <v>112</v>
      </c>
      <c r="I19" s="56" t="s">
        <v>113</v>
      </c>
      <c r="J19" s="56" t="s">
        <v>124</v>
      </c>
      <c r="K19" s="56" t="s">
        <v>125</v>
      </c>
      <c r="L19" s="56" t="s">
        <v>139</v>
      </c>
      <c r="M19" s="56" t="s">
        <v>126</v>
      </c>
      <c r="N19" s="56" t="s">
        <v>137</v>
      </c>
      <c r="O19" s="56" t="s">
        <v>121</v>
      </c>
      <c r="P19" s="55" t="s">
        <v>114</v>
      </c>
      <c r="Q19" s="55" t="s">
        <v>155</v>
      </c>
      <c r="R19" s="56" t="s">
        <v>127</v>
      </c>
      <c r="S19" s="56" t="s">
        <v>157</v>
      </c>
      <c r="T19" s="56" t="s">
        <v>156</v>
      </c>
      <c r="U19" s="57" t="s">
        <v>152</v>
      </c>
      <c r="V19" s="73"/>
    </row>
    <row r="20" spans="2:22" x14ac:dyDescent="0.15">
      <c r="B20" s="33" t="s">
        <v>58</v>
      </c>
      <c r="C20" s="34" t="s">
        <v>15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6"/>
    </row>
    <row r="21" spans="2:22" x14ac:dyDescent="0.15">
      <c r="B21" s="37"/>
      <c r="C21" s="38" t="s">
        <v>16</v>
      </c>
      <c r="D21" s="39">
        <v>25297633</v>
      </c>
      <c r="E21" s="39">
        <v>10963200</v>
      </c>
      <c r="F21" s="39">
        <v>23695282</v>
      </c>
      <c r="G21" s="39">
        <v>21111752</v>
      </c>
      <c r="H21" s="39">
        <f>29820911+3022533</f>
        <v>32843444</v>
      </c>
      <c r="I21" s="39">
        <v>3837370</v>
      </c>
      <c r="J21" s="39">
        <v>6698594</v>
      </c>
      <c r="K21" s="39">
        <v>7936576</v>
      </c>
      <c r="L21" s="39">
        <v>3795202</v>
      </c>
      <c r="M21" s="39"/>
      <c r="N21" s="39"/>
      <c r="O21" s="39">
        <v>11536808</v>
      </c>
      <c r="P21" s="39">
        <v>36000</v>
      </c>
      <c r="Q21" s="39">
        <v>2876000</v>
      </c>
      <c r="R21" s="39"/>
      <c r="S21" s="39">
        <f>Q21</f>
        <v>2876000</v>
      </c>
      <c r="T21" s="39"/>
      <c r="U21" s="39">
        <v>2740562</v>
      </c>
      <c r="V21" s="40">
        <f>SUM(D21:U21)-Q21</f>
        <v>153368423</v>
      </c>
    </row>
    <row r="22" spans="2:22" x14ac:dyDescent="0.15">
      <c r="B22" s="37"/>
      <c r="C22" s="38" t="s">
        <v>17</v>
      </c>
      <c r="D22" s="39">
        <v>2373212</v>
      </c>
      <c r="E22" s="39">
        <v>1022675</v>
      </c>
      <c r="F22" s="39">
        <v>2214252</v>
      </c>
      <c r="G22" s="39">
        <v>1966290</v>
      </c>
      <c r="H22" s="39">
        <f>3666686+285454</f>
        <v>3952140</v>
      </c>
      <c r="I22" s="39">
        <v>366123</v>
      </c>
      <c r="J22" s="39">
        <v>607269</v>
      </c>
      <c r="K22" s="39">
        <v>735918</v>
      </c>
      <c r="L22" s="39">
        <v>357017</v>
      </c>
      <c r="M22" s="39"/>
      <c r="N22" s="39"/>
      <c r="O22" s="39">
        <v>1069281</v>
      </c>
      <c r="P22" s="39">
        <v>2344</v>
      </c>
      <c r="Q22" s="39"/>
      <c r="R22" s="39"/>
      <c r="S22" s="39"/>
      <c r="T22" s="39"/>
      <c r="U22" s="39">
        <v>251287</v>
      </c>
      <c r="V22" s="40">
        <f t="shared" ref="V22:V52" si="0">SUM(D22:U22)-Q22</f>
        <v>14917808</v>
      </c>
    </row>
    <row r="23" spans="2:22" x14ac:dyDescent="0.15">
      <c r="B23" s="37"/>
      <c r="C23" s="38" t="s">
        <v>18</v>
      </c>
      <c r="D23" s="39">
        <v>370090</v>
      </c>
      <c r="E23" s="39">
        <v>142793</v>
      </c>
      <c r="F23" s="39">
        <v>328863</v>
      </c>
      <c r="G23" s="39">
        <v>287675</v>
      </c>
      <c r="H23" s="39">
        <f>409493+38916</f>
        <v>448409</v>
      </c>
      <c r="I23" s="39">
        <v>153066</v>
      </c>
      <c r="J23" s="39">
        <v>101936</v>
      </c>
      <c r="K23" s="39">
        <v>131988</v>
      </c>
      <c r="L23" s="39">
        <v>62185</v>
      </c>
      <c r="M23" s="39"/>
      <c r="N23" s="39"/>
      <c r="O23" s="39">
        <v>153697</v>
      </c>
      <c r="P23" s="39">
        <v>2481</v>
      </c>
      <c r="Q23" s="39"/>
      <c r="R23" s="39"/>
      <c r="S23" s="39"/>
      <c r="T23" s="39"/>
      <c r="U23" s="39">
        <v>38940</v>
      </c>
      <c r="V23" s="40">
        <f t="shared" si="0"/>
        <v>2222123</v>
      </c>
    </row>
    <row r="24" spans="2:22" x14ac:dyDescent="0.15">
      <c r="B24" s="37"/>
      <c r="C24" s="38" t="s">
        <v>19</v>
      </c>
      <c r="D24" s="41">
        <f>SUM(D21:D23)</f>
        <v>28040935</v>
      </c>
      <c r="E24" s="41">
        <f t="shared" ref="E24:O24" si="1">SUM(E21:E23)</f>
        <v>12128668</v>
      </c>
      <c r="F24" s="41">
        <f t="shared" si="1"/>
        <v>26238397</v>
      </c>
      <c r="G24" s="41">
        <f t="shared" si="1"/>
        <v>23365717</v>
      </c>
      <c r="H24" s="41">
        <f t="shared" si="1"/>
        <v>37243993</v>
      </c>
      <c r="I24" s="41">
        <f t="shared" si="1"/>
        <v>4356559</v>
      </c>
      <c r="J24" s="41">
        <f t="shared" si="1"/>
        <v>7407799</v>
      </c>
      <c r="K24" s="41">
        <f t="shared" si="1"/>
        <v>8804482</v>
      </c>
      <c r="L24" s="41">
        <f t="shared" si="1"/>
        <v>4214404</v>
      </c>
      <c r="M24" s="41"/>
      <c r="N24" s="41"/>
      <c r="O24" s="41">
        <f t="shared" si="1"/>
        <v>12759786</v>
      </c>
      <c r="P24" s="41">
        <f t="shared" ref="P24:U24" si="2">SUM(P21:P23)</f>
        <v>40825</v>
      </c>
      <c r="Q24" s="41">
        <f t="shared" si="2"/>
        <v>2876000</v>
      </c>
      <c r="R24" s="41">
        <f t="shared" si="2"/>
        <v>0</v>
      </c>
      <c r="S24" s="41">
        <f t="shared" si="2"/>
        <v>2876000</v>
      </c>
      <c r="T24" s="41"/>
      <c r="U24" s="41">
        <f t="shared" si="2"/>
        <v>3030789</v>
      </c>
      <c r="V24" s="42">
        <f t="shared" si="0"/>
        <v>170508354</v>
      </c>
    </row>
    <row r="25" spans="2:22" x14ac:dyDescent="0.15">
      <c r="B25" s="43" t="s">
        <v>59</v>
      </c>
      <c r="C25" s="38" t="s">
        <v>20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4"/>
    </row>
    <row r="26" spans="2:22" x14ac:dyDescent="0.15">
      <c r="B26" s="43"/>
      <c r="C26" s="38" t="s">
        <v>75</v>
      </c>
      <c r="D26" s="39">
        <v>0</v>
      </c>
      <c r="E26" s="39">
        <v>0</v>
      </c>
      <c r="F26" s="39">
        <v>3008810</v>
      </c>
      <c r="G26" s="39">
        <v>0</v>
      </c>
      <c r="H26" s="39">
        <f>13742+2839645</f>
        <v>2853387</v>
      </c>
      <c r="I26" s="39">
        <v>2792283</v>
      </c>
      <c r="J26" s="39">
        <v>569072</v>
      </c>
      <c r="K26" s="39">
        <v>458360</v>
      </c>
      <c r="L26" s="39">
        <v>972</v>
      </c>
      <c r="M26" s="39"/>
      <c r="N26" s="39"/>
      <c r="O26" s="39">
        <v>13158</v>
      </c>
      <c r="P26" s="39">
        <v>0</v>
      </c>
      <c r="Q26" s="39">
        <v>0</v>
      </c>
      <c r="R26" s="39"/>
      <c r="S26" s="39">
        <v>57500</v>
      </c>
      <c r="T26" s="39"/>
      <c r="U26" s="39">
        <v>43400</v>
      </c>
      <c r="V26" s="40">
        <f t="shared" si="0"/>
        <v>9796942</v>
      </c>
    </row>
    <row r="27" spans="2:22" x14ac:dyDescent="0.15">
      <c r="B27" s="43"/>
      <c r="C27" s="38" t="s">
        <v>148</v>
      </c>
      <c r="D27" s="39">
        <v>0</v>
      </c>
      <c r="E27" s="39"/>
      <c r="F27" s="39"/>
      <c r="G27" s="39"/>
      <c r="H27" s="39"/>
      <c r="I27" s="39"/>
      <c r="J27" s="39">
        <v>0</v>
      </c>
      <c r="K27" s="39"/>
      <c r="L27" s="39"/>
      <c r="M27" s="39"/>
      <c r="N27" s="39"/>
      <c r="O27" s="39"/>
      <c r="P27" s="39"/>
      <c r="Q27" s="39">
        <v>93440</v>
      </c>
      <c r="R27" s="39"/>
      <c r="S27" s="39">
        <f>Q27</f>
        <v>93440</v>
      </c>
      <c r="T27" s="39"/>
      <c r="U27" s="39"/>
      <c r="V27" s="40">
        <f t="shared" si="0"/>
        <v>93440</v>
      </c>
    </row>
    <row r="28" spans="2:22" x14ac:dyDescent="0.15">
      <c r="B28" s="43"/>
      <c r="C28" s="38" t="s">
        <v>64</v>
      </c>
      <c r="D28" s="39">
        <v>398759</v>
      </c>
      <c r="E28" s="39">
        <v>0</v>
      </c>
      <c r="F28" s="39">
        <v>1826702</v>
      </c>
      <c r="G28" s="39">
        <v>119093</v>
      </c>
      <c r="H28" s="39">
        <f>241034+369925</f>
        <v>610959</v>
      </c>
      <c r="I28" s="39">
        <v>557265</v>
      </c>
      <c r="J28" s="39">
        <v>247237</v>
      </c>
      <c r="K28" s="39">
        <v>62441</v>
      </c>
      <c r="L28" s="39">
        <v>2178980</v>
      </c>
      <c r="M28" s="39"/>
      <c r="N28" s="39"/>
      <c r="O28" s="39">
        <v>836785</v>
      </c>
      <c r="P28" s="39"/>
      <c r="Q28" s="39">
        <v>0</v>
      </c>
      <c r="R28" s="39"/>
      <c r="S28" s="39">
        <f t="shared" ref="S28:S46" si="3">Q28</f>
        <v>0</v>
      </c>
      <c r="T28" s="39"/>
      <c r="U28" s="39">
        <v>227619</v>
      </c>
      <c r="V28" s="40">
        <f t="shared" si="0"/>
        <v>7065840</v>
      </c>
    </row>
    <row r="29" spans="2:22" x14ac:dyDescent="0.15">
      <c r="B29" s="43"/>
      <c r="C29" s="38" t="s">
        <v>74</v>
      </c>
      <c r="D29" s="39">
        <v>63500</v>
      </c>
      <c r="E29" s="39">
        <v>144700</v>
      </c>
      <c r="F29" s="39">
        <v>328560</v>
      </c>
      <c r="G29" s="39">
        <v>212604</v>
      </c>
      <c r="H29" s="39">
        <v>508148</v>
      </c>
      <c r="I29" s="39">
        <v>140500</v>
      </c>
      <c r="J29" s="39">
        <v>0</v>
      </c>
      <c r="K29" s="45">
        <v>0</v>
      </c>
      <c r="L29" s="45">
        <v>1630</v>
      </c>
      <c r="M29" s="45"/>
      <c r="N29" s="39"/>
      <c r="O29" s="45">
        <v>118142</v>
      </c>
      <c r="P29" s="39">
        <v>0</v>
      </c>
      <c r="Q29" s="39">
        <v>0</v>
      </c>
      <c r="R29" s="45"/>
      <c r="S29" s="45">
        <f t="shared" si="3"/>
        <v>0</v>
      </c>
      <c r="T29" s="45"/>
      <c r="U29" s="39">
        <v>0</v>
      </c>
      <c r="V29" s="40">
        <f t="shared" si="0"/>
        <v>1517784</v>
      </c>
    </row>
    <row r="30" spans="2:22" x14ac:dyDescent="0.15">
      <c r="B30" s="43"/>
      <c r="C30" s="38" t="s">
        <v>115</v>
      </c>
      <c r="D30" s="39">
        <v>194320</v>
      </c>
      <c r="E30" s="39">
        <v>200370</v>
      </c>
      <c r="F30" s="39">
        <v>1083745</v>
      </c>
      <c r="G30" s="39">
        <v>120540</v>
      </c>
      <c r="H30" s="39">
        <f>799333+133439</f>
        <v>932772</v>
      </c>
      <c r="I30" s="39">
        <v>289484</v>
      </c>
      <c r="J30" s="39">
        <v>107065</v>
      </c>
      <c r="K30" s="39">
        <v>77972</v>
      </c>
      <c r="L30" s="39">
        <v>324935</v>
      </c>
      <c r="M30" s="39"/>
      <c r="N30" s="39"/>
      <c r="O30" s="39">
        <v>122609</v>
      </c>
      <c r="P30" s="39">
        <f>32582+20825</f>
        <v>53407</v>
      </c>
      <c r="Q30" s="39">
        <v>327544</v>
      </c>
      <c r="R30" s="39"/>
      <c r="S30" s="39">
        <f t="shared" si="3"/>
        <v>327544</v>
      </c>
      <c r="T30" s="39"/>
      <c r="U30" s="39">
        <v>154922</v>
      </c>
      <c r="V30" s="40">
        <f t="shared" si="0"/>
        <v>3989685</v>
      </c>
    </row>
    <row r="31" spans="2:22" x14ac:dyDescent="0.15">
      <c r="B31" s="43"/>
      <c r="C31" s="38" t="s">
        <v>122</v>
      </c>
      <c r="D31" s="39">
        <v>0</v>
      </c>
      <c r="E31" s="39">
        <v>0</v>
      </c>
      <c r="F31" s="39">
        <v>786996</v>
      </c>
      <c r="G31" s="39">
        <v>482112</v>
      </c>
      <c r="H31" s="39">
        <v>0</v>
      </c>
      <c r="I31" s="39">
        <v>0</v>
      </c>
      <c r="J31" s="39">
        <v>10800</v>
      </c>
      <c r="K31" s="39">
        <v>324</v>
      </c>
      <c r="L31" s="39">
        <v>540</v>
      </c>
      <c r="M31" s="39"/>
      <c r="N31" s="39"/>
      <c r="O31" s="39">
        <v>0</v>
      </c>
      <c r="P31" s="39">
        <f>3000+9120</f>
        <v>12120</v>
      </c>
      <c r="Q31" s="39">
        <v>155000</v>
      </c>
      <c r="R31" s="39"/>
      <c r="S31" s="39">
        <f t="shared" si="3"/>
        <v>155000</v>
      </c>
      <c r="T31" s="39"/>
      <c r="U31" s="39">
        <v>0</v>
      </c>
      <c r="V31" s="40">
        <f t="shared" si="0"/>
        <v>1447892</v>
      </c>
    </row>
    <row r="32" spans="2:22" x14ac:dyDescent="0.15">
      <c r="B32" s="43"/>
      <c r="C32" s="38" t="s">
        <v>80</v>
      </c>
      <c r="D32" s="39">
        <v>0</v>
      </c>
      <c r="E32" s="39">
        <v>0</v>
      </c>
      <c r="F32" s="45">
        <v>302163</v>
      </c>
      <c r="G32" s="39">
        <v>43720</v>
      </c>
      <c r="H32" s="39">
        <v>0</v>
      </c>
      <c r="I32" s="39">
        <v>0</v>
      </c>
      <c r="J32" s="39">
        <v>36166</v>
      </c>
      <c r="K32" s="39">
        <v>33352</v>
      </c>
      <c r="L32" s="39">
        <v>17780</v>
      </c>
      <c r="M32" s="39"/>
      <c r="N32" s="39"/>
      <c r="O32" s="39">
        <v>0</v>
      </c>
      <c r="P32" s="39"/>
      <c r="Q32" s="39">
        <v>0</v>
      </c>
      <c r="R32" s="39"/>
      <c r="S32" s="39">
        <f t="shared" si="3"/>
        <v>0</v>
      </c>
      <c r="T32" s="45"/>
      <c r="U32" s="39">
        <v>22208</v>
      </c>
      <c r="V32" s="40">
        <f t="shared" si="0"/>
        <v>455389</v>
      </c>
    </row>
    <row r="33" spans="2:23" x14ac:dyDescent="0.15">
      <c r="B33" s="43"/>
      <c r="C33" s="38" t="s">
        <v>82</v>
      </c>
      <c r="D33" s="39">
        <v>0</v>
      </c>
      <c r="E33" s="39">
        <v>0</v>
      </c>
      <c r="F33" s="39">
        <v>99140</v>
      </c>
      <c r="G33" s="45">
        <v>0</v>
      </c>
      <c r="H33" s="39">
        <v>146708</v>
      </c>
      <c r="I33" s="39">
        <v>0</v>
      </c>
      <c r="J33" s="45">
        <v>0</v>
      </c>
      <c r="K33" s="39">
        <v>1671</v>
      </c>
      <c r="L33" s="39">
        <v>0</v>
      </c>
      <c r="M33" s="39"/>
      <c r="N33" s="39"/>
      <c r="O33" s="39">
        <v>16000</v>
      </c>
      <c r="P33" s="39"/>
      <c r="Q33" s="39">
        <v>0</v>
      </c>
      <c r="R33" s="39"/>
      <c r="S33" s="39">
        <f t="shared" si="3"/>
        <v>0</v>
      </c>
      <c r="T33" s="45"/>
      <c r="U33" s="39">
        <v>41720</v>
      </c>
      <c r="V33" s="40">
        <f t="shared" si="0"/>
        <v>305239</v>
      </c>
    </row>
    <row r="34" spans="2:23" x14ac:dyDescent="0.15">
      <c r="B34" s="43"/>
      <c r="C34" s="38" t="s">
        <v>84</v>
      </c>
      <c r="D34" s="39">
        <v>11200</v>
      </c>
      <c r="E34" s="39">
        <v>14400</v>
      </c>
      <c r="F34" s="39">
        <v>70600</v>
      </c>
      <c r="G34" s="45">
        <v>34200</v>
      </c>
      <c r="H34" s="45">
        <v>101600</v>
      </c>
      <c r="I34" s="45">
        <v>11200</v>
      </c>
      <c r="J34" s="45">
        <v>0</v>
      </c>
      <c r="K34" s="45">
        <v>0</v>
      </c>
      <c r="L34" s="45">
        <v>0</v>
      </c>
      <c r="M34" s="45"/>
      <c r="N34" s="39"/>
      <c r="O34" s="45">
        <v>7200</v>
      </c>
      <c r="P34" s="39"/>
      <c r="Q34" s="39">
        <v>0</v>
      </c>
      <c r="R34" s="45"/>
      <c r="S34" s="45">
        <f t="shared" si="3"/>
        <v>0</v>
      </c>
      <c r="T34" s="45"/>
      <c r="U34" s="39">
        <v>0</v>
      </c>
      <c r="V34" s="40">
        <f t="shared" si="0"/>
        <v>250400</v>
      </c>
    </row>
    <row r="35" spans="2:23" x14ac:dyDescent="0.15">
      <c r="B35" s="43"/>
      <c r="C35" s="38" t="s">
        <v>138</v>
      </c>
      <c r="D35" s="39">
        <v>0</v>
      </c>
      <c r="E35" s="39">
        <v>0</v>
      </c>
      <c r="F35" s="39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/>
      <c r="N35" s="39"/>
      <c r="O35" s="45">
        <v>0</v>
      </c>
      <c r="P35" s="39"/>
      <c r="Q35" s="39">
        <v>0</v>
      </c>
      <c r="R35" s="45"/>
      <c r="S35" s="45">
        <f t="shared" si="3"/>
        <v>0</v>
      </c>
      <c r="T35" s="45"/>
      <c r="U35" s="39">
        <v>0</v>
      </c>
      <c r="V35" s="40">
        <f t="shared" si="0"/>
        <v>0</v>
      </c>
    </row>
    <row r="36" spans="2:23" x14ac:dyDescent="0.15">
      <c r="B36" s="43"/>
      <c r="C36" s="38" t="s">
        <v>65</v>
      </c>
      <c r="D36" s="39">
        <v>408972</v>
      </c>
      <c r="E36" s="39">
        <v>124719</v>
      </c>
      <c r="F36" s="39">
        <v>364508</v>
      </c>
      <c r="G36" s="39">
        <v>419272</v>
      </c>
      <c r="H36" s="39">
        <f>406815+44933</f>
        <v>451748</v>
      </c>
      <c r="I36" s="39">
        <v>68842</v>
      </c>
      <c r="J36" s="39">
        <v>361397</v>
      </c>
      <c r="K36" s="39">
        <v>164423</v>
      </c>
      <c r="L36" s="39">
        <v>15346</v>
      </c>
      <c r="M36" s="39"/>
      <c r="N36" s="39"/>
      <c r="O36" s="39">
        <v>215837</v>
      </c>
      <c r="P36" s="39">
        <v>2550</v>
      </c>
      <c r="Q36" s="39">
        <v>280960</v>
      </c>
      <c r="R36" s="39"/>
      <c r="S36" s="39">
        <f t="shared" si="3"/>
        <v>280960</v>
      </c>
      <c r="T36" s="39"/>
      <c r="U36" s="39">
        <v>86063</v>
      </c>
      <c r="V36" s="40">
        <f t="shared" si="0"/>
        <v>2964637</v>
      </c>
    </row>
    <row r="37" spans="2:23" x14ac:dyDescent="0.15">
      <c r="B37" s="43"/>
      <c r="C37" s="38" t="s">
        <v>88</v>
      </c>
      <c r="D37" s="39">
        <v>101978</v>
      </c>
      <c r="E37" s="39">
        <v>213906</v>
      </c>
      <c r="F37" s="39">
        <v>268657</v>
      </c>
      <c r="G37" s="39">
        <v>57296</v>
      </c>
      <c r="H37" s="39">
        <f>233035+35307</f>
        <v>268342</v>
      </c>
      <c r="I37" s="39">
        <v>44359</v>
      </c>
      <c r="J37" s="39">
        <v>70793</v>
      </c>
      <c r="K37" s="39">
        <v>98185</v>
      </c>
      <c r="L37" s="39">
        <v>272347</v>
      </c>
      <c r="M37" s="39"/>
      <c r="N37" s="39"/>
      <c r="O37" s="39">
        <v>360</v>
      </c>
      <c r="P37" s="39">
        <v>2716</v>
      </c>
      <c r="Q37" s="39">
        <v>28556</v>
      </c>
      <c r="R37" s="39"/>
      <c r="S37" s="39">
        <f t="shared" si="3"/>
        <v>28556</v>
      </c>
      <c r="T37" s="39"/>
      <c r="U37" s="39">
        <v>42107</v>
      </c>
      <c r="V37" s="40">
        <f t="shared" si="0"/>
        <v>1469602</v>
      </c>
    </row>
    <row r="38" spans="2:23" x14ac:dyDescent="0.15">
      <c r="B38" s="43"/>
      <c r="C38" s="38" t="s">
        <v>90</v>
      </c>
      <c r="D38" s="39">
        <v>1026324</v>
      </c>
      <c r="E38" s="39">
        <v>0</v>
      </c>
      <c r="F38" s="39">
        <v>1558028</v>
      </c>
      <c r="G38" s="39">
        <v>159224</v>
      </c>
      <c r="H38" s="39">
        <f>189714+1289388</f>
        <v>1479102</v>
      </c>
      <c r="I38" s="39">
        <v>46656</v>
      </c>
      <c r="J38" s="45">
        <v>125214</v>
      </c>
      <c r="K38" s="39">
        <v>11827</v>
      </c>
      <c r="L38" s="39">
        <v>8218410</v>
      </c>
      <c r="M38" s="39"/>
      <c r="N38" s="39"/>
      <c r="O38" s="39">
        <v>805705</v>
      </c>
      <c r="P38" s="39">
        <f>18808+1360</f>
        <v>20168</v>
      </c>
      <c r="Q38" s="39">
        <v>951180</v>
      </c>
      <c r="R38" s="39"/>
      <c r="S38" s="39">
        <f t="shared" si="3"/>
        <v>951180</v>
      </c>
      <c r="T38" s="39"/>
      <c r="U38" s="39">
        <v>159785</v>
      </c>
      <c r="V38" s="40">
        <f t="shared" si="0"/>
        <v>14561623</v>
      </c>
    </row>
    <row r="39" spans="2:23" x14ac:dyDescent="0.15">
      <c r="B39" s="43"/>
      <c r="C39" s="38" t="s">
        <v>92</v>
      </c>
      <c r="D39" s="39">
        <v>8000</v>
      </c>
      <c r="E39" s="45">
        <v>0</v>
      </c>
      <c r="F39" s="45">
        <v>0</v>
      </c>
      <c r="G39" s="45">
        <v>5000</v>
      </c>
      <c r="H39" s="39">
        <v>13000</v>
      </c>
      <c r="I39" s="39">
        <v>0</v>
      </c>
      <c r="J39" s="39">
        <v>13500</v>
      </c>
      <c r="K39" s="39">
        <v>13200</v>
      </c>
      <c r="L39" s="39">
        <v>6000</v>
      </c>
      <c r="M39" s="39"/>
      <c r="N39" s="39"/>
      <c r="O39" s="39">
        <v>0</v>
      </c>
      <c r="P39" s="39"/>
      <c r="Q39" s="39">
        <v>0</v>
      </c>
      <c r="R39" s="39"/>
      <c r="S39" s="39">
        <f t="shared" si="3"/>
        <v>0</v>
      </c>
      <c r="T39" s="45"/>
      <c r="U39" s="39">
        <v>6000</v>
      </c>
      <c r="V39" s="40">
        <f t="shared" si="0"/>
        <v>64700</v>
      </c>
    </row>
    <row r="40" spans="2:23" x14ac:dyDescent="0.15">
      <c r="B40" s="37"/>
      <c r="C40" s="38" t="s">
        <v>94</v>
      </c>
      <c r="D40" s="39">
        <v>6540</v>
      </c>
      <c r="E40" s="39">
        <v>5832</v>
      </c>
      <c r="F40" s="39">
        <v>6540</v>
      </c>
      <c r="G40" s="39">
        <v>8530</v>
      </c>
      <c r="H40" s="45">
        <v>27624</v>
      </c>
      <c r="I40" s="39">
        <v>0</v>
      </c>
      <c r="J40" s="39">
        <v>5280</v>
      </c>
      <c r="K40" s="39">
        <v>9500</v>
      </c>
      <c r="L40" s="39">
        <v>0</v>
      </c>
      <c r="M40" s="39"/>
      <c r="N40" s="39"/>
      <c r="O40" s="39">
        <v>6000</v>
      </c>
      <c r="P40" s="39">
        <v>5616</v>
      </c>
      <c r="Q40" s="39">
        <v>63185</v>
      </c>
      <c r="R40" s="45"/>
      <c r="S40" s="45">
        <f t="shared" si="3"/>
        <v>63185</v>
      </c>
      <c r="T40" s="39"/>
      <c r="U40" s="39">
        <v>6600</v>
      </c>
      <c r="V40" s="40">
        <f t="shared" si="0"/>
        <v>151247</v>
      </c>
    </row>
    <row r="41" spans="2:23" x14ac:dyDescent="0.15">
      <c r="B41" s="37"/>
      <c r="C41" s="38" t="s">
        <v>96</v>
      </c>
      <c r="D41" s="39">
        <v>0</v>
      </c>
      <c r="E41" s="39">
        <v>0</v>
      </c>
      <c r="F41" s="39">
        <v>0</v>
      </c>
      <c r="G41" s="39">
        <v>0</v>
      </c>
      <c r="H41" s="45">
        <v>0</v>
      </c>
      <c r="I41" s="39">
        <v>0</v>
      </c>
      <c r="J41" s="39">
        <v>0</v>
      </c>
      <c r="K41" s="39"/>
      <c r="L41" s="39">
        <v>0</v>
      </c>
      <c r="M41" s="39"/>
      <c r="N41" s="39"/>
      <c r="O41" s="39">
        <v>0</v>
      </c>
      <c r="P41" s="39"/>
      <c r="Q41" s="39">
        <v>0</v>
      </c>
      <c r="R41" s="45"/>
      <c r="S41" s="45">
        <f t="shared" si="3"/>
        <v>0</v>
      </c>
      <c r="T41" s="39"/>
      <c r="U41" s="39">
        <v>0</v>
      </c>
      <c r="V41" s="40">
        <f t="shared" si="0"/>
        <v>0</v>
      </c>
    </row>
    <row r="42" spans="2:23" x14ac:dyDescent="0.15">
      <c r="B42" s="37"/>
      <c r="C42" s="38" t="s">
        <v>63</v>
      </c>
      <c r="D42" s="39">
        <v>216354</v>
      </c>
      <c r="E42" s="39">
        <v>280067</v>
      </c>
      <c r="F42" s="39">
        <v>926951</v>
      </c>
      <c r="G42" s="39">
        <v>290070</v>
      </c>
      <c r="H42" s="39">
        <v>740741</v>
      </c>
      <c r="I42" s="39">
        <v>219356</v>
      </c>
      <c r="J42" s="39"/>
      <c r="K42" s="45"/>
      <c r="L42" s="45">
        <v>23917</v>
      </c>
      <c r="M42" s="45"/>
      <c r="N42" s="39"/>
      <c r="O42" s="45">
        <v>134158</v>
      </c>
      <c r="P42" s="39"/>
      <c r="Q42" s="39">
        <v>29882</v>
      </c>
      <c r="R42" s="39"/>
      <c r="S42" s="39">
        <f t="shared" si="3"/>
        <v>29882</v>
      </c>
      <c r="T42" s="39"/>
      <c r="U42" s="39">
        <v>0</v>
      </c>
      <c r="V42" s="40">
        <f t="shared" si="0"/>
        <v>2861496</v>
      </c>
    </row>
    <row r="43" spans="2:23" x14ac:dyDescent="0.15">
      <c r="B43" s="37"/>
      <c r="C43" s="38" t="s">
        <v>98</v>
      </c>
      <c r="D43" s="39">
        <v>0</v>
      </c>
      <c r="E43" s="45">
        <v>0</v>
      </c>
      <c r="F43" s="45">
        <v>5000</v>
      </c>
      <c r="G43" s="39">
        <v>0</v>
      </c>
      <c r="H43" s="45">
        <v>3000</v>
      </c>
      <c r="I43" s="45"/>
      <c r="J43" s="39"/>
      <c r="K43" s="45"/>
      <c r="L43" s="45">
        <v>0</v>
      </c>
      <c r="M43" s="45"/>
      <c r="N43" s="39"/>
      <c r="O43" s="45">
        <v>0</v>
      </c>
      <c r="P43" s="39"/>
      <c r="Q43" s="39">
        <v>0</v>
      </c>
      <c r="R43" s="45"/>
      <c r="S43" s="45">
        <f t="shared" si="3"/>
        <v>0</v>
      </c>
      <c r="T43" s="45"/>
      <c r="U43" s="39">
        <v>0</v>
      </c>
      <c r="V43" s="40">
        <f t="shared" si="0"/>
        <v>8000</v>
      </c>
    </row>
    <row r="44" spans="2:23" x14ac:dyDescent="0.15">
      <c r="B44" s="37"/>
      <c r="C44" s="38" t="s">
        <v>123</v>
      </c>
      <c r="D44" s="39">
        <v>0</v>
      </c>
      <c r="E44" s="39">
        <v>0</v>
      </c>
      <c r="F44" s="45">
        <v>659057</v>
      </c>
      <c r="G44" s="39">
        <v>0</v>
      </c>
      <c r="H44" s="39">
        <v>0</v>
      </c>
      <c r="I44" s="39"/>
      <c r="J44" s="39"/>
      <c r="K44" s="39"/>
      <c r="L44" s="39">
        <v>0</v>
      </c>
      <c r="M44" s="39"/>
      <c r="N44" s="39"/>
      <c r="O44" s="39">
        <v>0</v>
      </c>
      <c r="P44" s="39"/>
      <c r="Q44" s="39">
        <v>0</v>
      </c>
      <c r="R44" s="39"/>
      <c r="S44" s="39">
        <v>115175</v>
      </c>
      <c r="T44" s="45"/>
      <c r="U44" s="39">
        <v>0</v>
      </c>
      <c r="V44" s="40">
        <f t="shared" si="0"/>
        <v>774232</v>
      </c>
    </row>
    <row r="45" spans="2:23" x14ac:dyDescent="0.15">
      <c r="B45" s="37"/>
      <c r="C45" s="38" t="s">
        <v>101</v>
      </c>
      <c r="D45" s="39">
        <v>0</v>
      </c>
      <c r="E45" s="39">
        <v>72000</v>
      </c>
      <c r="F45" s="39"/>
      <c r="G45" s="39"/>
      <c r="H45" s="39"/>
      <c r="I45" s="39"/>
      <c r="J45" s="39">
        <v>115000</v>
      </c>
      <c r="K45" s="39">
        <v>750000</v>
      </c>
      <c r="L45" s="39">
        <v>9120000</v>
      </c>
      <c r="M45" s="39"/>
      <c r="N45" s="39"/>
      <c r="O45" s="39">
        <v>1814400</v>
      </c>
      <c r="P45" s="39"/>
      <c r="Q45" s="39"/>
      <c r="R45" s="39"/>
      <c r="S45" s="39">
        <f t="shared" si="3"/>
        <v>0</v>
      </c>
      <c r="T45" s="39"/>
      <c r="U45" s="39">
        <v>1152000</v>
      </c>
      <c r="V45" s="40">
        <f t="shared" si="0"/>
        <v>13023400</v>
      </c>
    </row>
    <row r="46" spans="2:23" x14ac:dyDescent="0.15">
      <c r="B46" s="37"/>
      <c r="C46" s="38" t="s">
        <v>66</v>
      </c>
      <c r="D46" s="39">
        <v>2282</v>
      </c>
      <c r="E46" s="39"/>
      <c r="F46" s="39">
        <v>41316</v>
      </c>
      <c r="G46" s="39"/>
      <c r="H46" s="39"/>
      <c r="I46" s="39"/>
      <c r="J46" s="39">
        <v>7186</v>
      </c>
      <c r="K46" s="39">
        <v>1696</v>
      </c>
      <c r="L46" s="39"/>
      <c r="M46" s="39"/>
      <c r="N46" s="39"/>
      <c r="O46" s="39">
        <v>38563</v>
      </c>
      <c r="P46" s="39">
        <f>32691+6958</f>
        <v>39649</v>
      </c>
      <c r="Q46" s="39">
        <v>700</v>
      </c>
      <c r="R46" s="39"/>
      <c r="S46" s="45">
        <f t="shared" si="3"/>
        <v>700</v>
      </c>
      <c r="T46" s="39"/>
      <c r="U46" s="39">
        <v>168904</v>
      </c>
      <c r="V46" s="40">
        <f t="shared" si="0"/>
        <v>300296</v>
      </c>
      <c r="W46" s="61"/>
    </row>
    <row r="47" spans="2:23" ht="13.5" hidden="1" customHeight="1" x14ac:dyDescent="0.15">
      <c r="B47" s="37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>
        <f t="shared" si="0"/>
        <v>0</v>
      </c>
    </row>
    <row r="48" spans="2:23" ht="13.5" hidden="1" customHeight="1" x14ac:dyDescent="0.15">
      <c r="B48" s="37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>
        <f t="shared" si="0"/>
        <v>0</v>
      </c>
    </row>
    <row r="49" spans="2:23" ht="13.5" hidden="1" customHeight="1" x14ac:dyDescent="0.15"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>
        <f t="shared" si="0"/>
        <v>0</v>
      </c>
    </row>
    <row r="50" spans="2:23" ht="13.5" hidden="1" customHeight="1" x14ac:dyDescent="0.15">
      <c r="B50" s="37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>
        <f t="shared" si="0"/>
        <v>0</v>
      </c>
    </row>
    <row r="51" spans="2:23" x14ac:dyDescent="0.15">
      <c r="B51" s="37"/>
      <c r="C51" s="38" t="s">
        <v>21</v>
      </c>
      <c r="D51" s="41">
        <f>SUM(D26:D50)</f>
        <v>2438229</v>
      </c>
      <c r="E51" s="41">
        <f t="shared" ref="E51:U51" si="4">SUM(E26:E50)</f>
        <v>1055994</v>
      </c>
      <c r="F51" s="41">
        <f t="shared" si="4"/>
        <v>11336773</v>
      </c>
      <c r="G51" s="41">
        <f t="shared" si="4"/>
        <v>1951661</v>
      </c>
      <c r="H51" s="41">
        <f t="shared" si="4"/>
        <v>8137131</v>
      </c>
      <c r="I51" s="41">
        <f t="shared" si="4"/>
        <v>4169945</v>
      </c>
      <c r="J51" s="41">
        <f t="shared" si="4"/>
        <v>1668710</v>
      </c>
      <c r="K51" s="41">
        <f t="shared" si="4"/>
        <v>1682951</v>
      </c>
      <c r="L51" s="41">
        <f t="shared" si="4"/>
        <v>20180857</v>
      </c>
      <c r="M51" s="41">
        <f t="shared" si="4"/>
        <v>0</v>
      </c>
      <c r="N51" s="41">
        <f t="shared" si="4"/>
        <v>0</v>
      </c>
      <c r="O51" s="41">
        <f>SUM(O26:O50)</f>
        <v>4128917</v>
      </c>
      <c r="P51" s="41">
        <f t="shared" si="4"/>
        <v>136226</v>
      </c>
      <c r="Q51" s="41">
        <f t="shared" si="4"/>
        <v>1930447</v>
      </c>
      <c r="R51" s="41">
        <f t="shared" si="4"/>
        <v>0</v>
      </c>
      <c r="S51" s="41">
        <f t="shared" si="4"/>
        <v>2103122</v>
      </c>
      <c r="T51" s="41">
        <f t="shared" si="4"/>
        <v>0</v>
      </c>
      <c r="U51" s="41">
        <f t="shared" si="4"/>
        <v>2111328</v>
      </c>
      <c r="V51" s="42">
        <f t="shared" si="0"/>
        <v>61101844</v>
      </c>
      <c r="W51" s="61"/>
    </row>
    <row r="52" spans="2:23" ht="14.25" thickBot="1" x14ac:dyDescent="0.2">
      <c r="B52" s="46"/>
      <c r="C52" s="47" t="s">
        <v>42</v>
      </c>
      <c r="D52" s="48">
        <f t="shared" ref="D52:U52" si="5">SUM(D24,D51)</f>
        <v>30479164</v>
      </c>
      <c r="E52" s="48">
        <f t="shared" si="5"/>
        <v>13184662</v>
      </c>
      <c r="F52" s="48">
        <f t="shared" si="5"/>
        <v>37575170</v>
      </c>
      <c r="G52" s="48">
        <f t="shared" si="5"/>
        <v>25317378</v>
      </c>
      <c r="H52" s="48">
        <f t="shared" si="5"/>
        <v>45381124</v>
      </c>
      <c r="I52" s="48">
        <f t="shared" si="5"/>
        <v>8526504</v>
      </c>
      <c r="J52" s="48">
        <f t="shared" si="5"/>
        <v>9076509</v>
      </c>
      <c r="K52" s="48">
        <f t="shared" si="5"/>
        <v>10487433</v>
      </c>
      <c r="L52" s="48">
        <f t="shared" ref="L52" si="6">SUM(L24,L51)</f>
        <v>24395261</v>
      </c>
      <c r="M52" s="48"/>
      <c r="N52" s="48"/>
      <c r="O52" s="48">
        <f t="shared" si="5"/>
        <v>16888703</v>
      </c>
      <c r="P52" s="48">
        <f t="shared" si="5"/>
        <v>177051</v>
      </c>
      <c r="Q52" s="48">
        <f t="shared" si="5"/>
        <v>4806447</v>
      </c>
      <c r="R52" s="48">
        <f t="shared" si="5"/>
        <v>0</v>
      </c>
      <c r="S52" s="48">
        <f t="shared" si="5"/>
        <v>4979122</v>
      </c>
      <c r="T52" s="48">
        <f t="shared" si="5"/>
        <v>0</v>
      </c>
      <c r="U52" s="48">
        <f t="shared" si="5"/>
        <v>5142117</v>
      </c>
      <c r="V52" s="49">
        <f t="shared" si="0"/>
        <v>231610198</v>
      </c>
    </row>
    <row r="53" spans="2:23" ht="14.25" thickTop="1" x14ac:dyDescent="0.15"/>
    <row r="54" spans="2:23" x14ac:dyDescent="0.15">
      <c r="B54" s="31" t="s">
        <v>140</v>
      </c>
      <c r="J54" s="53"/>
      <c r="L54" s="53"/>
    </row>
    <row r="55" spans="2:23" x14ac:dyDescent="0.15">
      <c r="C55" s="31" t="s">
        <v>141</v>
      </c>
    </row>
    <row r="56" spans="2:23" x14ac:dyDescent="0.15">
      <c r="C56" s="70" t="s">
        <v>150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23" x14ac:dyDescent="0.15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</sheetData>
  <mergeCells count="6">
    <mergeCell ref="C56:O57"/>
    <mergeCell ref="A2:V2"/>
    <mergeCell ref="V18:V19"/>
    <mergeCell ref="B18:C19"/>
    <mergeCell ref="B10:U10"/>
    <mergeCell ref="D18:U18"/>
  </mergeCells>
  <phoneticPr fontId="19"/>
  <pageMargins left="0.25" right="0.25" top="0.75" bottom="0.75" header="0.3" footer="0.3"/>
  <pageSetup paperSize="9" scale="88" orientation="portrait" r:id="rId1"/>
  <headerFooter alignWithMargins="0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活動計算書（その他事業あり）</vt:lpstr>
      <vt:lpstr>注記 (その他事業あり)</vt:lpstr>
      <vt:lpstr>'活動計算書（その他事業あり）'!Print_Area</vt:lpstr>
      <vt:lpstr>'注記 (その他事業あり)'!Print_Area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tasuk</cp:lastModifiedBy>
  <cp:lastPrinted>2019-06-18T05:04:15Z</cp:lastPrinted>
  <dcterms:created xsi:type="dcterms:W3CDTF">2011-02-22T08:54:58Z</dcterms:created>
  <dcterms:modified xsi:type="dcterms:W3CDTF">2019-07-17T07:56:23Z</dcterms:modified>
</cp:coreProperties>
</file>