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6" windowWidth="14736" windowHeight="7656" firstSheet="3" activeTab="7"/>
  </bookViews>
  <sheets>
    <sheet name="表紙" sheetId="7" r:id="rId1"/>
    <sheet name="2012活動計算書" sheetId="5" r:id="rId2"/>
    <sheet name="注記" sheetId="6" r:id="rId3"/>
    <sheet name="事業別収支" sheetId="1" r:id="rId4"/>
    <sheet name="借入金の増減の経年変化" sheetId="4" r:id="rId5"/>
    <sheet name="貸借対照表" sheetId="2" r:id="rId6"/>
    <sheet name="財産目録" sheetId="3" r:id="rId7"/>
    <sheet name="Sheet1" sheetId="8" r:id="rId8"/>
  </sheets>
  <definedNames>
    <definedName name="_xlnm.Print_Area" localSheetId="1">'2012活動計算書'!$C$2:$I$62</definedName>
    <definedName name="_xlnm.Print_Area" localSheetId="6">財産目録!#REF!</definedName>
    <definedName name="_xlnm.Print_Area" localSheetId="3">事業別収支!$C$2:$M$77</definedName>
    <definedName name="_xlnm.Print_Area" localSheetId="5">貸借対照表!#REF!</definedName>
  </definedNames>
  <calcPr calcId="145621"/>
</workbook>
</file>

<file path=xl/calcChain.xml><?xml version="1.0" encoding="utf-8"?>
<calcChain xmlns="http://schemas.openxmlformats.org/spreadsheetml/2006/main">
  <c r="O39" i="8" l="1"/>
  <c r="O38" i="8"/>
  <c r="O37" i="8"/>
  <c r="O36" i="8"/>
  <c r="O35" i="8"/>
  <c r="O34" i="8"/>
  <c r="N39" i="8"/>
  <c r="H49" i="8"/>
  <c r="H51" i="8" s="1"/>
  <c r="G49" i="8"/>
  <c r="J33" i="8"/>
  <c r="L33" i="8" s="1"/>
  <c r="J63" i="8"/>
  <c r="L63" i="8" s="1"/>
  <c r="F62" i="8"/>
  <c r="F64" i="8" s="1"/>
  <c r="F24" i="8"/>
  <c r="E24" i="8"/>
  <c r="F49" i="8"/>
  <c r="F51" i="8" s="1"/>
  <c r="F43" i="3"/>
  <c r="K49" i="8"/>
  <c r="I49" i="8"/>
  <c r="E49" i="8"/>
  <c r="D49" i="8"/>
  <c r="J47" i="8"/>
  <c r="L47" i="8" s="1"/>
  <c r="J46" i="8"/>
  <c r="L46" i="8" s="1"/>
  <c r="J44" i="8"/>
  <c r="L44" i="8" s="1"/>
  <c r="J43" i="8"/>
  <c r="L43" i="8" s="1"/>
  <c r="J42" i="8"/>
  <c r="L42" i="8" s="1"/>
  <c r="J41" i="8"/>
  <c r="L41" i="8" s="1"/>
  <c r="J40" i="8"/>
  <c r="L40" i="8" s="1"/>
  <c r="J39" i="8"/>
  <c r="L39" i="8" s="1"/>
  <c r="J38" i="8"/>
  <c r="L38" i="8" s="1"/>
  <c r="J37" i="8"/>
  <c r="L37" i="8" s="1"/>
  <c r="J36" i="8"/>
  <c r="L36" i="8" s="1"/>
  <c r="J35" i="8"/>
  <c r="L35" i="8" s="1"/>
  <c r="J34" i="8"/>
  <c r="L34" i="8" s="1"/>
  <c r="K30" i="8"/>
  <c r="I30" i="8"/>
  <c r="E30" i="8"/>
  <c r="E51" i="8" s="1"/>
  <c r="D30" i="8"/>
  <c r="J28" i="8"/>
  <c r="L28" i="8" s="1"/>
  <c r="K24" i="8"/>
  <c r="I24" i="8"/>
  <c r="H24" i="8"/>
  <c r="D24" i="8"/>
  <c r="L21" i="8"/>
  <c r="J20" i="8"/>
  <c r="L20" i="8" s="1"/>
  <c r="J19" i="8"/>
  <c r="L19" i="8" s="1"/>
  <c r="J18" i="8"/>
  <c r="L18" i="8" s="1"/>
  <c r="J17" i="8"/>
  <c r="L17" i="8" s="1"/>
  <c r="J13" i="8"/>
  <c r="L13" i="8" s="1"/>
  <c r="L12" i="8"/>
  <c r="I51" i="8" l="1"/>
  <c r="I54" i="8" s="1"/>
  <c r="H54" i="8"/>
  <c r="K51" i="8"/>
  <c r="K55" i="8" s="1"/>
  <c r="K56" i="8" s="1"/>
  <c r="K60" i="8" s="1"/>
  <c r="K62" i="8" s="1"/>
  <c r="K64" i="8" s="1"/>
  <c r="G51" i="8"/>
  <c r="D51" i="8"/>
  <c r="D53" i="8" s="1"/>
  <c r="J49" i="8"/>
  <c r="L49" i="8" s="1"/>
  <c r="E53" i="8"/>
  <c r="G24" i="8"/>
  <c r="J24" i="8" s="1"/>
  <c r="J30" i="8"/>
  <c r="L30" i="8" s="1"/>
  <c r="P73" i="1"/>
  <c r="F46" i="3"/>
  <c r="L55" i="8" l="1"/>
  <c r="J53" i="8"/>
  <c r="L53" i="8" s="1"/>
  <c r="D62" i="8"/>
  <c r="D64" i="8" s="1"/>
  <c r="D56" i="8"/>
  <c r="E60" i="8" s="1"/>
  <c r="E62" i="8" s="1"/>
  <c r="E64" i="8" s="1"/>
  <c r="G54" i="8"/>
  <c r="J54" i="8" s="1"/>
  <c r="J51" i="8"/>
  <c r="L51" i="8" s="1"/>
  <c r="L24" i="8"/>
  <c r="Q52" i="5"/>
  <c r="Q51" i="5"/>
  <c r="J56" i="8" l="1"/>
  <c r="G56" i="8"/>
  <c r="H60" i="8" s="1"/>
  <c r="H62" i="8" s="1"/>
  <c r="L54" i="8"/>
  <c r="F38" i="3"/>
  <c r="F37" i="3"/>
  <c r="F36" i="3"/>
  <c r="F51" i="3"/>
  <c r="F44" i="3"/>
  <c r="O15" i="1"/>
  <c r="O13" i="1"/>
  <c r="J62" i="8" l="1"/>
  <c r="L62" i="8" s="1"/>
  <c r="L64" i="8" s="1"/>
  <c r="H64" i="8"/>
  <c r="J64" i="8" s="1"/>
  <c r="J60" i="8"/>
  <c r="L56" i="8"/>
  <c r="K26" i="1"/>
  <c r="B49" i="3" l="1"/>
  <c r="G60" i="5"/>
  <c r="F60" i="5"/>
  <c r="E60" i="5"/>
  <c r="I111" i="6"/>
  <c r="H111" i="6"/>
  <c r="G111" i="6"/>
  <c r="F111" i="6"/>
  <c r="I119" i="6"/>
  <c r="H119" i="6"/>
  <c r="G119" i="6"/>
  <c r="J118" i="6"/>
  <c r="J119" i="6" s="1"/>
  <c r="K76" i="1"/>
  <c r="M76" i="1" s="1"/>
  <c r="F77" i="1"/>
  <c r="E77" i="1"/>
  <c r="P65" i="1" l="1"/>
  <c r="H25" i="1" l="1"/>
  <c r="K25" i="1" s="1"/>
  <c r="M25" i="1" s="1"/>
  <c r="C45" i="3" l="1"/>
  <c r="D50" i="3" s="1"/>
  <c r="E54" i="5"/>
  <c r="G50" i="5"/>
  <c r="E50" i="5" s="1"/>
  <c r="F50" i="5"/>
  <c r="E49" i="5"/>
  <c r="G49" i="5"/>
  <c r="F49" i="5"/>
  <c r="E48" i="5"/>
  <c r="F47" i="5"/>
  <c r="F48" i="5" s="1"/>
  <c r="H52" i="5"/>
  <c r="E16" i="5"/>
  <c r="G16" i="5"/>
  <c r="F16" i="5"/>
  <c r="H15" i="5"/>
  <c r="H51" i="5"/>
  <c r="T47" i="5"/>
  <c r="S47" i="5"/>
  <c r="R47" i="5"/>
  <c r="Q47" i="5"/>
  <c r="P47" i="5"/>
  <c r="U47" i="5" s="1"/>
  <c r="N46" i="5"/>
  <c r="M46" i="5"/>
  <c r="Q42" i="5"/>
  <c r="P42" i="5"/>
  <c r="N35" i="5"/>
  <c r="M35" i="5"/>
  <c r="O24" i="5"/>
  <c r="Q24" i="5" s="1"/>
  <c r="I69" i="1"/>
  <c r="I75" i="1" s="1"/>
  <c r="K75" i="1" l="1"/>
  <c r="I77" i="1"/>
  <c r="K77" i="1" s="1"/>
  <c r="G53" i="5"/>
  <c r="O35" i="5"/>
  <c r="Q35" i="5" s="1"/>
  <c r="Q36" i="5" s="1"/>
  <c r="O46" i="5"/>
  <c r="S46" i="5" s="1"/>
  <c r="C35" i="2"/>
  <c r="E53" i="5" l="1"/>
  <c r="F53" i="5"/>
  <c r="Q46" i="5"/>
  <c r="R46" i="5"/>
  <c r="C36" i="3"/>
  <c r="E62" i="5" l="1"/>
  <c r="T46" i="5"/>
  <c r="C19" i="3"/>
  <c r="K23" i="1" l="1"/>
  <c r="M23" i="1" s="1"/>
  <c r="K22" i="1"/>
  <c r="M22" i="1" s="1"/>
  <c r="E27" i="4" l="1"/>
  <c r="E28" i="4"/>
  <c r="D28" i="4"/>
  <c r="C28" i="4"/>
  <c r="B28" i="4"/>
  <c r="E14" i="4"/>
  <c r="D14" i="4"/>
  <c r="C14" i="4"/>
  <c r="B14" i="4"/>
  <c r="D38" i="3"/>
  <c r="D21" i="3"/>
  <c r="D47" i="3" s="1"/>
  <c r="G13" i="2"/>
  <c r="D37" i="2"/>
  <c r="D38" i="2" s="1"/>
  <c r="C24" i="2"/>
  <c r="D26" i="2" s="1"/>
  <c r="C13" i="2"/>
  <c r="D15" i="2" s="1"/>
  <c r="I56" i="1"/>
  <c r="I58" i="1" s="1"/>
  <c r="U59" i="1"/>
  <c r="I31" i="1"/>
  <c r="I62" i="1" l="1"/>
  <c r="K55" i="1"/>
  <c r="M55" i="1" s="1"/>
  <c r="K43" i="1"/>
  <c r="K42" i="1"/>
  <c r="M42" i="1" s="1"/>
  <c r="K14" i="1"/>
  <c r="K13" i="1"/>
  <c r="M13" i="1" s="1"/>
  <c r="R54" i="1" l="1"/>
  <c r="T59" i="1"/>
  <c r="T64" i="1" s="1"/>
  <c r="Q63" i="1"/>
  <c r="R63" i="1"/>
  <c r="Q54" i="1"/>
  <c r="S63" i="1" l="1"/>
  <c r="W63" i="1" l="1"/>
  <c r="W64" i="1" s="1"/>
  <c r="U63" i="1"/>
  <c r="V63" i="1"/>
  <c r="V64" i="1" s="1"/>
  <c r="S54" i="1"/>
  <c r="U54" i="1" s="1"/>
  <c r="S43" i="1"/>
  <c r="U43" i="1" s="1"/>
  <c r="X63" i="1" l="1"/>
  <c r="X64" i="1" s="1"/>
  <c r="U64" i="1"/>
  <c r="U55" i="1"/>
  <c r="Y64" i="1" l="1"/>
  <c r="L56" i="1"/>
  <c r="J56" i="1"/>
  <c r="H56" i="1"/>
  <c r="F56" i="1"/>
  <c r="E56" i="1"/>
  <c r="K54" i="1"/>
  <c r="M54" i="1" s="1"/>
  <c r="K53" i="1"/>
  <c r="M53" i="1" s="1"/>
  <c r="K52" i="1"/>
  <c r="M52" i="1" s="1"/>
  <c r="K51" i="1"/>
  <c r="M51" i="1" s="1"/>
  <c r="K50" i="1"/>
  <c r="M50" i="1" s="1"/>
  <c r="K49" i="1"/>
  <c r="M49" i="1" s="1"/>
  <c r="K48" i="1"/>
  <c r="M48" i="1" s="1"/>
  <c r="K47" i="1"/>
  <c r="M47" i="1" s="1"/>
  <c r="K46" i="1"/>
  <c r="M46" i="1" s="1"/>
  <c r="K45" i="1"/>
  <c r="M45" i="1" s="1"/>
  <c r="K44" i="1"/>
  <c r="M44" i="1" s="1"/>
  <c r="M43" i="1"/>
  <c r="L39" i="1"/>
  <c r="J39" i="1"/>
  <c r="H39" i="1"/>
  <c r="F39" i="1"/>
  <c r="E39" i="1"/>
  <c r="K37" i="1"/>
  <c r="M37" i="1" s="1"/>
  <c r="L31" i="1"/>
  <c r="J31" i="1"/>
  <c r="H31" i="1"/>
  <c r="F31" i="1"/>
  <c r="E31" i="1"/>
  <c r="M28" i="1"/>
  <c r="M26" i="1"/>
  <c r="M14" i="1"/>
  <c r="M11" i="1"/>
  <c r="H58" i="1" l="1"/>
  <c r="H62" i="1"/>
  <c r="K31" i="1"/>
  <c r="M31" i="1" s="1"/>
  <c r="E58" i="1"/>
  <c r="E61" i="1" s="1"/>
  <c r="F58" i="1"/>
  <c r="F61" i="1" s="1"/>
  <c r="J58" i="1"/>
  <c r="J62" i="1" s="1"/>
  <c r="K56" i="1"/>
  <c r="M56" i="1" s="1"/>
  <c r="L58" i="1"/>
  <c r="L63" i="1" s="1"/>
  <c r="K39" i="1"/>
  <c r="M39" i="1" s="1"/>
  <c r="K62" i="1" l="1"/>
  <c r="M63" i="1"/>
  <c r="L64" i="1"/>
  <c r="L68" i="1" s="1"/>
  <c r="L75" i="1" s="1"/>
  <c r="K58" i="1"/>
  <c r="M58" i="1" s="1"/>
  <c r="M62" i="1"/>
  <c r="L77" i="1" l="1"/>
  <c r="M75" i="1"/>
  <c r="M77" i="1" s="1"/>
  <c r="K61" i="1"/>
  <c r="K64" i="1" s="1"/>
  <c r="M64" i="1" l="1"/>
  <c r="K68" i="1"/>
  <c r="M61" i="1"/>
</calcChain>
</file>

<file path=xl/sharedStrings.xml><?xml version="1.0" encoding="utf-8"?>
<sst xmlns="http://schemas.openxmlformats.org/spreadsheetml/2006/main" count="533" uniqueCount="323">
  <si>
    <t>科目</t>
    <rPh sb="0" eb="2">
      <t>カモク</t>
    </rPh>
    <phoneticPr fontId="2"/>
  </si>
  <si>
    <t>３．事業費・管理費の内訳</t>
    <rPh sb="2" eb="5">
      <t>ジギョウヒ</t>
    </rPh>
    <rPh sb="6" eb="9">
      <t>カンリヒ</t>
    </rPh>
    <rPh sb="10" eb="12">
      <t>ウチワケ</t>
    </rPh>
    <phoneticPr fontId="2"/>
  </si>
  <si>
    <t>事業の種類</t>
  </si>
  <si>
    <t>資源循環基盤整備事業</t>
    <rPh sb="0" eb="2">
      <t>シゲン</t>
    </rPh>
    <rPh sb="2" eb="4">
      <t>ジュンカン</t>
    </rPh>
    <rPh sb="4" eb="6">
      <t>キバン</t>
    </rPh>
    <rPh sb="6" eb="8">
      <t>セイビ</t>
    </rPh>
    <rPh sb="8" eb="10">
      <t>ジギョウ</t>
    </rPh>
    <phoneticPr fontId="2"/>
  </si>
  <si>
    <t>他の収益の無い事業</t>
    <rPh sb="0" eb="1">
      <t>タ</t>
    </rPh>
    <rPh sb="2" eb="4">
      <t>シュウエキ</t>
    </rPh>
    <rPh sb="5" eb="6">
      <t>ナ</t>
    </rPh>
    <phoneticPr fontId="2"/>
  </si>
  <si>
    <t>新しい公共指針策定地域円卓会議</t>
    <rPh sb="0" eb="1">
      <t>アタラ</t>
    </rPh>
    <rPh sb="3" eb="5">
      <t>コウキョウ</t>
    </rPh>
    <rPh sb="5" eb="7">
      <t>シシン</t>
    </rPh>
    <rPh sb="7" eb="9">
      <t>サクテイ</t>
    </rPh>
    <rPh sb="9" eb="11">
      <t>チイキ</t>
    </rPh>
    <rPh sb="11" eb="13">
      <t>エンタク</t>
    </rPh>
    <rPh sb="13" eb="15">
      <t>カイギ</t>
    </rPh>
    <phoneticPr fontId="2"/>
  </si>
  <si>
    <t>他の収益のある事業</t>
    <rPh sb="0" eb="1">
      <t>タ</t>
    </rPh>
    <rPh sb="2" eb="4">
      <t>シュウエキ</t>
    </rPh>
    <rPh sb="7" eb="9">
      <t>ジギョウ</t>
    </rPh>
    <phoneticPr fontId="2"/>
  </si>
  <si>
    <t>事業費計</t>
    <rPh sb="0" eb="3">
      <t>ジギョウヒ</t>
    </rPh>
    <rPh sb="3" eb="4">
      <t>ケイ</t>
    </rPh>
    <phoneticPr fontId="2"/>
  </si>
  <si>
    <t>管理部門</t>
    <rPh sb="0" eb="2">
      <t>カンリ</t>
    </rPh>
    <rPh sb="2" eb="4">
      <t>ブモン</t>
    </rPh>
    <phoneticPr fontId="2"/>
  </si>
  <si>
    <t>課税・非課税</t>
    <rPh sb="0" eb="2">
      <t>カゼイ</t>
    </rPh>
    <rPh sb="3" eb="6">
      <t>ヒカゼイ</t>
    </rPh>
    <phoneticPr fontId="2"/>
  </si>
  <si>
    <t>非課税</t>
    <rPh sb="0" eb="3">
      <t>ヒカゼイ</t>
    </rPh>
    <phoneticPr fontId="2"/>
  </si>
  <si>
    <t>課税</t>
    <rPh sb="0" eb="2">
      <t>カゼイ</t>
    </rPh>
    <phoneticPr fontId="2"/>
  </si>
  <si>
    <t>按分比率</t>
  </si>
  <si>
    <t>講師派遣</t>
    <phoneticPr fontId="2"/>
  </si>
  <si>
    <t>事務局費等</t>
    <rPh sb="3" eb="4">
      <t>ヒ</t>
    </rPh>
    <rPh sb="4" eb="5">
      <t>トウ</t>
    </rPh>
    <phoneticPr fontId="2"/>
  </si>
  <si>
    <t>総合計</t>
    <rPh sb="0" eb="1">
      <t>ソウ</t>
    </rPh>
    <phoneticPr fontId="2"/>
  </si>
  <si>
    <t>受取会費</t>
    <rPh sb="0" eb="2">
      <t>ウケトリ</t>
    </rPh>
    <phoneticPr fontId="2"/>
  </si>
  <si>
    <t>受取利息</t>
  </si>
  <si>
    <t>その他収入</t>
  </si>
  <si>
    <t>経常収益合計</t>
    <rPh sb="0" eb="2">
      <t>ケイジョウ</t>
    </rPh>
    <rPh sb="2" eb="4">
      <t>シュウエキ</t>
    </rPh>
    <rPh sb="4" eb="6">
      <t>ゴウケイ</t>
    </rPh>
    <phoneticPr fontId="2"/>
  </si>
  <si>
    <t>講師派遣</t>
  </si>
  <si>
    <t>人件費</t>
    <rPh sb="0" eb="3">
      <t>ジンケンヒ</t>
    </rPh>
    <phoneticPr fontId="2"/>
  </si>
  <si>
    <t>給与</t>
    <rPh sb="0" eb="2">
      <t>キュウヨ</t>
    </rPh>
    <phoneticPr fontId="2"/>
  </si>
  <si>
    <t>小計</t>
  </si>
  <si>
    <t>その他経費</t>
    <rPh sb="2" eb="3">
      <t>タ</t>
    </rPh>
    <rPh sb="3" eb="5">
      <t>ケイヒ</t>
    </rPh>
    <phoneticPr fontId="2"/>
  </si>
  <si>
    <t>通信費</t>
    <phoneticPr fontId="2"/>
  </si>
  <si>
    <t>消耗品</t>
  </si>
  <si>
    <t>印刷費</t>
  </si>
  <si>
    <t>支払報酬</t>
  </si>
  <si>
    <t>調査協力金</t>
  </si>
  <si>
    <t>外注費</t>
  </si>
  <si>
    <t>荷造運賃</t>
  </si>
  <si>
    <t>会議費</t>
  </si>
  <si>
    <t>旅費交通費</t>
  </si>
  <si>
    <t>諸会費</t>
  </si>
  <si>
    <t>支払手数料</t>
  </si>
  <si>
    <t>賃借料</t>
  </si>
  <si>
    <t>租税公課</t>
  </si>
  <si>
    <t>経常費用合計</t>
    <rPh sb="0" eb="2">
      <t>ケイジョウ</t>
    </rPh>
    <rPh sb="2" eb="4">
      <t>ヒヨウ</t>
    </rPh>
    <rPh sb="4" eb="6">
      <t>ゴウケイ</t>
    </rPh>
    <phoneticPr fontId="2"/>
  </si>
  <si>
    <t>非課税事業</t>
    <phoneticPr fontId="2"/>
  </si>
  <si>
    <t>課税事業</t>
    <rPh sb="2" eb="4">
      <t>ジギョウ</t>
    </rPh>
    <phoneticPr fontId="2"/>
  </si>
  <si>
    <t>法人管理費</t>
    <rPh sb="0" eb="2">
      <t>ホウジン</t>
    </rPh>
    <rPh sb="2" eb="5">
      <t>カンリヒ</t>
    </rPh>
    <phoneticPr fontId="2"/>
  </si>
  <si>
    <t>携帯電話</t>
    <rPh sb="0" eb="2">
      <t>ケイタイ</t>
    </rPh>
    <rPh sb="2" eb="4">
      <t>デンワ</t>
    </rPh>
    <phoneticPr fontId="2"/>
  </si>
  <si>
    <t>固定電話</t>
    <rPh sb="0" eb="2">
      <t>コテイ</t>
    </rPh>
    <rPh sb="2" eb="4">
      <t>デンワ</t>
    </rPh>
    <phoneticPr fontId="2"/>
  </si>
  <si>
    <t>4月</t>
  </si>
  <si>
    <t>5月</t>
  </si>
  <si>
    <t>6月</t>
    <rPh sb="1" eb="2">
      <t>ガツ</t>
    </rPh>
    <phoneticPr fontId="2"/>
  </si>
  <si>
    <t>7月</t>
  </si>
  <si>
    <t>8月</t>
  </si>
  <si>
    <t>9月</t>
  </si>
  <si>
    <t>10月</t>
  </si>
  <si>
    <t>11月</t>
  </si>
  <si>
    <t>12月</t>
  </si>
  <si>
    <t>1月</t>
  </si>
  <si>
    <t>2月</t>
  </si>
  <si>
    <t>3月</t>
  </si>
  <si>
    <t>4月</t>
    <phoneticPr fontId="2"/>
  </si>
  <si>
    <t>5月</t>
    <phoneticPr fontId="2"/>
  </si>
  <si>
    <t>円卓会議</t>
    <rPh sb="0" eb="2">
      <t>エンタク</t>
    </rPh>
    <rPh sb="2" eb="4">
      <t>カイギ</t>
    </rPh>
    <phoneticPr fontId="2"/>
  </si>
  <si>
    <t>講師派遣</t>
    <rPh sb="0" eb="2">
      <t>コウシ</t>
    </rPh>
    <rPh sb="2" eb="4">
      <t>ハケン</t>
    </rPh>
    <phoneticPr fontId="2"/>
  </si>
  <si>
    <t>事務局</t>
    <rPh sb="0" eb="3">
      <t>ジムキョク</t>
    </rPh>
    <phoneticPr fontId="2"/>
  </si>
  <si>
    <t>基金事業</t>
    <rPh sb="0" eb="2">
      <t>キキン</t>
    </rPh>
    <rPh sb="2" eb="4">
      <t>ジギョウ</t>
    </rPh>
    <phoneticPr fontId="2"/>
  </si>
  <si>
    <t>合計</t>
    <rPh sb="0" eb="2">
      <t>ゴウケイ</t>
    </rPh>
    <phoneticPr fontId="2"/>
  </si>
  <si>
    <t>6月～３月</t>
    <rPh sb="1" eb="2">
      <t>ガツ</t>
    </rPh>
    <rPh sb="4" eb="5">
      <t>ガツ</t>
    </rPh>
    <phoneticPr fontId="2"/>
  </si>
  <si>
    <t>きらきら基金助成金</t>
    <rPh sb="4" eb="6">
      <t>キキン</t>
    </rPh>
    <rPh sb="6" eb="9">
      <t>ジョセイキン</t>
    </rPh>
    <phoneticPr fontId="2"/>
  </si>
  <si>
    <t>科　　　　目</t>
    <rPh sb="0" eb="1">
      <t>カ</t>
    </rPh>
    <rPh sb="5" eb="6">
      <t>メ</t>
    </rPh>
    <phoneticPr fontId="2"/>
  </si>
  <si>
    <t>H24年度
6月～3月分</t>
    <rPh sb="3" eb="5">
      <t>ネンド</t>
    </rPh>
    <rPh sb="7" eb="8">
      <t>ツキ</t>
    </rPh>
    <rPh sb="10" eb="11">
      <t>ガツ</t>
    </rPh>
    <rPh sb="11" eb="12">
      <t>ブン</t>
    </rPh>
    <phoneticPr fontId="2"/>
  </si>
  <si>
    <t>２４年度
６月～３月分</t>
    <rPh sb="2" eb="4">
      <t>ネンド</t>
    </rPh>
    <rPh sb="6" eb="7">
      <t>ガツ</t>
    </rPh>
    <rPh sb="9" eb="11">
      <t>ガツブン</t>
    </rPh>
    <phoneticPr fontId="2"/>
  </si>
  <si>
    <t>経営者会議</t>
    <rPh sb="0" eb="3">
      <t>ケイエイシャ</t>
    </rPh>
    <rPh sb="3" eb="5">
      <t>カイギ</t>
    </rPh>
    <phoneticPr fontId="2"/>
  </si>
  <si>
    <t>62％</t>
    <phoneticPr fontId="2"/>
  </si>
  <si>
    <t>１7％</t>
    <phoneticPr fontId="2"/>
  </si>
  <si>
    <t>4％</t>
    <phoneticPr fontId="2"/>
  </si>
  <si>
    <t>17％</t>
    <phoneticPr fontId="2"/>
  </si>
  <si>
    <t>Ⅰ資産の部</t>
    <rPh sb="1" eb="3">
      <t>シサン</t>
    </rPh>
    <rPh sb="4" eb="5">
      <t>ブ</t>
    </rPh>
    <phoneticPr fontId="2"/>
  </si>
  <si>
    <t>　１．流動資産</t>
    <rPh sb="3" eb="5">
      <t>リュウドウ</t>
    </rPh>
    <rPh sb="5" eb="7">
      <t>シサン</t>
    </rPh>
    <phoneticPr fontId="2"/>
  </si>
  <si>
    <t>　　　現金預金</t>
    <rPh sb="3" eb="5">
      <t>ゲンキン</t>
    </rPh>
    <rPh sb="5" eb="7">
      <t>ヨキン</t>
    </rPh>
    <phoneticPr fontId="2"/>
  </si>
  <si>
    <t>　　　流動資産合計</t>
    <rPh sb="3" eb="5">
      <t>リュウドウ</t>
    </rPh>
    <rPh sb="5" eb="7">
      <t>シサン</t>
    </rPh>
    <rPh sb="7" eb="9">
      <t>ゴウケイ</t>
    </rPh>
    <phoneticPr fontId="2"/>
  </si>
  <si>
    <t>　資産合計</t>
    <rPh sb="1" eb="3">
      <t>シサン</t>
    </rPh>
    <rPh sb="3" eb="5">
      <t>ゴウケイ</t>
    </rPh>
    <phoneticPr fontId="2"/>
  </si>
  <si>
    <t>Ⅱ負債の部</t>
    <rPh sb="1" eb="3">
      <t>フサイ</t>
    </rPh>
    <rPh sb="4" eb="5">
      <t>ブ</t>
    </rPh>
    <phoneticPr fontId="2"/>
  </si>
  <si>
    <t>　１．流動負債</t>
    <rPh sb="3" eb="5">
      <t>リュウドウ</t>
    </rPh>
    <rPh sb="5" eb="7">
      <t>フサイ</t>
    </rPh>
    <phoneticPr fontId="2"/>
  </si>
  <si>
    <t>　　　短期借入金</t>
    <rPh sb="3" eb="5">
      <t>タンキ</t>
    </rPh>
    <rPh sb="5" eb="6">
      <t>シャク</t>
    </rPh>
    <rPh sb="6" eb="8">
      <t>ニュウキン</t>
    </rPh>
    <phoneticPr fontId="2"/>
  </si>
  <si>
    <t>　　　流動負債合計</t>
    <rPh sb="3" eb="5">
      <t>リュウドウ</t>
    </rPh>
    <rPh sb="5" eb="7">
      <t>フサイ</t>
    </rPh>
    <rPh sb="7" eb="9">
      <t>ゴウケイ</t>
    </rPh>
    <phoneticPr fontId="2"/>
  </si>
  <si>
    <t>　負債合計</t>
    <rPh sb="1" eb="3">
      <t>フサイ</t>
    </rPh>
    <rPh sb="3" eb="5">
      <t>ゴウケイ</t>
    </rPh>
    <phoneticPr fontId="2"/>
  </si>
  <si>
    <t>　正味財産合計</t>
    <rPh sb="1" eb="3">
      <t>ショウミ</t>
    </rPh>
    <rPh sb="3" eb="5">
      <t>ザイサン</t>
    </rPh>
    <rPh sb="5" eb="7">
      <t>ゴウケイ</t>
    </rPh>
    <phoneticPr fontId="2"/>
  </si>
  <si>
    <t>特定非営利活動法人みえきた市民活動センター</t>
  </si>
  <si>
    <t>科　　目・適　　用</t>
    <rPh sb="0" eb="1">
      <t>カ</t>
    </rPh>
    <rPh sb="3" eb="4">
      <t>メ</t>
    </rPh>
    <rPh sb="5" eb="6">
      <t>テキ</t>
    </rPh>
    <rPh sb="8" eb="9">
      <t>ヨウ</t>
    </rPh>
    <phoneticPr fontId="2"/>
  </si>
  <si>
    <t>金　　　　額（単位：円）</t>
    <rPh sb="7" eb="9">
      <t>タンイ</t>
    </rPh>
    <phoneticPr fontId="2"/>
  </si>
  <si>
    <t>Ⅰ　資産の部</t>
  </si>
  <si>
    <t>　１　流動資産</t>
    <phoneticPr fontId="2"/>
  </si>
  <si>
    <t>　　　現金・預金</t>
    <rPh sb="6" eb="8">
      <t>ヨキン</t>
    </rPh>
    <phoneticPr fontId="2"/>
  </si>
  <si>
    <t>　　　前払費用</t>
    <rPh sb="3" eb="5">
      <t>マエバライ</t>
    </rPh>
    <rPh sb="5" eb="7">
      <t>ヒヨウ</t>
    </rPh>
    <phoneticPr fontId="2"/>
  </si>
  <si>
    <t>　　　未収委託事業費</t>
    <rPh sb="3" eb="5">
      <t>ミシュウ</t>
    </rPh>
    <rPh sb="5" eb="7">
      <t>イタク</t>
    </rPh>
    <rPh sb="7" eb="9">
      <t>ジギョウ</t>
    </rPh>
    <rPh sb="9" eb="10">
      <t>ヒ</t>
    </rPh>
    <phoneticPr fontId="2"/>
  </si>
  <si>
    <t>　　　流動資産合計</t>
    <phoneticPr fontId="2"/>
  </si>
  <si>
    <t>　　資産合計</t>
    <rPh sb="2" eb="4">
      <t>シサン</t>
    </rPh>
    <rPh sb="4" eb="6">
      <t>ゴウケイ</t>
    </rPh>
    <phoneticPr fontId="2"/>
  </si>
  <si>
    <t>Ⅱ　負債の部</t>
    <rPh sb="2" eb="4">
      <t>フサイ</t>
    </rPh>
    <phoneticPr fontId="2"/>
  </si>
  <si>
    <t>　１　流動負債</t>
    <rPh sb="5" eb="7">
      <t>フサイ</t>
    </rPh>
    <phoneticPr fontId="2"/>
  </si>
  <si>
    <t>　　　短期借入金</t>
    <rPh sb="3" eb="5">
      <t>タンキ</t>
    </rPh>
    <rPh sb="5" eb="7">
      <t>カリイレ</t>
    </rPh>
    <rPh sb="7" eb="8">
      <t>キン</t>
    </rPh>
    <phoneticPr fontId="2"/>
  </si>
  <si>
    <t>　　　未払費用</t>
    <rPh sb="3" eb="5">
      <t>ミハライ</t>
    </rPh>
    <rPh sb="5" eb="7">
      <t>ヒヨウ</t>
    </rPh>
    <phoneticPr fontId="2"/>
  </si>
  <si>
    <t>　　　前受助成金</t>
    <rPh sb="3" eb="5">
      <t>マエウケ</t>
    </rPh>
    <rPh sb="5" eb="8">
      <t>ジョセイキン</t>
    </rPh>
    <phoneticPr fontId="2"/>
  </si>
  <si>
    <t>　　　預り金</t>
    <rPh sb="3" eb="4">
      <t>アズカ</t>
    </rPh>
    <rPh sb="5" eb="6">
      <t>キン</t>
    </rPh>
    <phoneticPr fontId="2"/>
  </si>
  <si>
    <t>　　　未払法人税</t>
    <rPh sb="3" eb="5">
      <t>ミハラ</t>
    </rPh>
    <rPh sb="5" eb="8">
      <t>ホウジンゼイ</t>
    </rPh>
    <phoneticPr fontId="2"/>
  </si>
  <si>
    <t>　　　流動負債合計</t>
    <rPh sb="5" eb="7">
      <t>フサイ</t>
    </rPh>
    <phoneticPr fontId="2"/>
  </si>
  <si>
    <t>　　負債合計</t>
    <rPh sb="2" eb="4">
      <t>フサイ</t>
    </rPh>
    <rPh sb="4" eb="6">
      <t>ゴウケイ</t>
    </rPh>
    <phoneticPr fontId="2"/>
  </si>
  <si>
    <t>Ⅲ　正味財産の部</t>
    <rPh sb="2" eb="4">
      <t>ショウミ</t>
    </rPh>
    <rPh sb="4" eb="6">
      <t>ザイサン</t>
    </rPh>
    <rPh sb="7" eb="8">
      <t>ブ</t>
    </rPh>
    <phoneticPr fontId="2"/>
  </si>
  <si>
    <t>　　　前期繰越正味財産</t>
    <rPh sb="3" eb="5">
      <t>ゼンキ</t>
    </rPh>
    <rPh sb="5" eb="7">
      <t>クリコシ</t>
    </rPh>
    <rPh sb="7" eb="9">
      <t>ショウミ</t>
    </rPh>
    <rPh sb="9" eb="11">
      <t>ザイサン</t>
    </rPh>
    <phoneticPr fontId="2"/>
  </si>
  <si>
    <t>　　　当期正味財産</t>
    <rPh sb="3" eb="5">
      <t>トウキ</t>
    </rPh>
    <rPh sb="5" eb="7">
      <t>ショウミ</t>
    </rPh>
    <rPh sb="7" eb="9">
      <t>ザイサン</t>
    </rPh>
    <phoneticPr fontId="2"/>
  </si>
  <si>
    <t>　　　　一般正味財産</t>
    <rPh sb="4" eb="6">
      <t>イッパン</t>
    </rPh>
    <rPh sb="6" eb="8">
      <t>ショウミ</t>
    </rPh>
    <rPh sb="8" eb="10">
      <t>ザイサン</t>
    </rPh>
    <phoneticPr fontId="2"/>
  </si>
  <si>
    <t>　　当期正味財産増減額</t>
    <rPh sb="2" eb="4">
      <t>トウキ</t>
    </rPh>
    <rPh sb="4" eb="6">
      <t>ショウミ</t>
    </rPh>
    <rPh sb="6" eb="8">
      <t>ザイサン</t>
    </rPh>
    <rPh sb="8" eb="11">
      <t>ゾウゲンガク</t>
    </rPh>
    <phoneticPr fontId="2"/>
  </si>
  <si>
    <t>　　正味財産合計</t>
    <rPh sb="2" eb="4">
      <t>ショウミ</t>
    </rPh>
    <rPh sb="4" eb="6">
      <t>ザイサン</t>
    </rPh>
    <rPh sb="6" eb="8">
      <t>ゴウケイ</t>
    </rPh>
    <phoneticPr fontId="2"/>
  </si>
  <si>
    <t>　　負債及び正味財産合計額</t>
    <rPh sb="2" eb="4">
      <t>フサイ</t>
    </rPh>
    <rPh sb="4" eb="5">
      <t>オヨ</t>
    </rPh>
    <rPh sb="6" eb="8">
      <t>ショウミ</t>
    </rPh>
    <rPh sb="8" eb="10">
      <t>ザイサン</t>
    </rPh>
    <rPh sb="10" eb="12">
      <t>ゴウケイ</t>
    </rPh>
    <rPh sb="12" eb="13">
      <t>ガク</t>
    </rPh>
    <phoneticPr fontId="2"/>
  </si>
  <si>
    <t>平成２４年度　貸借対照表</t>
    <rPh sb="0" eb="2">
      <t>ヘイセイ</t>
    </rPh>
    <rPh sb="4" eb="6">
      <t>ネンド</t>
    </rPh>
    <rPh sb="7" eb="9">
      <t>タイシャク</t>
    </rPh>
    <rPh sb="9" eb="12">
      <t>タイショウヒョウ</t>
    </rPh>
    <phoneticPr fontId="2"/>
  </si>
  <si>
    <t>平成２５年５月３１日現在</t>
    <phoneticPr fontId="2"/>
  </si>
  <si>
    <t>現金</t>
    <rPh sb="0" eb="2">
      <t>ゲンキン</t>
    </rPh>
    <phoneticPr fontId="2"/>
  </si>
  <si>
    <t>第三銀行　3237901</t>
    <rPh sb="0" eb="1">
      <t>ダイ</t>
    </rPh>
    <rPh sb="1" eb="2">
      <t>サン</t>
    </rPh>
    <rPh sb="2" eb="4">
      <t>ギンコウ</t>
    </rPh>
    <phoneticPr fontId="2"/>
  </si>
  <si>
    <t>第三銀行　3237902</t>
    <rPh sb="0" eb="1">
      <t>ダイ</t>
    </rPh>
    <rPh sb="1" eb="2">
      <t>サン</t>
    </rPh>
    <rPh sb="2" eb="4">
      <t>ギンコウ</t>
    </rPh>
    <phoneticPr fontId="2"/>
  </si>
  <si>
    <t>三重銀行　1648522</t>
    <rPh sb="0" eb="2">
      <t>ミエ</t>
    </rPh>
    <rPh sb="2" eb="4">
      <t>ギンコウ</t>
    </rPh>
    <phoneticPr fontId="2"/>
  </si>
  <si>
    <t>郵便局振替口座</t>
    <rPh sb="0" eb="3">
      <t>ユウビンキョク</t>
    </rPh>
    <rPh sb="3" eb="5">
      <t>フリカエ</t>
    </rPh>
    <rPh sb="5" eb="7">
      <t>コウザ</t>
    </rPh>
    <phoneticPr fontId="2"/>
  </si>
  <si>
    <t>　　　　手元現金</t>
    <rPh sb="4" eb="6">
      <t>テモト</t>
    </rPh>
    <rPh sb="6" eb="8">
      <t>ゲンキン</t>
    </rPh>
    <phoneticPr fontId="2"/>
  </si>
  <si>
    <t>　　　　普通預金第三銀行桑名支店</t>
    <rPh sb="4" eb="6">
      <t>フツウ</t>
    </rPh>
    <rPh sb="6" eb="8">
      <t>ヨキン</t>
    </rPh>
    <rPh sb="8" eb="10">
      <t>ダイサン</t>
    </rPh>
    <rPh sb="10" eb="12">
      <t>ギンコウ</t>
    </rPh>
    <rPh sb="12" eb="14">
      <t>クワナ</t>
    </rPh>
    <rPh sb="14" eb="16">
      <t>シテン</t>
    </rPh>
    <phoneticPr fontId="2"/>
  </si>
  <si>
    <t>　　　未払法人税</t>
    <rPh sb="3" eb="5">
      <t>ミバラ</t>
    </rPh>
    <rPh sb="5" eb="8">
      <t>ホウジンゼイ</t>
    </rPh>
    <phoneticPr fontId="2"/>
  </si>
  <si>
    <t>　　　　任意団体みえきた市民活動センター</t>
    <rPh sb="4" eb="6">
      <t>ニンイ</t>
    </rPh>
    <rPh sb="6" eb="8">
      <t>ダンタイ</t>
    </rPh>
    <rPh sb="12" eb="14">
      <t>シミン</t>
    </rPh>
    <rPh sb="14" eb="16">
      <t>カツドウ</t>
    </rPh>
    <phoneticPr fontId="2"/>
  </si>
  <si>
    <t>　　　　理事長　服部則仁</t>
    <rPh sb="4" eb="7">
      <t>リジチョウ</t>
    </rPh>
    <rPh sb="8" eb="10">
      <t>ハットリ</t>
    </rPh>
    <rPh sb="10" eb="12">
      <t>ノリヒト</t>
    </rPh>
    <phoneticPr fontId="2"/>
  </si>
  <si>
    <t>　　　　　　　　　　　　　　　　　　　　　特定非営利活動法人みえきた市民活動センター</t>
    <phoneticPr fontId="2"/>
  </si>
  <si>
    <t>金額（単位：円）</t>
    <rPh sb="0" eb="2">
      <t>キンガク</t>
    </rPh>
    <phoneticPr fontId="2"/>
  </si>
  <si>
    <t>　　　　普通預金三重銀行桑名支店</t>
    <rPh sb="4" eb="6">
      <t>フツウ</t>
    </rPh>
    <rPh sb="6" eb="8">
      <t>ヨキン</t>
    </rPh>
    <rPh sb="8" eb="10">
      <t>ミエ</t>
    </rPh>
    <rPh sb="10" eb="12">
      <t>ギンコウ</t>
    </rPh>
    <rPh sb="12" eb="14">
      <t>クワナ</t>
    </rPh>
    <rPh sb="14" eb="16">
      <t>シテン</t>
    </rPh>
    <phoneticPr fontId="2"/>
  </si>
  <si>
    <t>　　　未払い費用</t>
    <rPh sb="3" eb="5">
      <t>ミバラ</t>
    </rPh>
    <rPh sb="6" eb="8">
      <t>ヒヨウ</t>
    </rPh>
    <phoneticPr fontId="2"/>
  </si>
  <si>
    <t>Ⅲ 正味財産の部</t>
    <rPh sb="2" eb="4">
      <t>ショウミ</t>
    </rPh>
    <rPh sb="4" eb="6">
      <t>ザイサン</t>
    </rPh>
    <rPh sb="7" eb="8">
      <t>ブ</t>
    </rPh>
    <phoneticPr fontId="2"/>
  </si>
  <si>
    <t>　　　　　　　　　　　　　　　　　　平成２4 年度　財産目録</t>
    <rPh sb="18" eb="20">
      <t>ヘイセイ</t>
    </rPh>
    <rPh sb="23" eb="25">
      <t>ネンド</t>
    </rPh>
    <rPh sb="26" eb="28">
      <t>ザイサン</t>
    </rPh>
    <rPh sb="28" eb="30">
      <t>モクロク</t>
    </rPh>
    <phoneticPr fontId="2"/>
  </si>
  <si>
    <t>　　　　　　　　　　　　　　　　　　平成２5 年５月３１日現在</t>
    <rPh sb="29" eb="31">
      <t>ゲンザイ</t>
    </rPh>
    <phoneticPr fontId="2"/>
  </si>
  <si>
    <t>　　  預り金</t>
    <rPh sb="4" eb="5">
      <t>アズカ</t>
    </rPh>
    <rPh sb="6" eb="7">
      <t>キン</t>
    </rPh>
    <phoneticPr fontId="2"/>
  </si>
  <si>
    <r>
      <rPr>
        <sz val="12"/>
        <rFont val="ＭＳ Ｐゴシック"/>
        <family val="3"/>
        <charset val="128"/>
      </rPr>
      <t xml:space="preserve">        </t>
    </r>
    <r>
      <rPr>
        <sz val="11"/>
        <rFont val="ＭＳ Ｐゴシック"/>
        <family val="3"/>
        <charset val="128"/>
      </rPr>
      <t>郵便局振替口座</t>
    </r>
    <rPh sb="8" eb="11">
      <t>ユウビンキョク</t>
    </rPh>
    <rPh sb="11" eb="13">
      <t>フリカエ</t>
    </rPh>
    <rPh sb="13" eb="15">
      <t>コウザ</t>
    </rPh>
    <phoneticPr fontId="2"/>
  </si>
  <si>
    <t>期首残高</t>
    <rPh sb="0" eb="2">
      <t>キシュ</t>
    </rPh>
    <rPh sb="2" eb="4">
      <t>ザンダカ</t>
    </rPh>
    <phoneticPr fontId="2"/>
  </si>
  <si>
    <t>当期返済</t>
    <rPh sb="0" eb="2">
      <t>トウキ</t>
    </rPh>
    <rPh sb="2" eb="4">
      <t>ヘンサイ</t>
    </rPh>
    <phoneticPr fontId="2"/>
  </si>
  <si>
    <t>期末残高</t>
    <rPh sb="0" eb="2">
      <t>キマツ</t>
    </rPh>
    <rPh sb="2" eb="4">
      <t>ザンダカ</t>
    </rPh>
    <phoneticPr fontId="2"/>
  </si>
  <si>
    <t>短期借入金</t>
    <rPh sb="0" eb="2">
      <t>タンキ</t>
    </rPh>
    <rPh sb="2" eb="3">
      <t>シャク</t>
    </rPh>
    <rPh sb="3" eb="5">
      <t>ニュウキン</t>
    </rPh>
    <phoneticPr fontId="2"/>
  </si>
  <si>
    <t>平成２３年度</t>
    <rPh sb="0" eb="2">
      <t>ヘイセイ</t>
    </rPh>
    <rPh sb="4" eb="6">
      <t>ネンド</t>
    </rPh>
    <phoneticPr fontId="2"/>
  </si>
  <si>
    <t>　　　　　　　　　　　　　　　　　　　　　特定非営利活動法人みえきた市民活動センター</t>
    <phoneticPr fontId="2"/>
  </si>
  <si>
    <t>借入金の増減内訳</t>
    <rPh sb="0" eb="3">
      <t>カリイレキン</t>
    </rPh>
    <rPh sb="4" eb="6">
      <t>ゾウゲン</t>
    </rPh>
    <rPh sb="6" eb="8">
      <t>ウチワケ</t>
    </rPh>
    <phoneticPr fontId="2"/>
  </si>
  <si>
    <t>当期借入</t>
    <rPh sb="0" eb="2">
      <t>トウキ</t>
    </rPh>
    <rPh sb="2" eb="3">
      <t>シャク</t>
    </rPh>
    <rPh sb="3" eb="4">
      <t>ニュウ</t>
    </rPh>
    <phoneticPr fontId="2"/>
  </si>
  <si>
    <t>　任意団体みえきた市民活動センター</t>
    <rPh sb="1" eb="3">
      <t>ニンイ</t>
    </rPh>
    <rPh sb="3" eb="5">
      <t>ダンタイ</t>
    </rPh>
    <rPh sb="9" eb="11">
      <t>シミン</t>
    </rPh>
    <rPh sb="11" eb="13">
      <t>カツドウ</t>
    </rPh>
    <phoneticPr fontId="2"/>
  </si>
  <si>
    <t>　役員借入金　理事長　服部則仁</t>
    <rPh sb="1" eb="3">
      <t>ヤクイン</t>
    </rPh>
    <rPh sb="3" eb="4">
      <t>シャク</t>
    </rPh>
    <rPh sb="4" eb="6">
      <t>ニュウキン</t>
    </rPh>
    <rPh sb="7" eb="10">
      <t>リジチョウ</t>
    </rPh>
    <rPh sb="11" eb="13">
      <t>ハットリ</t>
    </rPh>
    <rPh sb="13" eb="15">
      <t>ノリヒト</t>
    </rPh>
    <phoneticPr fontId="2"/>
  </si>
  <si>
    <t>平成２４年度</t>
    <rPh sb="0" eb="2">
      <t>ヘイセイ</t>
    </rPh>
    <rPh sb="4" eb="6">
      <t>ネンド</t>
    </rPh>
    <phoneticPr fontId="2"/>
  </si>
  <si>
    <t>（平成２４年６月１日から平成２５年５月３１日まで）</t>
    <rPh sb="1" eb="3">
      <t>ヘイセイ</t>
    </rPh>
    <rPh sb="5" eb="6">
      <t>ネン</t>
    </rPh>
    <rPh sb="7" eb="8">
      <t>ガツ</t>
    </rPh>
    <rPh sb="9" eb="10">
      <t>ヒ</t>
    </rPh>
    <rPh sb="12" eb="14">
      <t>ヘイセイ</t>
    </rPh>
    <rPh sb="16" eb="17">
      <t>ネン</t>
    </rPh>
    <rPh sb="18" eb="19">
      <t>ガツ</t>
    </rPh>
    <rPh sb="21" eb="22">
      <t>ヒ</t>
    </rPh>
    <phoneticPr fontId="2"/>
  </si>
  <si>
    <t>（平成２３年６月１日から平成２４年５月３１日まで）</t>
    <rPh sb="1" eb="3">
      <t>ヘイセイ</t>
    </rPh>
    <rPh sb="5" eb="6">
      <t>ネン</t>
    </rPh>
    <rPh sb="7" eb="8">
      <t>ガツ</t>
    </rPh>
    <rPh sb="9" eb="10">
      <t>ヒ</t>
    </rPh>
    <rPh sb="12" eb="14">
      <t>ヘイセイ</t>
    </rPh>
    <rPh sb="16" eb="17">
      <t>ネン</t>
    </rPh>
    <rPh sb="18" eb="19">
      <t>ガツ</t>
    </rPh>
    <rPh sb="21" eb="22">
      <t>ヒ</t>
    </rPh>
    <phoneticPr fontId="2"/>
  </si>
  <si>
    <t>委託事業収入</t>
    <rPh sb="0" eb="2">
      <t>イタク</t>
    </rPh>
    <rPh sb="2" eb="4">
      <t>ジギョウ</t>
    </rPh>
    <rPh sb="4" eb="6">
      <t>シュウニュウ</t>
    </rPh>
    <phoneticPr fontId="2"/>
  </si>
  <si>
    <t>自主事業収入</t>
    <rPh sb="0" eb="2">
      <t>ジシュ</t>
    </rPh>
    <rPh sb="2" eb="4">
      <t>ジギョウ</t>
    </rPh>
    <rPh sb="4" eb="6">
      <t>シュウニュウ</t>
    </rPh>
    <phoneticPr fontId="2"/>
  </si>
  <si>
    <t>合　　　計</t>
    <phoneticPr fontId="2"/>
  </si>
  <si>
    <t>助成基金会計</t>
    <rPh sb="0" eb="2">
      <t>ジョセイ</t>
    </rPh>
    <rPh sb="2" eb="4">
      <t>キキン</t>
    </rPh>
    <rPh sb="4" eb="6">
      <t>カイケイ</t>
    </rPh>
    <phoneticPr fontId="2"/>
  </si>
  <si>
    <t>他の収益の無い事業</t>
    <rPh sb="0" eb="1">
      <t>タ</t>
    </rPh>
    <rPh sb="2" eb="4">
      <t>シュウエキ</t>
    </rPh>
    <rPh sb="5" eb="6">
      <t>ナ</t>
    </rPh>
    <rPh sb="7" eb="9">
      <t>ジギョウ</t>
    </rPh>
    <phoneticPr fontId="2"/>
  </si>
  <si>
    <t>寄付金①</t>
    <rPh sb="0" eb="3">
      <t>キフキン</t>
    </rPh>
    <phoneticPr fontId="2"/>
  </si>
  <si>
    <t>寄付金②</t>
    <rPh sb="0" eb="3">
      <t>キフキン</t>
    </rPh>
    <phoneticPr fontId="2"/>
  </si>
  <si>
    <t>助成金</t>
    <rPh sb="0" eb="3">
      <t>ジョセイキン</t>
    </rPh>
    <phoneticPr fontId="2"/>
  </si>
  <si>
    <t>協力金</t>
    <rPh sb="0" eb="3">
      <t>キョウリョクキン</t>
    </rPh>
    <phoneticPr fontId="2"/>
  </si>
  <si>
    <t>法人税</t>
    <rPh sb="0" eb="3">
      <t>ホウジンゼイ</t>
    </rPh>
    <phoneticPr fontId="2"/>
  </si>
  <si>
    <t>みえＮＰＯネットワークセンター参画支援事業</t>
    <rPh sb="15" eb="17">
      <t>サンカク</t>
    </rPh>
    <rPh sb="17" eb="19">
      <t>シエン</t>
    </rPh>
    <rPh sb="19" eb="21">
      <t>ジギョウ</t>
    </rPh>
    <phoneticPr fontId="2"/>
  </si>
  <si>
    <t>　　　　使途限定寄付金①</t>
    <rPh sb="4" eb="6">
      <t>シト</t>
    </rPh>
    <rPh sb="6" eb="8">
      <t>ゲンテイ</t>
    </rPh>
    <rPh sb="8" eb="11">
      <t>キフキン</t>
    </rPh>
    <phoneticPr fontId="2"/>
  </si>
  <si>
    <t>　　　　使途限定寄付金②</t>
    <rPh sb="4" eb="6">
      <t>シト</t>
    </rPh>
    <rPh sb="6" eb="8">
      <t>ゲンテイ</t>
    </rPh>
    <rPh sb="8" eb="11">
      <t>キフキン</t>
    </rPh>
    <phoneticPr fontId="2"/>
  </si>
  <si>
    <r>
      <t>　　使途限定寄付金①</t>
    </r>
    <r>
      <rPr>
        <sz val="8"/>
        <rFont val="ＭＳ Ｐゴシック"/>
        <family val="3"/>
        <charset val="128"/>
      </rPr>
      <t>（きらきら基金助成原資）</t>
    </r>
    <rPh sb="2" eb="4">
      <t>シト</t>
    </rPh>
    <rPh sb="4" eb="6">
      <t>ゲンテイ</t>
    </rPh>
    <rPh sb="6" eb="9">
      <t>キフキン</t>
    </rPh>
    <rPh sb="15" eb="17">
      <t>キキン</t>
    </rPh>
    <rPh sb="17" eb="19">
      <t>ジョセイ</t>
    </rPh>
    <rPh sb="19" eb="21">
      <t>ゲンシ</t>
    </rPh>
    <phoneticPr fontId="2"/>
  </si>
  <si>
    <r>
      <t>　　使途限定寄付金②</t>
    </r>
    <r>
      <rPr>
        <sz val="8"/>
        <rFont val="ＭＳ Ｐゴシック"/>
        <family val="3"/>
        <charset val="128"/>
      </rPr>
      <t>（きらきら基金運営原資）</t>
    </r>
    <rPh sb="2" eb="4">
      <t>シト</t>
    </rPh>
    <rPh sb="4" eb="6">
      <t>ゲンテイ</t>
    </rPh>
    <rPh sb="6" eb="9">
      <t>キフキン</t>
    </rPh>
    <rPh sb="15" eb="17">
      <t>キキン</t>
    </rPh>
    <rPh sb="17" eb="19">
      <t>ウンエイ</t>
    </rPh>
    <rPh sb="19" eb="21">
      <t>ゲンシ</t>
    </rPh>
    <phoneticPr fontId="2"/>
  </si>
  <si>
    <t>県民税</t>
    <rPh sb="0" eb="3">
      <t>ケンミンゼイ</t>
    </rPh>
    <phoneticPr fontId="2"/>
  </si>
  <si>
    <t>市民税</t>
    <rPh sb="0" eb="3">
      <t>シミンゼイ</t>
    </rPh>
    <phoneticPr fontId="2"/>
  </si>
  <si>
    <t>復興特別法人税</t>
    <rPh sb="0" eb="2">
      <t>フッコウ</t>
    </rPh>
    <rPh sb="2" eb="4">
      <t>トクベツ</t>
    </rPh>
    <rPh sb="4" eb="7">
      <t>ホウジンゼイ</t>
    </rPh>
    <phoneticPr fontId="2"/>
  </si>
  <si>
    <t>事業税・地方法人特別税</t>
    <rPh sb="0" eb="3">
      <t>ジギョウゼイ</t>
    </rPh>
    <rPh sb="4" eb="6">
      <t>チホウ</t>
    </rPh>
    <rPh sb="6" eb="8">
      <t>ホウジン</t>
    </rPh>
    <rPh sb="8" eb="10">
      <t>トクベツ</t>
    </rPh>
    <rPh sb="10" eb="11">
      <t>ゼイ</t>
    </rPh>
    <phoneticPr fontId="2"/>
  </si>
  <si>
    <r>
      <t xml:space="preserve"> </t>
    </r>
    <r>
      <rPr>
        <sz val="11"/>
        <rFont val="ＭＳ Ｐゴシック"/>
        <family val="3"/>
        <charset val="128"/>
      </rPr>
      <t xml:space="preserve">        </t>
    </r>
    <r>
      <rPr>
        <sz val="11"/>
        <rFont val="ＭＳ Ｐゴシック"/>
        <family val="3"/>
        <charset val="128"/>
      </rPr>
      <t>法人税</t>
    </r>
    <rPh sb="9" eb="12">
      <t>ホウジンゼイ</t>
    </rPh>
    <phoneticPr fontId="2"/>
  </si>
  <si>
    <t xml:space="preserve">         県民税</t>
    <rPh sb="9" eb="12">
      <t>ケンミンゼイ</t>
    </rPh>
    <phoneticPr fontId="2"/>
  </si>
  <si>
    <t xml:space="preserve">         市民税</t>
    <rPh sb="9" eb="12">
      <t>シミンゼイ</t>
    </rPh>
    <phoneticPr fontId="2"/>
  </si>
  <si>
    <t xml:space="preserve">         復興特別法人税</t>
    <rPh sb="9" eb="11">
      <t>フッコウ</t>
    </rPh>
    <rPh sb="11" eb="13">
      <t>トクベツ</t>
    </rPh>
    <rPh sb="13" eb="16">
      <t>ホウジンゼイ</t>
    </rPh>
    <phoneticPr fontId="2"/>
  </si>
  <si>
    <t xml:space="preserve">         事業税・地方法人特別税</t>
    <rPh sb="9" eb="12">
      <t>ジギョウゼイ</t>
    </rPh>
    <rPh sb="13" eb="15">
      <t>チホウ</t>
    </rPh>
    <rPh sb="15" eb="17">
      <t>ホウジン</t>
    </rPh>
    <rPh sb="17" eb="19">
      <t>トクベツ</t>
    </rPh>
    <rPh sb="19" eb="20">
      <t>ゼイ</t>
    </rPh>
    <phoneticPr fontId="2"/>
  </si>
  <si>
    <t>　　前期繰越正味財産</t>
    <rPh sb="2" eb="4">
      <t>ゼンキ</t>
    </rPh>
    <rPh sb="4" eb="6">
      <t>クリコシ</t>
    </rPh>
    <rPh sb="6" eb="8">
      <t>ショウミ</t>
    </rPh>
    <rPh sb="8" eb="10">
      <t>ザイサン</t>
    </rPh>
    <phoneticPr fontId="2"/>
  </si>
  <si>
    <t>Ⅲ 経常外収益</t>
  </si>
  <si>
    <t>次期繰越正味財産</t>
  </si>
  <si>
    <t>当期経常増減額</t>
    <rPh sb="0" eb="2">
      <t>トウキ</t>
    </rPh>
    <rPh sb="2" eb="4">
      <t>ケイジョウ</t>
    </rPh>
    <rPh sb="4" eb="6">
      <t>ゾウゲン</t>
    </rPh>
    <rPh sb="6" eb="7">
      <t>ガク</t>
    </rPh>
    <phoneticPr fontId="2"/>
  </si>
  <si>
    <t>Ⅰ経常収益</t>
    <rPh sb="1" eb="3">
      <t>ケイジョウ</t>
    </rPh>
    <rPh sb="3" eb="5">
      <t>シュウエキ</t>
    </rPh>
    <phoneticPr fontId="2"/>
  </si>
  <si>
    <t>Ⅱ経常費用</t>
    <rPh sb="1" eb="3">
      <t>ケイジョウ</t>
    </rPh>
    <rPh sb="3" eb="5">
      <t>ヒヨウ</t>
    </rPh>
    <phoneticPr fontId="2"/>
  </si>
  <si>
    <t>Ⅳ 経常外費用</t>
    <rPh sb="5" eb="7">
      <t>ヒヨウ</t>
    </rPh>
    <phoneticPr fontId="2"/>
  </si>
  <si>
    <t>税引前当期正味財産増減額</t>
    <phoneticPr fontId="2"/>
  </si>
  <si>
    <t>税額</t>
    <rPh sb="0" eb="2">
      <t>ゼイガク</t>
    </rPh>
    <phoneticPr fontId="2"/>
  </si>
  <si>
    <t>当期正味財産増減額</t>
    <phoneticPr fontId="2"/>
  </si>
  <si>
    <t>前期繰越正味財産額</t>
    <phoneticPr fontId="2"/>
  </si>
  <si>
    <t>１．事業費</t>
    <rPh sb="2" eb="5">
      <t>ジギョウヒ</t>
    </rPh>
    <phoneticPr fontId="2"/>
  </si>
  <si>
    <r>
      <rPr>
        <sz val="11"/>
        <rFont val="ＭＳ Ｐゴシック"/>
        <family val="3"/>
        <charset val="128"/>
      </rPr>
      <t>(</t>
    </r>
    <r>
      <rPr>
        <sz val="11"/>
        <rFont val="ＭＳ Ｐゴシック"/>
        <family val="3"/>
        <charset val="128"/>
      </rPr>
      <t>1</t>
    </r>
    <r>
      <rPr>
        <sz val="11"/>
        <rFont val="ＭＳ Ｐゴシック"/>
        <family val="3"/>
        <charset val="128"/>
      </rPr>
      <t>)</t>
    </r>
    <phoneticPr fontId="2"/>
  </si>
  <si>
    <r>
      <t>(</t>
    </r>
    <r>
      <rPr>
        <sz val="11"/>
        <rFont val="ＭＳ Ｐゴシック"/>
        <family val="3"/>
        <charset val="128"/>
      </rPr>
      <t>2)</t>
    </r>
    <phoneticPr fontId="2"/>
  </si>
  <si>
    <t>人件費計</t>
    <rPh sb="0" eb="3">
      <t>ジンケンヒ</t>
    </rPh>
    <rPh sb="3" eb="4">
      <t>ケイ</t>
    </rPh>
    <phoneticPr fontId="2"/>
  </si>
  <si>
    <t>その他の経費計</t>
    <rPh sb="2" eb="3">
      <t>タ</t>
    </rPh>
    <rPh sb="4" eb="6">
      <t>ケイヒ</t>
    </rPh>
    <rPh sb="6" eb="7">
      <t>ケイ</t>
    </rPh>
    <phoneticPr fontId="2"/>
  </si>
  <si>
    <t>２．管理費</t>
    <rPh sb="2" eb="5">
      <t>カンリヒ</t>
    </rPh>
    <phoneticPr fontId="2"/>
  </si>
  <si>
    <t>　事業費計</t>
    <rPh sb="1" eb="4">
      <t>ジギョウヒ</t>
    </rPh>
    <rPh sb="4" eb="5">
      <t>ケイ</t>
    </rPh>
    <phoneticPr fontId="2"/>
  </si>
  <si>
    <t>　管理費計</t>
    <rPh sb="1" eb="4">
      <t>カンリヒ</t>
    </rPh>
    <rPh sb="4" eb="5">
      <t>ケイ</t>
    </rPh>
    <phoneticPr fontId="2"/>
  </si>
  <si>
    <t>経常費用計</t>
    <rPh sb="0" eb="2">
      <t>ケイジョウ</t>
    </rPh>
    <rPh sb="2" eb="4">
      <t>ヒヨウ</t>
    </rPh>
    <rPh sb="4" eb="5">
      <t>ケイ</t>
    </rPh>
    <phoneticPr fontId="2"/>
  </si>
  <si>
    <t>　税額</t>
    <rPh sb="1" eb="3">
      <t>ゼイガク</t>
    </rPh>
    <phoneticPr fontId="2"/>
  </si>
  <si>
    <t>その他の事業</t>
    <rPh sb="2" eb="3">
      <t>タ</t>
    </rPh>
    <rPh sb="4" eb="6">
      <t>ジギョウ</t>
    </rPh>
    <phoneticPr fontId="2"/>
  </si>
  <si>
    <t>　　　　使途限定助成金等</t>
    <rPh sb="4" eb="6">
      <t>シト</t>
    </rPh>
    <rPh sb="6" eb="8">
      <t>ゲンテイ</t>
    </rPh>
    <rPh sb="8" eb="11">
      <t>ジョセイキン</t>
    </rPh>
    <rPh sb="11" eb="12">
      <t>トウ</t>
    </rPh>
    <phoneticPr fontId="2"/>
  </si>
  <si>
    <t>　　当期一般正味財産</t>
    <rPh sb="2" eb="4">
      <t>トウキ</t>
    </rPh>
    <rPh sb="4" eb="6">
      <t>イッパン</t>
    </rPh>
    <rPh sb="6" eb="8">
      <t>ショウミ</t>
    </rPh>
    <rPh sb="8" eb="10">
      <t>ザイサン</t>
    </rPh>
    <phoneticPr fontId="2"/>
  </si>
  <si>
    <r>
      <t>　　使途限定助成金等</t>
    </r>
    <r>
      <rPr>
        <sz val="8"/>
        <rFont val="ＭＳ Ｐゴシック"/>
        <family val="3"/>
        <charset val="128"/>
      </rPr>
      <t>（きらきら基金助成・運営原資）</t>
    </r>
    <rPh sb="2" eb="4">
      <t>シト</t>
    </rPh>
    <rPh sb="4" eb="6">
      <t>ゲンテイ</t>
    </rPh>
    <rPh sb="6" eb="9">
      <t>ジョセイキン</t>
    </rPh>
    <rPh sb="9" eb="10">
      <t>トウ</t>
    </rPh>
    <rPh sb="17" eb="19">
      <t>ジョセイ</t>
    </rPh>
    <rPh sb="20" eb="22">
      <t>ウンエイ</t>
    </rPh>
    <phoneticPr fontId="2"/>
  </si>
  <si>
    <t>特定非営利活動</t>
    <rPh sb="0" eb="2">
      <t>トクテイ</t>
    </rPh>
    <rPh sb="2" eb="5">
      <t>ヒエイリ</t>
    </rPh>
    <rPh sb="5" eb="7">
      <t>カツドウ</t>
    </rPh>
    <phoneticPr fontId="2"/>
  </si>
  <si>
    <t>１．重要な会計の方針</t>
  </si>
  <si>
    <t>財務諸表の作成は、ＮＰＯ法人会計基準（2010年7月20日 2011年11月20日一部改正 ＮＰＯ法人会計</t>
  </si>
  <si>
    <t>基準協会）によっています。</t>
  </si>
  <si>
    <t>無償もしくは著しく低い価格での財やサービスの提供の掲載について</t>
  </si>
  <si>
    <t>当会は、市民活動の特徴のひとつである上記提供（いわゆる持ち寄り）によって、活動の大切な</t>
  </si>
  <si>
    <t>部分を支えています。ボランタリーな活動は非営利の団体を非営利たらしめる重要な要素の</t>
  </si>
  <si>
    <t>ひとつです。</t>
  </si>
  <si>
    <t>そこで、同基準の重要性の原則に沿って、上記提供を可能な範囲で数値化し、当会の活動での</t>
  </si>
  <si>
    <t>人のうごきとそれを支える財やサービスの存在とを示すために、活動報告書に受入評価益を注</t>
  </si>
  <si>
    <t>記することにします。また、それに対応する受入評価費用も注記して相殺することで、実質的な</t>
  </si>
  <si>
    <t>資金のうごきがないことを示しすことにします。</t>
  </si>
  <si>
    <t>無償もしくは著しく低い価格での財やサービスの提供の取り扱いについて</t>
  </si>
  <si>
    <t>充分に「合理的または客観的に算定できる」受入益のみを計算することで、実際に提供された</t>
  </si>
  <si>
    <t>受入評価益額よりもかなり小さくなっていますが、それらについても同基準の慣習法的な蓄積が</t>
  </si>
  <si>
    <t>少ないことから、今回は実際の資金のうごきとは別覧を設け、注記という形で示すことにします。</t>
  </si>
  <si>
    <t>また、適用覧だけでは充分に説明できないため、末尾にそれぞれの計算の根拠を添付して提示</t>
  </si>
  <si>
    <t>します。また、事業報告書についても、末尾にこれを補う詳細な報告を添付して提示します。</t>
  </si>
  <si>
    <t>無償もしくは著しく低い価格での財やサービスの提供の金額への換算について</t>
  </si>
  <si>
    <t>営利法人はその活動に必要なさまざまな経費が金額で換算されています。当会も含めて非営利</t>
  </si>
  <si>
    <t>法人の活動規模を比較可能にするため、原則として、営利法人が当会と同様の活動を行った場合</t>
  </si>
  <si>
    <t>に必要となる費用に換算して示すことにします。非営利団体ならこれぐらいだろうという現時点の、</t>
  </si>
  <si>
    <t>つくられた常識は、実際の非営利の活動をおとしめる非常識に低いものであることを示すためで</t>
  </si>
  <si>
    <t>もあります。</t>
  </si>
  <si>
    <t>無償もしくは著しく低い価格での財やサービスの提供の種類について</t>
  </si>
  <si>
    <t>上記の形態で当会に提供されたものは、今回は以下のとおりになります。けれども、これらについ</t>
  </si>
  <si>
    <t>て勘案すれば、実際は受入評価益も受入評価費用も、支出科目に対応した種類があるのは自明</t>
  </si>
  <si>
    <t>です。しかし、今回は細かいものについて省くことにします。</t>
  </si>
  <si>
    <t>ボランティア受入評価益</t>
  </si>
  <si>
    <t>提供された人件費の額</t>
  </si>
  <si>
    <t>交通費受入評価益　</t>
  </si>
  <si>
    <t>受入人件費が発生する場所に人が移動する必要な額</t>
  </si>
  <si>
    <t>物品等受入評価益</t>
  </si>
  <si>
    <t>提供された物品の額</t>
  </si>
  <si>
    <t>通信費受入評価益</t>
  </si>
  <si>
    <t>提供されたインターネット関連サービスの額と、通信に必要な額</t>
  </si>
  <si>
    <t>施設等受入評価益</t>
  </si>
  <si>
    <t>提供された地代家賃をリース料に換算した額</t>
  </si>
  <si>
    <t>サービス受入評価益</t>
  </si>
  <si>
    <t>提供された人件費に換算できないサービスの額</t>
  </si>
  <si>
    <t>無償もしくは著しく低い価格で提供された人件費評価益について</t>
  </si>
  <si>
    <t>それぞれの役務に必要な時間の算出について、実際に計測可能なものと平均でこれぐらいという</t>
  </si>
  <si>
    <t>推定の数字にもとづくものとがあるので、末尾の計算根拠で判断できるよう注を示すことにします。</t>
  </si>
  <si>
    <t>また、受入人件費について、正味の役務時間であることから、業務毎に単価を設定して計算します。</t>
  </si>
  <si>
    <t>1000円/時間</t>
  </si>
  <si>
    <t>特に経験を必要とせず、通常の常識の範囲で対応できる業務</t>
  </si>
  <si>
    <t>1200円/時間</t>
  </si>
  <si>
    <t>３年ほどの経験を持ついわゆる若手スタッフが行う業務</t>
  </si>
  <si>
    <t>1500円/時間</t>
  </si>
  <si>
    <t>１０年ほどの経験を持ついわゆる中堅スタッフが行う業務</t>
  </si>
  <si>
    <t>2000円/時間</t>
  </si>
  <si>
    <t>充分な経験を持ち、専門的な知識が必要な業務</t>
  </si>
  <si>
    <t>5000円/時間</t>
  </si>
  <si>
    <t>充分に専門的な経験と知識を持ち、他の者にかえ難い業務</t>
  </si>
  <si>
    <t>（弁護士などの相談料の半分として設定した　10000円/時間）</t>
  </si>
  <si>
    <t>理事日当の受入人件費評価益について</t>
  </si>
  <si>
    <t>特定非営利活動促進法上、理事の2/3以上は無報酬であることが定められています。事実、</t>
  </si>
  <si>
    <t>当会の理事は全員、報酬はありません。しかし、理事からボランタリーに提供された役務は、</t>
  </si>
  <si>
    <t>現実の資金の移動を伴わないにもかかわらず、当会においては必要欠くべからざる活動の</t>
  </si>
  <si>
    <t>源泉であることから、理事会への出席なども受入人件費評価益に積極的に計上することにし、</t>
  </si>
  <si>
    <t>同法の精神を具体的な数字で見せていくことにします。</t>
  </si>
  <si>
    <t>使途等が制約された寄付金等について</t>
  </si>
  <si>
    <t>身近で小さな市民活動団体への応援として少額を助成する「市民活動応援☆きらきら基金」事業</t>
  </si>
  <si>
    <t>を、重要な事業として位置づけて取り組んでいます。その助成原資を同基金事業に使うことを述べ</t>
  </si>
  <si>
    <t>募金をした結果寄付された金額については、その重要性から使途限定の寄付金とし、正味財産</t>
  </si>
  <si>
    <t>の扱いの中で、一般正味財産と区別した別項を設けてこれを表記することにします。</t>
  </si>
  <si>
    <t>委託事業の前受金処理について</t>
  </si>
  <si>
    <t>２．重要な会計の方針の変更</t>
  </si>
  <si>
    <t>重要な会計の方針は、本来、軽々に変えるべきではなく、一定のルールによって継続的に行われる</t>
  </si>
  <si>
    <t>ことにより、比較可能な説明資料としての意味を持ちます。当会が前期平成２２年度より活動計算書</t>
  </si>
  <si>
    <t>を導入したのは、前項、重要な会計の方針で述べているように、「ボランタリーな活動は非営利の団体</t>
  </si>
  <si>
    <t>を非営利たらしめる重要な要素」であり、その部分を数字に置き換えて説明可能な形に表示できること</t>
  </si>
  <si>
    <t>が重要と判断したからです。</t>
  </si>
  <si>
    <t>前項の(1)から(6)に掲げる「無償もしくは著しく低い価格で提供された財やサービスの金額換算」に</t>
  </si>
  <si>
    <t>ついて、充分に時間をかけた対応ができなかったため、本活動計算書においてはこの計上を一時</t>
  </si>
  <si>
    <t>延期し、十分な対応を待ってこれを再評価することとしました。誠に申し訳なく、ステークホルダーの</t>
  </si>
  <si>
    <t>みなさまに謝罪申し上げます。後日の再評価をお待ちください。</t>
  </si>
  <si>
    <t>３．事業費・管理費の内訳（別掲）</t>
  </si>
  <si>
    <t>４．使途等が制約された寄付金等の内訳</t>
  </si>
  <si>
    <t>使途等が制約された寄付金等の内訳は以下の通りです。</t>
  </si>
  <si>
    <t>当期減少額</t>
  </si>
  <si>
    <t>５．借入金の増減内訳</t>
  </si>
  <si>
    <t>平成２４年７月申請の定款変更により、活動計算書により報告します。</t>
    <rPh sb="0" eb="2">
      <t>ヘイセイ</t>
    </rPh>
    <rPh sb="4" eb="5">
      <t>ネン</t>
    </rPh>
    <rPh sb="6" eb="7">
      <t>ガツ</t>
    </rPh>
    <rPh sb="7" eb="9">
      <t>シンセイ</t>
    </rPh>
    <rPh sb="10" eb="12">
      <t>テイカン</t>
    </rPh>
    <rPh sb="12" eb="14">
      <t>ヘンコウ</t>
    </rPh>
    <rPh sb="18" eb="20">
      <t>カツドウ</t>
    </rPh>
    <rPh sb="20" eb="23">
      <t>ケイサンショ</t>
    </rPh>
    <rPh sb="26" eb="28">
      <t>ホウコク</t>
    </rPh>
    <phoneticPr fontId="2"/>
  </si>
  <si>
    <t>しかしながら、今期は前半の10ヶ月間に大きな財政規模の事業に取り組まざるを得ず、残念ながら</t>
    <rPh sb="10" eb="12">
      <t>ゼンハン</t>
    </rPh>
    <phoneticPr fontId="2"/>
  </si>
  <si>
    <t>きらきら基金運営資金への使途指定寄付金</t>
    <rPh sb="6" eb="8">
      <t>ウンエイ</t>
    </rPh>
    <rPh sb="8" eb="10">
      <t>シキン</t>
    </rPh>
    <phoneticPr fontId="2"/>
  </si>
  <si>
    <t>きらきら基金運営資金への使途指定助成金等</t>
    <rPh sb="6" eb="8">
      <t>ウンエイ</t>
    </rPh>
    <rPh sb="8" eb="10">
      <t>シキン</t>
    </rPh>
    <rPh sb="16" eb="19">
      <t>ジョセイキン</t>
    </rPh>
    <rPh sb="19" eb="20">
      <t>トウ</t>
    </rPh>
    <phoneticPr fontId="2"/>
  </si>
  <si>
    <t>きらきら基金助成原資への使途指定寄付金</t>
    <phoneticPr fontId="2"/>
  </si>
  <si>
    <t>　　内　　　容</t>
    <phoneticPr fontId="2"/>
  </si>
  <si>
    <t>ボランティア受入評価益</t>
    <rPh sb="6" eb="8">
      <t>ウケイレ</t>
    </rPh>
    <rPh sb="8" eb="11">
      <t>ヒョウカエキ</t>
    </rPh>
    <phoneticPr fontId="2"/>
  </si>
  <si>
    <t>交通費受入評価益　</t>
    <rPh sb="0" eb="3">
      <t>コウツウヒ</t>
    </rPh>
    <rPh sb="3" eb="5">
      <t>ウケイレ</t>
    </rPh>
    <rPh sb="5" eb="7">
      <t>ヒョウカ</t>
    </rPh>
    <rPh sb="7" eb="8">
      <t>エキ</t>
    </rPh>
    <phoneticPr fontId="2"/>
  </si>
  <si>
    <t>物品等受入評価益</t>
    <rPh sb="0" eb="2">
      <t>ブッピン</t>
    </rPh>
    <rPh sb="2" eb="3">
      <t>トウ</t>
    </rPh>
    <rPh sb="3" eb="5">
      <t>ウケイレ</t>
    </rPh>
    <rPh sb="5" eb="7">
      <t>ヒョウカ</t>
    </rPh>
    <rPh sb="7" eb="8">
      <t>エキ</t>
    </rPh>
    <phoneticPr fontId="2"/>
  </si>
  <si>
    <t>通信費受入評価益</t>
    <rPh sb="0" eb="3">
      <t>ツウシンヒ</t>
    </rPh>
    <rPh sb="3" eb="5">
      <t>ウケイレ</t>
    </rPh>
    <rPh sb="5" eb="7">
      <t>ヒョウカ</t>
    </rPh>
    <rPh sb="7" eb="8">
      <t>エキ</t>
    </rPh>
    <phoneticPr fontId="2"/>
  </si>
  <si>
    <t>施設等受入評価益</t>
    <rPh sb="0" eb="2">
      <t>シセツ</t>
    </rPh>
    <rPh sb="2" eb="3">
      <t>トウ</t>
    </rPh>
    <rPh sb="3" eb="5">
      <t>ウケイレ</t>
    </rPh>
    <rPh sb="5" eb="7">
      <t>ヒョウカ</t>
    </rPh>
    <rPh sb="7" eb="8">
      <t>エキ</t>
    </rPh>
    <phoneticPr fontId="2"/>
  </si>
  <si>
    <t>サービス受入評価益</t>
    <rPh sb="4" eb="6">
      <t>ウケイレ</t>
    </rPh>
    <rPh sb="6" eb="9">
      <t>ヒョウカエキ</t>
    </rPh>
    <phoneticPr fontId="2"/>
  </si>
  <si>
    <t>　　合　　　計</t>
    <rPh sb="2" eb="3">
      <t>ゴウ</t>
    </rPh>
    <rPh sb="6" eb="7">
      <t>ケイ</t>
    </rPh>
    <phoneticPr fontId="2"/>
  </si>
  <si>
    <t>当会の次期繰越正味財産は 64,916円 ですが、そのうち 136,860円 は、下記のとおり使途が限定</t>
    <rPh sb="50" eb="52">
      <t>ゲンテイ</t>
    </rPh>
    <phoneticPr fontId="2"/>
  </si>
  <si>
    <t>したがって、使途が特定されていない一般正味財産は、 -71,944円です。</t>
    <rPh sb="17" eb="19">
      <t>イッパン</t>
    </rPh>
    <phoneticPr fontId="2"/>
  </si>
  <si>
    <t>　　科　　　目</t>
    <rPh sb="2" eb="3">
      <t>カ</t>
    </rPh>
    <rPh sb="6" eb="7">
      <t>メ</t>
    </rPh>
    <phoneticPr fontId="2"/>
  </si>
  <si>
    <t>　期首残高</t>
    <rPh sb="1" eb="3">
      <t>キシュ</t>
    </rPh>
    <rPh sb="3" eb="5">
      <t>ザンダカ</t>
    </rPh>
    <phoneticPr fontId="2"/>
  </si>
  <si>
    <t>期末残高</t>
    <rPh sb="0" eb="2">
      <t>キマツ</t>
    </rPh>
    <rPh sb="2" eb="4">
      <t>ザンダカ</t>
    </rPh>
    <phoneticPr fontId="2"/>
  </si>
  <si>
    <t>当期増加額</t>
    <rPh sb="0" eb="2">
      <t>トウキ</t>
    </rPh>
    <rPh sb="2" eb="5">
      <t>ゾウカガク</t>
    </rPh>
    <phoneticPr fontId="2"/>
  </si>
  <si>
    <t>備考</t>
    <rPh sb="0" eb="2">
      <t>ビコウ</t>
    </rPh>
    <phoneticPr fontId="2"/>
  </si>
  <si>
    <t>翌期使用予定助成原資</t>
    <rPh sb="0" eb="1">
      <t>ヨク</t>
    </rPh>
    <rPh sb="1" eb="2">
      <t>キ</t>
    </rPh>
    <rPh sb="2" eb="4">
      <t>シヨウ</t>
    </rPh>
    <rPh sb="4" eb="6">
      <t>ヨテイ</t>
    </rPh>
    <rPh sb="6" eb="8">
      <t>ジョセイ</t>
    </rPh>
    <rPh sb="8" eb="10">
      <t>ゲンシ</t>
    </rPh>
    <phoneticPr fontId="2"/>
  </si>
  <si>
    <t>翌期使用予定運営原資</t>
    <rPh sb="0" eb="1">
      <t>ヨク</t>
    </rPh>
    <rPh sb="1" eb="2">
      <t>キ</t>
    </rPh>
    <rPh sb="2" eb="4">
      <t>シヨウ</t>
    </rPh>
    <rPh sb="4" eb="6">
      <t>ヨテイ</t>
    </rPh>
    <rPh sb="6" eb="8">
      <t>ウンエイ</t>
    </rPh>
    <rPh sb="8" eb="10">
      <t>ゲンシ</t>
    </rPh>
    <rPh sb="9" eb="10">
      <t>ナリハラ</t>
    </rPh>
    <phoneticPr fontId="2"/>
  </si>
  <si>
    <t>特定非営利活動法人 みえきた市民活動センター</t>
  </si>
  <si>
    <t>平成２４年度 活動計算書</t>
    <rPh sb="7" eb="9">
      <t>カツドウ</t>
    </rPh>
    <rPh sb="9" eb="12">
      <t>ケイサンショ</t>
    </rPh>
    <phoneticPr fontId="2"/>
  </si>
  <si>
    <t>当会の二期にまたがる事業では、終了後残額を返済するという条件がついた委託事業の前受金</t>
    <phoneticPr fontId="2"/>
  </si>
  <si>
    <t>については、正確な当期の財政規模を示すという観点から、当期に使った額を収入経費として計上</t>
    <rPh sb="9" eb="10">
      <t>トウ</t>
    </rPh>
    <rPh sb="27" eb="28">
      <t>トウ</t>
    </rPh>
    <rPh sb="35" eb="37">
      <t>シュウニュウ</t>
    </rPh>
    <rPh sb="37" eb="39">
      <t>ケイヒ</t>
    </rPh>
    <phoneticPr fontId="2"/>
  </si>
  <si>
    <t>し、残額は、前受金と負債として処理をすることにします。</t>
    <phoneticPr fontId="2"/>
  </si>
  <si>
    <t>されています。</t>
    <phoneticPr fontId="2"/>
  </si>
  <si>
    <t>　（第１０期：平成24年6月1日より平成25年5月31日まで）</t>
    <phoneticPr fontId="2"/>
  </si>
  <si>
    <t>平成２４年度活動計算書（第１０期：平成24年6月1日より平成25年5月31日まで）</t>
    <rPh sb="0" eb="2">
      <t>ヘイセイ</t>
    </rPh>
    <rPh sb="4" eb="6">
      <t>ネンド</t>
    </rPh>
    <rPh sb="6" eb="8">
      <t>カツドウ</t>
    </rPh>
    <rPh sb="8" eb="11">
      <t>ケイサンショ</t>
    </rPh>
    <phoneticPr fontId="2"/>
  </si>
  <si>
    <t>4,560,933+</t>
    <phoneticPr fontId="2"/>
  </si>
  <si>
    <t>7,429,913+11,990,846</t>
    <phoneticPr fontId="2"/>
  </si>
  <si>
    <t>役員報酬</t>
    <rPh sb="0" eb="2">
      <t>ヤクイン</t>
    </rPh>
    <rPh sb="2" eb="4">
      <t>ホウシュウ</t>
    </rPh>
    <phoneticPr fontId="2"/>
  </si>
  <si>
    <t>平成２３年６月１日～平成２４年５月３１日</t>
    <rPh sb="0" eb="2">
      <t>ヘイセイ</t>
    </rPh>
    <rPh sb="4" eb="5">
      <t>ネン</t>
    </rPh>
    <rPh sb="6" eb="7">
      <t>ガツ</t>
    </rPh>
    <rPh sb="8" eb="9">
      <t>ニチ</t>
    </rPh>
    <rPh sb="10" eb="12">
      <t>ヘイセイ</t>
    </rPh>
    <rPh sb="14" eb="15">
      <t>ネン</t>
    </rPh>
    <rPh sb="16" eb="17">
      <t>ガツ</t>
    </rPh>
    <rPh sb="19" eb="20">
      <t>ニチ</t>
    </rPh>
    <phoneticPr fontId="2"/>
  </si>
  <si>
    <t>平成２４年６月１日～平成２５年５月３１日</t>
    <rPh sb="0" eb="2">
      <t>ヘイセイ</t>
    </rPh>
    <rPh sb="4" eb="5">
      <t>ネン</t>
    </rPh>
    <rPh sb="6" eb="7">
      <t>ガツ</t>
    </rPh>
    <rPh sb="8" eb="9">
      <t>ニチ</t>
    </rPh>
    <rPh sb="10" eb="12">
      <t>ヘイセイ</t>
    </rPh>
    <rPh sb="14" eb="15">
      <t>ネン</t>
    </rPh>
    <rPh sb="16" eb="17">
      <t>ガツ</t>
    </rPh>
    <rPh sb="19" eb="20">
      <t>ニチ</t>
    </rPh>
    <phoneticPr fontId="2"/>
  </si>
  <si>
    <t>平成２５年６月１日～平成２５年１０月３１日</t>
    <rPh sb="0" eb="2">
      <t>ヘイセイ</t>
    </rPh>
    <rPh sb="4" eb="5">
      <t>ネン</t>
    </rPh>
    <rPh sb="6" eb="7">
      <t>ガツ</t>
    </rPh>
    <rPh sb="8" eb="9">
      <t>ニチ</t>
    </rPh>
    <rPh sb="10" eb="12">
      <t>ヘイセイ</t>
    </rPh>
    <rPh sb="14" eb="15">
      <t>ネン</t>
    </rPh>
    <rPh sb="17" eb="18">
      <t>ガツ</t>
    </rPh>
    <rPh sb="20" eb="21">
      <t>ニチ</t>
    </rPh>
    <phoneticPr fontId="2"/>
  </si>
  <si>
    <t>職員給与</t>
    <rPh sb="0" eb="2">
      <t>ショクイン</t>
    </rPh>
    <rPh sb="2" eb="4">
      <t>キュウヨ</t>
    </rPh>
    <phoneticPr fontId="2"/>
  </si>
  <si>
    <t>職員の総数</t>
    <rPh sb="0" eb="2">
      <t>ショクイン</t>
    </rPh>
    <rPh sb="3" eb="5">
      <t>ソウスウ</t>
    </rPh>
    <phoneticPr fontId="2"/>
  </si>
  <si>
    <t>７名</t>
    <rPh sb="1" eb="2">
      <t>メイ</t>
    </rPh>
    <phoneticPr fontId="2"/>
  </si>
  <si>
    <t>その他の収益の無い事業</t>
    <rPh sb="2" eb="3">
      <t>タ</t>
    </rPh>
    <rPh sb="4" eb="6">
      <t>シュウエキ</t>
    </rPh>
    <rPh sb="7" eb="8">
      <t>ナ</t>
    </rPh>
    <phoneticPr fontId="2"/>
  </si>
  <si>
    <t>きらきら基金助成事業</t>
    <rPh sb="4" eb="6">
      <t>キキン</t>
    </rPh>
    <rPh sb="6" eb="8">
      <t>ジョセイ</t>
    </rPh>
    <rPh sb="8" eb="10">
      <t>ジギョウ</t>
    </rPh>
    <phoneticPr fontId="2"/>
  </si>
  <si>
    <t>寄付金</t>
    <rPh sb="0" eb="3">
      <t>キフキン</t>
    </rPh>
    <phoneticPr fontId="2"/>
  </si>
  <si>
    <t>三重県内中間支援事業</t>
    <rPh sb="0" eb="3">
      <t>ミエケン</t>
    </rPh>
    <rPh sb="3" eb="4">
      <t>ナイ</t>
    </rPh>
    <rPh sb="4" eb="6">
      <t>チュウカン</t>
    </rPh>
    <rPh sb="6" eb="8">
      <t>シエン</t>
    </rPh>
    <rPh sb="8" eb="10">
      <t>ジギョウ</t>
    </rPh>
    <phoneticPr fontId="2"/>
  </si>
  <si>
    <t>会場費</t>
    <rPh sb="0" eb="3">
      <t>カイジョウヒ</t>
    </rPh>
    <phoneticPr fontId="2"/>
  </si>
  <si>
    <t>雑費</t>
    <rPh sb="0" eb="2">
      <t>ザッピ</t>
    </rPh>
    <phoneticPr fontId="2"/>
  </si>
  <si>
    <t>平成２５年度活動予算書</t>
    <rPh sb="0" eb="2">
      <t>ヘイセイ</t>
    </rPh>
    <rPh sb="4" eb="6">
      <t>ネンド</t>
    </rPh>
    <rPh sb="6" eb="8">
      <t>カツドウ</t>
    </rPh>
    <rPh sb="8" eb="11">
      <t>ヨサンショ</t>
    </rPh>
    <phoneticPr fontId="2"/>
  </si>
  <si>
    <t>諸受入評価益　</t>
    <rPh sb="0" eb="1">
      <t>ショ</t>
    </rPh>
    <rPh sb="1" eb="3">
      <t>ウケイレ</t>
    </rPh>
    <rPh sb="3" eb="5">
      <t>ヒョウカ</t>
    </rPh>
    <rPh sb="5" eb="6">
      <t>エキ</t>
    </rPh>
    <phoneticPr fontId="2"/>
  </si>
  <si>
    <t>サービス受入評価益</t>
    <rPh sb="4" eb="6">
      <t>ウケイレ</t>
    </rPh>
    <rPh sb="6" eb="8">
      <t>ヒョウカ</t>
    </rPh>
    <rPh sb="8" eb="9">
      <t>エキ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</si>
</sst>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2"/>
      <name val="ＭＳ Ｐゴシック"/>
      <family val="3"/>
      <charset val="128"/>
    </font>
    <font>
      <sz val="9"/>
      <name val="ＭＳ Ｐゴシック"/>
      <family val="3"/>
      <charset val="128"/>
    </font>
    <font>
      <sz val="12"/>
      <color rgb="FFFF0000"/>
      <name val="ＭＳ Ｐゴシック"/>
      <family val="3"/>
      <charset val="128"/>
    </font>
    <font>
      <sz val="8"/>
      <name val="ＭＳ Ｐゴシック"/>
      <family val="3"/>
      <charset val="128"/>
    </font>
    <font>
      <sz val="11"/>
      <name val="ＭＳ Ｐゴシック"/>
      <family val="3"/>
      <charset val="128"/>
      <scheme val="major"/>
    </font>
    <font>
      <sz val="11"/>
      <color rgb="FFFF0000"/>
      <name val="ＭＳ Ｐゴシック"/>
      <family val="3"/>
      <charset val="128"/>
    </font>
    <font>
      <sz val="18"/>
      <name val="ＭＳ 明朝"/>
      <family val="1"/>
      <charset val="128"/>
    </font>
    <font>
      <sz val="16"/>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dotted">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s>
  <cellStyleXfs count="51">
    <xf numFmtId="0" fontId="0" fillId="0" borderId="0">
      <alignment vertical="center"/>
    </xf>
    <xf numFmtId="0" fontId="1" fillId="0" borderId="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4" fillId="8" borderId="8" applyNumberFormat="0" applyFont="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20" fillId="2" borderId="0" applyNumberFormat="0" applyBorder="0" applyAlignment="0" applyProtection="0">
      <alignment vertical="center"/>
    </xf>
    <xf numFmtId="0" fontId="22" fillId="0" borderId="0"/>
    <xf numFmtId="0" fontId="22" fillId="0" borderId="0"/>
  </cellStyleXfs>
  <cellXfs count="356">
    <xf numFmtId="0" fontId="0" fillId="0" borderId="0" xfId="0">
      <alignment vertical="center"/>
    </xf>
    <xf numFmtId="176" fontId="0" fillId="0" borderId="0" xfId="0" applyNumberFormat="1">
      <alignment vertical="center"/>
    </xf>
    <xf numFmtId="3" fontId="0" fillId="0" borderId="0" xfId="0" applyNumberFormat="1">
      <alignment vertical="center"/>
    </xf>
    <xf numFmtId="0" fontId="3" fillId="0" borderId="31" xfId="1" applyFont="1" applyBorder="1" applyAlignment="1">
      <alignment horizontal="center" vertical="center"/>
    </xf>
    <xf numFmtId="176" fontId="1" fillId="0" borderId="44" xfId="1" applyNumberFormat="1" applyFont="1" applyBorder="1">
      <alignment vertical="center"/>
    </xf>
    <xf numFmtId="176" fontId="1" fillId="0" borderId="0" xfId="1" applyNumberFormat="1" applyFont="1" applyBorder="1">
      <alignment vertical="center"/>
    </xf>
    <xf numFmtId="0" fontId="1" fillId="0" borderId="0" xfId="42" applyAlignment="1">
      <alignment vertical="center"/>
    </xf>
    <xf numFmtId="0" fontId="1" fillId="0" borderId="15" xfId="42" applyBorder="1" applyAlignment="1">
      <alignment horizontal="right" vertical="center"/>
    </xf>
    <xf numFmtId="0" fontId="1" fillId="0" borderId="17" xfId="42" applyBorder="1" applyAlignment="1">
      <alignment vertical="center"/>
    </xf>
    <xf numFmtId="0" fontId="0" fillId="0" borderId="17" xfId="0" applyBorder="1">
      <alignment vertical="center"/>
    </xf>
    <xf numFmtId="0" fontId="0" fillId="0" borderId="18" xfId="0" applyBorder="1">
      <alignment vertical="center"/>
    </xf>
    <xf numFmtId="0" fontId="1" fillId="0" borderId="62" xfId="42" applyBorder="1" applyAlignment="1">
      <alignment horizontal="right" vertical="center"/>
    </xf>
    <xf numFmtId="0" fontId="1" fillId="0" borderId="63" xfId="42" applyBorder="1" applyAlignment="1">
      <alignment vertical="center"/>
    </xf>
    <xf numFmtId="0" fontId="0" fillId="0" borderId="63" xfId="0" applyBorder="1">
      <alignment vertical="center"/>
    </xf>
    <xf numFmtId="3" fontId="0" fillId="0" borderId="64" xfId="0" applyNumberFormat="1" applyBorder="1">
      <alignment vertical="center"/>
    </xf>
    <xf numFmtId="0" fontId="21" fillId="0" borderId="17" xfId="42" applyFont="1" applyBorder="1" applyAlignment="1">
      <alignment vertical="center"/>
    </xf>
    <xf numFmtId="3" fontId="0" fillId="0" borderId="18" xfId="0" applyNumberFormat="1" applyBorder="1">
      <alignment vertical="center"/>
    </xf>
    <xf numFmtId="0" fontId="1" fillId="0" borderId="65" xfId="42" applyBorder="1" applyAlignment="1">
      <alignment horizontal="right" vertical="center"/>
    </xf>
    <xf numFmtId="0" fontId="1" fillId="0" borderId="0" xfId="42" applyBorder="1" applyAlignment="1">
      <alignment vertical="center"/>
    </xf>
    <xf numFmtId="0" fontId="0" fillId="0" borderId="0" xfId="0" applyBorder="1">
      <alignment vertical="center"/>
    </xf>
    <xf numFmtId="3" fontId="0" fillId="0" borderId="46" xfId="0" applyNumberFormat="1" applyBorder="1">
      <alignment vertical="center"/>
    </xf>
    <xf numFmtId="0" fontId="1" fillId="0" borderId="0" xfId="42" applyAlignment="1">
      <alignment horizontal="right" vertical="center"/>
    </xf>
    <xf numFmtId="0" fontId="0" fillId="0" borderId="65" xfId="42" applyFont="1" applyBorder="1" applyAlignment="1">
      <alignment horizontal="right" vertical="center"/>
    </xf>
    <xf numFmtId="177" fontId="1" fillId="0" borderId="0" xfId="42" applyNumberFormat="1" applyBorder="1" applyAlignment="1">
      <alignment vertical="center"/>
    </xf>
    <xf numFmtId="177" fontId="0" fillId="0" borderId="0" xfId="0" applyNumberFormat="1" applyBorder="1">
      <alignment vertical="center"/>
    </xf>
    <xf numFmtId="177" fontId="0" fillId="0" borderId="46" xfId="0" applyNumberFormat="1" applyBorder="1">
      <alignment vertical="center"/>
    </xf>
    <xf numFmtId="177" fontId="0" fillId="0" borderId="0" xfId="0" applyNumberFormat="1">
      <alignment vertical="center"/>
    </xf>
    <xf numFmtId="177" fontId="0" fillId="0" borderId="0" xfId="42" applyNumberFormat="1" applyFont="1" applyBorder="1" applyAlignment="1">
      <alignment vertical="center"/>
    </xf>
    <xf numFmtId="49" fontId="0" fillId="0" borderId="0" xfId="0" applyNumberFormat="1" applyBorder="1">
      <alignment vertical="center"/>
    </xf>
    <xf numFmtId="0" fontId="0" fillId="0" borderId="0" xfId="42" applyFont="1" applyAlignment="1">
      <alignment vertical="center"/>
    </xf>
    <xf numFmtId="9" fontId="1" fillId="0" borderId="0" xfId="42" applyNumberFormat="1" applyAlignment="1">
      <alignment vertical="center"/>
    </xf>
    <xf numFmtId="177" fontId="1" fillId="0" borderId="0" xfId="42" applyNumberFormat="1" applyAlignment="1">
      <alignment vertical="center"/>
    </xf>
    <xf numFmtId="9" fontId="0" fillId="0" borderId="0" xfId="0" applyNumberFormat="1">
      <alignment vertical="center"/>
    </xf>
    <xf numFmtId="0" fontId="0" fillId="0" borderId="0" xfId="42" applyFont="1" applyAlignment="1">
      <alignment horizontal="right" vertical="center"/>
    </xf>
    <xf numFmtId="176" fontId="1" fillId="0" borderId="18" xfId="1" applyNumberFormat="1" applyFont="1" applyBorder="1">
      <alignment vertical="center"/>
    </xf>
    <xf numFmtId="176" fontId="1" fillId="0" borderId="17" xfId="1" applyNumberFormat="1" applyFont="1" applyBorder="1">
      <alignment vertical="center"/>
    </xf>
    <xf numFmtId="176" fontId="1" fillId="0" borderId="65" xfId="1" applyNumberFormat="1" applyFont="1" applyBorder="1">
      <alignment vertical="center"/>
    </xf>
    <xf numFmtId="0" fontId="23" fillId="0" borderId="0" xfId="0" applyFont="1">
      <alignment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176" fontId="0" fillId="0" borderId="13" xfId="0" applyNumberFormat="1" applyBorder="1">
      <alignment vertical="center"/>
    </xf>
    <xf numFmtId="176" fontId="0" fillId="0" borderId="10" xfId="0" applyNumberFormat="1" applyBorder="1">
      <alignment vertical="center"/>
    </xf>
    <xf numFmtId="176" fontId="0" fillId="0" borderId="0" xfId="0" applyNumberFormat="1" applyBorder="1">
      <alignment vertical="center"/>
    </xf>
    <xf numFmtId="0" fontId="22" fillId="0" borderId="0" xfId="49" applyFont="1" applyAlignment="1">
      <alignment horizontal="center"/>
    </xf>
    <xf numFmtId="0" fontId="22" fillId="0" borderId="68" xfId="49" applyFont="1" applyBorder="1" applyAlignment="1">
      <alignment horizontal="center"/>
    </xf>
    <xf numFmtId="0" fontId="22" fillId="0" borderId="72" xfId="49" applyFont="1" applyBorder="1"/>
    <xf numFmtId="3" fontId="22" fillId="0" borderId="73" xfId="49" applyNumberFormat="1" applyFont="1" applyBorder="1"/>
    <xf numFmtId="3" fontId="22" fillId="0" borderId="74" xfId="49" applyNumberFormat="1" applyFont="1" applyBorder="1"/>
    <xf numFmtId="0" fontId="22" fillId="0" borderId="75" xfId="49" applyFont="1" applyBorder="1" applyAlignment="1">
      <alignment horizontal="justify"/>
    </xf>
    <xf numFmtId="3" fontId="22" fillId="0" borderId="76" xfId="49" applyNumberFormat="1" applyFont="1" applyBorder="1"/>
    <xf numFmtId="3" fontId="22" fillId="0" borderId="77" xfId="49" applyNumberFormat="1" applyFont="1" applyBorder="1"/>
    <xf numFmtId="0" fontId="22" fillId="0" borderId="75" xfId="50" applyFont="1" applyBorder="1" applyAlignment="1">
      <alignment horizontal="justify" wrapText="1"/>
    </xf>
    <xf numFmtId="3" fontId="22" fillId="0" borderId="76" xfId="50" applyNumberFormat="1" applyFont="1" applyBorder="1" applyAlignment="1">
      <alignment horizontal="right"/>
    </xf>
    <xf numFmtId="3" fontId="22" fillId="0" borderId="76" xfId="50" applyNumberFormat="1" applyFont="1" applyBorder="1"/>
    <xf numFmtId="3" fontId="22" fillId="0" borderId="77" xfId="50" applyNumberFormat="1" applyFont="1" applyBorder="1"/>
    <xf numFmtId="3" fontId="22" fillId="0" borderId="78" xfId="50" applyNumberFormat="1" applyFont="1" applyBorder="1" applyAlignment="1">
      <alignment horizontal="right"/>
    </xf>
    <xf numFmtId="0" fontId="22" fillId="0" borderId="79" xfId="49" applyFont="1" applyBorder="1"/>
    <xf numFmtId="3" fontId="22" fillId="0" borderId="80" xfId="49" applyNumberFormat="1" applyFont="1" applyBorder="1"/>
    <xf numFmtId="3" fontId="22" fillId="0" borderId="13" xfId="49" applyNumberFormat="1" applyFont="1" applyBorder="1"/>
    <xf numFmtId="3" fontId="22" fillId="0" borderId="81" xfId="49" applyNumberFormat="1" applyFont="1" applyBorder="1"/>
    <xf numFmtId="0" fontId="22" fillId="0" borderId="30" xfId="49" applyFont="1" applyBorder="1" applyAlignment="1">
      <alignment horizontal="justify"/>
    </xf>
    <xf numFmtId="3" fontId="22" fillId="0" borderId="31" xfId="49" applyNumberFormat="1" applyFont="1" applyBorder="1"/>
    <xf numFmtId="0" fontId="22" fillId="0" borderId="82" xfId="49" applyFont="1" applyBorder="1" applyAlignment="1">
      <alignment horizontal="justify"/>
    </xf>
    <xf numFmtId="3" fontId="22" fillId="0" borderId="83" xfId="49" applyNumberFormat="1" applyFont="1" applyBorder="1"/>
    <xf numFmtId="3" fontId="22" fillId="0" borderId="43" xfId="49" applyNumberFormat="1" applyFont="1" applyBorder="1"/>
    <xf numFmtId="0" fontId="22" fillId="0" borderId="75" xfId="50" applyFont="1" applyBorder="1" applyAlignment="1">
      <alignment horizontal="justify"/>
    </xf>
    <xf numFmtId="3" fontId="24" fillId="0" borderId="76" xfId="50" applyNumberFormat="1" applyFont="1" applyBorder="1"/>
    <xf numFmtId="3" fontId="22" fillId="0" borderId="78" xfId="50" applyNumberFormat="1" applyFont="1" applyBorder="1"/>
    <xf numFmtId="0" fontId="22" fillId="0" borderId="84" xfId="49" applyFont="1" applyBorder="1" applyAlignment="1">
      <alignment horizontal="justify"/>
    </xf>
    <xf numFmtId="3" fontId="22" fillId="0" borderId="19" xfId="49" applyNumberFormat="1" applyFont="1" applyBorder="1"/>
    <xf numFmtId="3" fontId="22" fillId="0" borderId="60" xfId="49" applyNumberFormat="1" applyFont="1" applyBorder="1"/>
    <xf numFmtId="3" fontId="22" fillId="0" borderId="85" xfId="49" applyNumberFormat="1" applyFont="1" applyBorder="1"/>
    <xf numFmtId="0" fontId="22" fillId="0" borderId="75" xfId="49" applyFont="1" applyBorder="1" applyAlignment="1">
      <alignment wrapText="1"/>
    </xf>
    <xf numFmtId="3" fontId="22" fillId="0" borderId="0" xfId="49" applyNumberFormat="1" applyFont="1" applyBorder="1"/>
    <xf numFmtId="0" fontId="22" fillId="0" borderId="79" xfId="49" applyFont="1" applyBorder="1" applyAlignment="1">
      <alignment wrapText="1"/>
    </xf>
    <xf numFmtId="0" fontId="22" fillId="0" borderId="86" xfId="49" applyFont="1" applyBorder="1"/>
    <xf numFmtId="3" fontId="22" fillId="0" borderId="87" xfId="49" applyNumberFormat="1" applyFont="1" applyBorder="1"/>
    <xf numFmtId="3" fontId="22" fillId="0" borderId="88" xfId="49" applyNumberFormat="1" applyFont="1" applyBorder="1"/>
    <xf numFmtId="0" fontId="22" fillId="0" borderId="68" xfId="49" applyFont="1" applyFill="1" applyBorder="1" applyAlignment="1">
      <alignment horizontal="justify"/>
    </xf>
    <xf numFmtId="3" fontId="22" fillId="0" borderId="70" xfId="49" applyNumberFormat="1" applyFont="1" applyBorder="1"/>
    <xf numFmtId="3" fontId="22" fillId="0" borderId="76" xfId="49" applyNumberFormat="1" applyFont="1" applyBorder="1" applyAlignment="1">
      <alignment horizontal="right"/>
    </xf>
    <xf numFmtId="3" fontId="22" fillId="0" borderId="78" xfId="49" applyNumberFormat="1" applyFont="1" applyBorder="1"/>
    <xf numFmtId="3" fontId="22" fillId="0" borderId="32" xfId="49" applyNumberFormat="1" applyFont="1" applyBorder="1"/>
    <xf numFmtId="3" fontId="22" fillId="0" borderId="71" xfId="49" applyNumberFormat="1" applyFont="1" applyBorder="1"/>
    <xf numFmtId="176" fontId="0" fillId="0" borderId="0" xfId="0" applyNumberFormat="1" applyBorder="1" applyAlignment="1">
      <alignment horizontal="center" vertical="center"/>
    </xf>
    <xf numFmtId="176" fontId="0" fillId="0" borderId="46" xfId="0" applyNumberFormat="1" applyBorder="1">
      <alignment vertical="center"/>
    </xf>
    <xf numFmtId="0" fontId="0" fillId="0" borderId="89" xfId="0" applyBorder="1" applyAlignment="1">
      <alignment horizontal="center" vertical="center"/>
    </xf>
    <xf numFmtId="0" fontId="0" fillId="0" borderId="41" xfId="0" applyBorder="1">
      <alignment vertical="center"/>
    </xf>
    <xf numFmtId="0" fontId="0" fillId="0" borderId="90" xfId="0" applyBorder="1">
      <alignment vertical="center"/>
    </xf>
    <xf numFmtId="0" fontId="0" fillId="0" borderId="36" xfId="0" applyBorder="1">
      <alignment vertical="center"/>
    </xf>
    <xf numFmtId="0" fontId="0" fillId="0" borderId="41" xfId="0" applyFont="1" applyBorder="1">
      <alignment vertical="center"/>
    </xf>
    <xf numFmtId="0" fontId="22" fillId="0" borderId="41" xfId="50" applyFont="1" applyBorder="1" applyAlignment="1">
      <alignment horizontal="left" vertical="center" wrapText="1"/>
    </xf>
    <xf numFmtId="0" fontId="0" fillId="0" borderId="92" xfId="0" applyBorder="1">
      <alignment vertical="center"/>
    </xf>
    <xf numFmtId="0" fontId="0" fillId="0" borderId="41" xfId="0" applyFill="1" applyBorder="1">
      <alignment vertical="center"/>
    </xf>
    <xf numFmtId="0" fontId="0" fillId="0" borderId="93" xfId="0" applyBorder="1">
      <alignment vertical="center"/>
    </xf>
    <xf numFmtId="0" fontId="0" fillId="0" borderId="50" xfId="0" applyFill="1" applyBorder="1">
      <alignment vertical="center"/>
    </xf>
    <xf numFmtId="0" fontId="0" fillId="0" borderId="91" xfId="0" applyBorder="1">
      <alignment vertical="center"/>
    </xf>
    <xf numFmtId="0" fontId="0" fillId="0" borderId="91" xfId="50" applyFont="1" applyBorder="1" applyAlignment="1">
      <alignment horizontal="left" vertical="center" wrapText="1"/>
    </xf>
    <xf numFmtId="176" fontId="0" fillId="0" borderId="14" xfId="0" applyNumberFormat="1" applyBorder="1" applyAlignment="1">
      <alignment horizontal="center" vertical="center"/>
    </xf>
    <xf numFmtId="176" fontId="0" fillId="0" borderId="10" xfId="0" applyNumberFormat="1" applyFill="1" applyBorder="1" applyAlignment="1">
      <alignment horizontal="center" vertical="center"/>
    </xf>
    <xf numFmtId="176" fontId="0" fillId="0" borderId="12" xfId="0" applyNumberFormat="1" applyFill="1" applyBorder="1" applyAlignment="1">
      <alignment horizontal="center" vertical="center"/>
    </xf>
    <xf numFmtId="0" fontId="0" fillId="0" borderId="65" xfId="0" applyBorder="1" applyAlignment="1">
      <alignment vertical="center"/>
    </xf>
    <xf numFmtId="176" fontId="0" fillId="0" borderId="13" xfId="0" applyNumberFormat="1" applyBorder="1" applyAlignment="1">
      <alignment horizontal="center" vertical="center"/>
    </xf>
    <xf numFmtId="0" fontId="0" fillId="0" borderId="10" xfId="0" applyBorder="1" applyAlignment="1">
      <alignment vertical="center"/>
    </xf>
    <xf numFmtId="0" fontId="3" fillId="0" borderId="10" xfId="1" applyNumberFormat="1" applyFont="1" applyBorder="1" applyAlignment="1">
      <alignment vertical="center" wrapText="1"/>
    </xf>
    <xf numFmtId="0" fontId="3" fillId="0" borderId="66" xfId="1" applyFont="1" applyBorder="1" applyAlignment="1">
      <alignment horizontal="center" vertical="center"/>
    </xf>
    <xf numFmtId="176" fontId="1" fillId="0" borderId="42" xfId="1" applyNumberFormat="1" applyFont="1" applyBorder="1">
      <alignment vertical="center"/>
    </xf>
    <xf numFmtId="0" fontId="23" fillId="0" borderId="26" xfId="1" applyNumberFormat="1" applyFont="1" applyBorder="1" applyAlignment="1">
      <alignment vertical="center" wrapText="1"/>
    </xf>
    <xf numFmtId="176" fontId="1" fillId="0" borderId="91" xfId="1" applyNumberFormat="1" applyFont="1" applyBorder="1">
      <alignment vertical="center"/>
    </xf>
    <xf numFmtId="0" fontId="1" fillId="0" borderId="39" xfId="1" applyFont="1" applyFill="1" applyBorder="1" applyAlignment="1">
      <alignment horizontal="center" vertical="center" wrapText="1"/>
    </xf>
    <xf numFmtId="0" fontId="1" fillId="0" borderId="20" xfId="1" applyFont="1" applyBorder="1" applyAlignment="1">
      <alignment horizontal="center" vertical="center" wrapText="1"/>
    </xf>
    <xf numFmtId="0" fontId="1" fillId="0" borderId="23"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xf>
    <xf numFmtId="0" fontId="1" fillId="0" borderId="10" xfId="1" applyFont="1" applyBorder="1" applyAlignment="1">
      <alignment horizontal="center" vertical="center"/>
    </xf>
    <xf numFmtId="0" fontId="1" fillId="0" borderId="14" xfId="1" applyFont="1" applyBorder="1" applyAlignment="1">
      <alignment horizontal="center" vertical="center"/>
    </xf>
    <xf numFmtId="0" fontId="1" fillId="0" borderId="27" xfId="1" applyFont="1" applyBorder="1" applyAlignment="1">
      <alignment horizontal="center" vertical="center"/>
    </xf>
    <xf numFmtId="0" fontId="1" fillId="0" borderId="11" xfId="1" applyFont="1" applyBorder="1">
      <alignment vertical="center"/>
    </xf>
    <xf numFmtId="0" fontId="1" fillId="0" borderId="28" xfId="1" applyFont="1" applyBorder="1" applyAlignment="1">
      <alignment horizontal="center" vertical="center"/>
    </xf>
    <xf numFmtId="0" fontId="1" fillId="0" borderId="29" xfId="1" applyFont="1" applyBorder="1">
      <alignment vertical="center"/>
    </xf>
    <xf numFmtId="9" fontId="1" fillId="0" borderId="30" xfId="1" applyNumberFormat="1" applyFont="1" applyBorder="1" applyAlignment="1">
      <alignment horizontal="center" vertical="center"/>
    </xf>
    <xf numFmtId="9" fontId="1" fillId="0" borderId="66" xfId="1" applyNumberFormat="1" applyFont="1" applyBorder="1" applyAlignment="1">
      <alignment horizontal="center" vertical="center"/>
    </xf>
    <xf numFmtId="9" fontId="1" fillId="0" borderId="32" xfId="1" applyNumberFormat="1" applyFont="1" applyBorder="1" applyAlignment="1">
      <alignment horizontal="center" vertical="center"/>
    </xf>
    <xf numFmtId="0" fontId="1" fillId="0" borderId="33" xfId="1" applyFont="1" applyBorder="1">
      <alignment vertical="center"/>
    </xf>
    <xf numFmtId="9" fontId="1" fillId="0" borderId="34" xfId="1" applyNumberFormat="1" applyFont="1" applyBorder="1" applyAlignment="1">
      <alignment horizontal="center" vertical="center"/>
    </xf>
    <xf numFmtId="9" fontId="1" fillId="0" borderId="35" xfId="1" applyNumberFormat="1" applyFont="1" applyBorder="1">
      <alignment vertical="center"/>
    </xf>
    <xf numFmtId="0" fontId="1" fillId="0" borderId="0" xfId="1" applyFont="1">
      <alignment vertical="center"/>
    </xf>
    <xf numFmtId="0" fontId="1" fillId="0" borderId="41" xfId="1" applyFont="1" applyBorder="1">
      <alignment vertical="center"/>
    </xf>
    <xf numFmtId="0" fontId="1" fillId="0" borderId="0" xfId="1" applyFont="1" applyBorder="1">
      <alignment vertical="center"/>
    </xf>
    <xf numFmtId="0" fontId="1" fillId="0" borderId="42" xfId="1" applyFont="1" applyBorder="1">
      <alignment vertical="center"/>
    </xf>
    <xf numFmtId="0" fontId="1" fillId="0" borderId="37" xfId="1" applyFont="1" applyBorder="1">
      <alignment vertical="center"/>
    </xf>
    <xf numFmtId="0" fontId="1" fillId="0" borderId="38" xfId="1" applyFont="1" applyBorder="1">
      <alignment vertical="center"/>
    </xf>
    <xf numFmtId="0" fontId="1" fillId="0" borderId="39" xfId="1" applyFont="1" applyBorder="1">
      <alignment vertical="center"/>
    </xf>
    <xf numFmtId="0" fontId="1" fillId="0" borderId="57" xfId="1" applyFont="1" applyBorder="1">
      <alignment vertical="center"/>
    </xf>
    <xf numFmtId="0" fontId="1" fillId="0" borderId="22" xfId="1" applyFont="1" applyBorder="1">
      <alignment vertical="center"/>
    </xf>
    <xf numFmtId="0" fontId="1" fillId="0" borderId="40" xfId="1" applyFont="1" applyBorder="1">
      <alignment vertical="center"/>
    </xf>
    <xf numFmtId="0" fontId="1" fillId="0" borderId="12" xfId="1" applyNumberFormat="1" applyFont="1" applyBorder="1" applyAlignment="1">
      <alignment vertical="center" wrapText="1"/>
    </xf>
    <xf numFmtId="0" fontId="1" fillId="0" borderId="14" xfId="1" applyFont="1" applyBorder="1" applyAlignment="1">
      <alignment vertical="center" wrapText="1"/>
    </xf>
    <xf numFmtId="0" fontId="1" fillId="0" borderId="29" xfId="1" applyFont="1" applyBorder="1" applyAlignment="1">
      <alignment vertical="center" wrapText="1"/>
    </xf>
    <xf numFmtId="0" fontId="1" fillId="0" borderId="29" xfId="1" applyFont="1" applyBorder="1" applyAlignment="1">
      <alignment horizontal="center" vertical="center" wrapText="1"/>
    </xf>
    <xf numFmtId="0" fontId="1" fillId="0" borderId="28" xfId="1" applyFont="1" applyBorder="1" applyAlignment="1">
      <alignment vertical="center" wrapText="1"/>
    </xf>
    <xf numFmtId="0" fontId="1" fillId="0" borderId="18" xfId="1" applyFont="1" applyBorder="1">
      <alignment vertical="center"/>
    </xf>
    <xf numFmtId="0" fontId="1" fillId="0" borderId="13" xfId="1" applyFont="1" applyBorder="1">
      <alignment vertical="center"/>
    </xf>
    <xf numFmtId="0" fontId="1" fillId="0" borderId="65" xfId="1" applyFont="1" applyBorder="1">
      <alignment vertical="center"/>
    </xf>
    <xf numFmtId="0" fontId="1" fillId="0" borderId="91" xfId="1" applyFont="1" applyBorder="1">
      <alignment vertical="center"/>
    </xf>
    <xf numFmtId="0" fontId="1" fillId="0" borderId="44" xfId="1" applyFont="1" applyBorder="1">
      <alignment vertical="center"/>
    </xf>
    <xf numFmtId="0" fontId="1" fillId="0" borderId="45" xfId="1" applyFont="1" applyBorder="1">
      <alignment vertical="center"/>
    </xf>
    <xf numFmtId="176" fontId="1" fillId="0" borderId="46" xfId="1" applyNumberFormat="1" applyFont="1" applyBorder="1">
      <alignment vertical="center"/>
    </xf>
    <xf numFmtId="176" fontId="1" fillId="0" borderId="13" xfId="1" applyNumberFormat="1" applyFont="1" applyBorder="1">
      <alignment vertical="center"/>
    </xf>
    <xf numFmtId="0" fontId="1" fillId="0" borderId="46" xfId="1" applyFont="1" applyBorder="1">
      <alignment vertical="center"/>
    </xf>
    <xf numFmtId="0" fontId="1" fillId="0" borderId="47" xfId="1" applyFont="1" applyBorder="1">
      <alignment vertical="center"/>
    </xf>
    <xf numFmtId="176" fontId="1" fillId="0" borderId="16" xfId="1" applyNumberFormat="1" applyFont="1" applyBorder="1">
      <alignment vertical="center"/>
    </xf>
    <xf numFmtId="176" fontId="1" fillId="0" borderId="15" xfId="1" applyNumberFormat="1" applyFont="1" applyBorder="1">
      <alignment vertical="center"/>
    </xf>
    <xf numFmtId="176" fontId="1" fillId="0" borderId="95" xfId="1" applyNumberFormat="1" applyFont="1" applyBorder="1">
      <alignment vertical="center"/>
    </xf>
    <xf numFmtId="176" fontId="1" fillId="0" borderId="45" xfId="1" applyNumberFormat="1" applyFont="1" applyBorder="1">
      <alignment vertical="center"/>
    </xf>
    <xf numFmtId="176" fontId="1" fillId="0" borderId="49" xfId="1" applyNumberFormat="1" applyFont="1" applyBorder="1">
      <alignment vertical="center"/>
    </xf>
    <xf numFmtId="0" fontId="1" fillId="0" borderId="50" xfId="1" applyFont="1" applyBorder="1">
      <alignment vertical="center"/>
    </xf>
    <xf numFmtId="0" fontId="1" fillId="0" borderId="51" xfId="1" applyFont="1" applyBorder="1">
      <alignment vertical="center"/>
    </xf>
    <xf numFmtId="3" fontId="1" fillId="0" borderId="52" xfId="1" applyNumberFormat="1" applyFont="1" applyBorder="1">
      <alignment vertical="center"/>
    </xf>
    <xf numFmtId="0" fontId="1" fillId="0" borderId="54" xfId="1" applyFont="1" applyBorder="1">
      <alignment vertical="center"/>
    </xf>
    <xf numFmtId="0" fontId="1" fillId="0" borderId="61" xfId="1" applyFont="1" applyBorder="1">
      <alignment vertical="center"/>
    </xf>
    <xf numFmtId="3" fontId="1" fillId="0" borderId="96" xfId="1" applyNumberFormat="1" applyFont="1" applyBorder="1">
      <alignment vertical="center"/>
    </xf>
    <xf numFmtId="3" fontId="1" fillId="0" borderId="54" xfId="1" applyNumberFormat="1" applyFont="1" applyBorder="1">
      <alignment vertical="center"/>
    </xf>
    <xf numFmtId="3" fontId="1" fillId="0" borderId="51" xfId="1" applyNumberFormat="1" applyFont="1" applyBorder="1">
      <alignment vertical="center"/>
    </xf>
    <xf numFmtId="3" fontId="1" fillId="0" borderId="56" xfId="1" applyNumberFormat="1" applyFont="1" applyBorder="1">
      <alignment vertical="center"/>
    </xf>
    <xf numFmtId="0" fontId="1" fillId="0" borderId="25" xfId="1" applyFont="1" applyBorder="1">
      <alignment vertical="center"/>
    </xf>
    <xf numFmtId="0" fontId="1" fillId="0" borderId="23" xfId="1" applyFont="1" applyBorder="1">
      <alignment vertical="center"/>
    </xf>
    <xf numFmtId="0" fontId="1" fillId="0" borderId="24" xfId="1" applyFont="1" applyBorder="1">
      <alignment vertical="center"/>
    </xf>
    <xf numFmtId="0" fontId="1" fillId="0" borderId="27" xfId="1" applyFont="1" applyBorder="1" applyAlignment="1">
      <alignment vertical="center" wrapText="1"/>
    </xf>
    <xf numFmtId="0" fontId="1" fillId="0" borderId="17" xfId="1" applyFont="1" applyBorder="1">
      <alignment vertical="center"/>
    </xf>
    <xf numFmtId="0" fontId="1" fillId="0" borderId="16" xfId="1" applyFont="1" applyBorder="1">
      <alignment vertical="center"/>
    </xf>
    <xf numFmtId="0" fontId="1" fillId="0" borderId="15" xfId="1" applyFont="1" applyBorder="1">
      <alignment vertical="center"/>
    </xf>
    <xf numFmtId="0" fontId="1" fillId="0" borderId="95" xfId="1" applyFont="1" applyBorder="1">
      <alignment vertical="center"/>
    </xf>
    <xf numFmtId="0" fontId="1" fillId="0" borderId="48" xfId="1" applyFont="1" applyBorder="1">
      <alignment vertical="center"/>
    </xf>
    <xf numFmtId="0" fontId="1" fillId="0" borderId="49" xfId="1" applyFont="1" applyBorder="1">
      <alignment vertical="center"/>
    </xf>
    <xf numFmtId="0" fontId="1" fillId="0" borderId="43" xfId="1" applyFont="1" applyBorder="1">
      <alignment vertical="center"/>
    </xf>
    <xf numFmtId="176" fontId="1" fillId="0" borderId="43" xfId="1" applyNumberFormat="1" applyFont="1" applyBorder="1">
      <alignment vertical="center"/>
    </xf>
    <xf numFmtId="176" fontId="1" fillId="0" borderId="0" xfId="1" applyNumberFormat="1" applyFont="1" applyFill="1" applyBorder="1">
      <alignment vertical="center"/>
    </xf>
    <xf numFmtId="176" fontId="1" fillId="0" borderId="48" xfId="1" applyNumberFormat="1" applyFont="1" applyBorder="1">
      <alignment vertical="center"/>
    </xf>
    <xf numFmtId="176" fontId="1" fillId="0" borderId="53" xfId="1" applyNumberFormat="1" applyFont="1" applyBorder="1">
      <alignment vertical="center"/>
    </xf>
    <xf numFmtId="176" fontId="1" fillId="0" borderId="54" xfId="1" applyNumberFormat="1" applyFont="1" applyBorder="1">
      <alignment vertical="center"/>
    </xf>
    <xf numFmtId="176" fontId="1" fillId="0" borderId="61" xfId="1" applyNumberFormat="1" applyFont="1" applyBorder="1">
      <alignment vertical="center"/>
    </xf>
    <xf numFmtId="176" fontId="1" fillId="0" borderId="96" xfId="1" applyNumberFormat="1" applyFont="1" applyBorder="1">
      <alignment vertical="center"/>
    </xf>
    <xf numFmtId="176" fontId="1" fillId="0" borderId="55" xfId="1" applyNumberFormat="1" applyFont="1" applyBorder="1">
      <alignment vertical="center"/>
    </xf>
    <xf numFmtId="176" fontId="1" fillId="0" borderId="51" xfId="1" applyNumberFormat="1" applyFont="1" applyBorder="1">
      <alignment vertical="center"/>
    </xf>
    <xf numFmtId="176" fontId="1" fillId="0" borderId="56" xfId="1" applyNumberFormat="1" applyFont="1" applyBorder="1">
      <alignment vertical="center"/>
    </xf>
    <xf numFmtId="176" fontId="1" fillId="0" borderId="38" xfId="1" applyNumberFormat="1" applyFont="1" applyBorder="1">
      <alignment vertical="center"/>
    </xf>
    <xf numFmtId="176" fontId="1" fillId="0" borderId="58" xfId="1" applyNumberFormat="1" applyFont="1" applyBorder="1">
      <alignment vertical="center"/>
    </xf>
    <xf numFmtId="176" fontId="1" fillId="0" borderId="67" xfId="1" applyNumberFormat="1" applyFont="1" applyBorder="1">
      <alignment vertical="center"/>
    </xf>
    <xf numFmtId="176" fontId="1" fillId="0" borderId="92" xfId="1" applyNumberFormat="1" applyFont="1" applyBorder="1">
      <alignment vertical="center"/>
    </xf>
    <xf numFmtId="176" fontId="1" fillId="0" borderId="59" xfId="1" applyNumberFormat="1" applyFont="1" applyBorder="1">
      <alignment vertical="center"/>
    </xf>
    <xf numFmtId="176" fontId="1" fillId="0" borderId="40" xfId="1" applyNumberFormat="1" applyFont="1" applyBorder="1">
      <alignment vertical="center"/>
    </xf>
    <xf numFmtId="176" fontId="1" fillId="0" borderId="37" xfId="1" applyNumberFormat="1" applyFont="1" applyBorder="1">
      <alignment vertical="center"/>
    </xf>
    <xf numFmtId="0" fontId="1" fillId="0" borderId="91" xfId="1" applyFont="1" applyBorder="1" applyAlignment="1">
      <alignment horizontal="center" vertical="center"/>
    </xf>
    <xf numFmtId="0" fontId="1" fillId="0" borderId="65" xfId="1" applyFont="1" applyBorder="1" applyAlignment="1">
      <alignment horizontal="center" vertical="center"/>
    </xf>
    <xf numFmtId="0" fontId="1" fillId="0" borderId="43" xfId="1" applyFont="1" applyBorder="1" applyAlignment="1">
      <alignment horizontal="center" vertical="center"/>
    </xf>
    <xf numFmtId="0" fontId="1" fillId="0" borderId="35" xfId="1" applyFont="1" applyBorder="1">
      <alignment vertical="center"/>
    </xf>
    <xf numFmtId="176" fontId="1" fillId="0" borderId="35" xfId="1" applyNumberFormat="1" applyFont="1" applyBorder="1">
      <alignment vertical="center"/>
    </xf>
    <xf numFmtId="176" fontId="1" fillId="0" borderId="34" xfId="1" applyNumberFormat="1" applyFont="1" applyBorder="1">
      <alignment vertical="center"/>
    </xf>
    <xf numFmtId="0" fontId="1" fillId="0" borderId="0" xfId="0" applyFont="1">
      <alignment vertical="center"/>
    </xf>
    <xf numFmtId="0" fontId="0" fillId="0" borderId="41" xfId="1" applyFont="1" applyBorder="1">
      <alignment vertical="center"/>
    </xf>
    <xf numFmtId="0" fontId="0" fillId="0" borderId="90" xfId="1" applyFont="1" applyBorder="1">
      <alignment vertical="center"/>
    </xf>
    <xf numFmtId="0" fontId="1" fillId="0" borderId="42" xfId="1" applyFont="1" applyBorder="1" applyAlignment="1">
      <alignment horizontal="center" vertical="center"/>
    </xf>
    <xf numFmtId="0" fontId="0" fillId="0" borderId="36" xfId="1" applyFont="1" applyBorder="1">
      <alignment vertical="center"/>
    </xf>
    <xf numFmtId="0" fontId="0" fillId="0" borderId="57" xfId="1" applyFont="1" applyBorder="1">
      <alignment vertical="center"/>
    </xf>
    <xf numFmtId="0" fontId="0" fillId="0" borderId="68" xfId="0" applyBorder="1">
      <alignment vertical="center"/>
    </xf>
    <xf numFmtId="0" fontId="1" fillId="0" borderId="70" xfId="1" applyFont="1" applyBorder="1">
      <alignment vertical="center"/>
    </xf>
    <xf numFmtId="176" fontId="1" fillId="0" borderId="71" xfId="1" applyNumberFormat="1" applyFont="1" applyBorder="1">
      <alignment vertical="center"/>
    </xf>
    <xf numFmtId="176" fontId="1" fillId="0" borderId="94" xfId="1" applyNumberFormat="1" applyFont="1" applyBorder="1">
      <alignment vertical="center"/>
    </xf>
    <xf numFmtId="0" fontId="0" fillId="0" borderId="93" xfId="1" applyFont="1" applyBorder="1">
      <alignment vertical="center"/>
    </xf>
    <xf numFmtId="176" fontId="1" fillId="0" borderId="98" xfId="1" applyNumberFormat="1" applyFont="1" applyBorder="1">
      <alignment vertical="center"/>
    </xf>
    <xf numFmtId="176" fontId="1" fillId="0" borderId="63" xfId="1" applyNumberFormat="1" applyFont="1" applyBorder="1">
      <alignment vertical="center"/>
    </xf>
    <xf numFmtId="0" fontId="0" fillId="0" borderId="0" xfId="1" applyFont="1" applyBorder="1">
      <alignment vertical="center"/>
    </xf>
    <xf numFmtId="0" fontId="0" fillId="0" borderId="37" xfId="0" applyBorder="1">
      <alignment vertical="center"/>
    </xf>
    <xf numFmtId="0" fontId="0" fillId="0" borderId="42" xfId="1" applyFont="1" applyBorder="1">
      <alignment vertical="center"/>
    </xf>
    <xf numFmtId="0" fontId="0" fillId="0" borderId="50" xfId="1" applyFont="1" applyBorder="1">
      <alignment vertical="center"/>
    </xf>
    <xf numFmtId="0" fontId="0" fillId="0" borderId="42" xfId="1" applyFont="1" applyBorder="1" applyAlignment="1">
      <alignment vertical="center" shrinkToFit="1"/>
    </xf>
    <xf numFmtId="3" fontId="1" fillId="0" borderId="38" xfId="1" applyNumberFormat="1" applyFont="1" applyBorder="1" applyAlignment="1">
      <alignment horizontal="center" vertical="center"/>
    </xf>
    <xf numFmtId="0" fontId="1" fillId="0" borderId="38" xfId="1" applyFont="1" applyBorder="1" applyAlignment="1">
      <alignment horizontal="center" vertical="center"/>
    </xf>
    <xf numFmtId="0" fontId="1" fillId="0" borderId="37" xfId="1" applyFont="1" applyBorder="1" applyAlignment="1">
      <alignment horizontal="center" vertical="center"/>
    </xf>
    <xf numFmtId="0" fontId="0" fillId="0" borderId="68" xfId="1" applyFont="1" applyBorder="1">
      <alignment vertical="center"/>
    </xf>
    <xf numFmtId="0" fontId="0" fillId="0" borderId="71" xfId="1" applyFont="1" applyBorder="1" applyAlignment="1">
      <alignment vertical="center" shrinkToFit="1"/>
    </xf>
    <xf numFmtId="176" fontId="1" fillId="0" borderId="99" xfId="49" applyNumberFormat="1" applyFont="1" applyBorder="1"/>
    <xf numFmtId="176" fontId="1" fillId="0" borderId="0" xfId="1" applyNumberFormat="1" applyFont="1" applyBorder="1" applyAlignment="1">
      <alignment horizontal="center" vertical="center"/>
    </xf>
    <xf numFmtId="0" fontId="0" fillId="0" borderId="0" xfId="1" applyFont="1" applyBorder="1" applyAlignment="1">
      <alignment vertical="center" shrinkToFit="1"/>
    </xf>
    <xf numFmtId="0" fontId="0" fillId="0" borderId="70" xfId="1" applyFont="1" applyBorder="1" applyAlignment="1">
      <alignment vertical="center" shrinkToFit="1"/>
    </xf>
    <xf numFmtId="176" fontId="1" fillId="0" borderId="33" xfId="1" applyNumberFormat="1" applyFont="1" applyBorder="1">
      <alignment vertical="center"/>
    </xf>
    <xf numFmtId="0" fontId="1" fillId="0" borderId="0" xfId="1" applyFont="1" applyBorder="1" applyAlignment="1">
      <alignment horizontal="center" vertical="center" wrapText="1"/>
    </xf>
    <xf numFmtId="49" fontId="0" fillId="0" borderId="41" xfId="1" applyNumberFormat="1" applyFont="1" applyBorder="1">
      <alignment vertical="center"/>
    </xf>
    <xf numFmtId="176" fontId="1" fillId="0" borderId="28" xfId="1" applyNumberFormat="1" applyFont="1" applyBorder="1">
      <alignment vertical="center"/>
    </xf>
    <xf numFmtId="176" fontId="1" fillId="0" borderId="11" xfId="1" applyNumberFormat="1" applyFont="1" applyBorder="1">
      <alignment vertical="center"/>
    </xf>
    <xf numFmtId="176" fontId="1" fillId="0" borderId="97" xfId="1" applyNumberFormat="1" applyFont="1" applyBorder="1">
      <alignment vertical="center"/>
    </xf>
    <xf numFmtId="0" fontId="0" fillId="0" borderId="24" xfId="1" applyFont="1" applyBorder="1">
      <alignment vertical="center"/>
    </xf>
    <xf numFmtId="0" fontId="0" fillId="0" borderId="25" xfId="1" applyFont="1" applyBorder="1">
      <alignment vertical="center"/>
    </xf>
    <xf numFmtId="0" fontId="0" fillId="0" borderId="100" xfId="1" applyFont="1" applyBorder="1">
      <alignment vertical="center"/>
    </xf>
    <xf numFmtId="0" fontId="0" fillId="0" borderId="41" xfId="1" applyFont="1" applyBorder="1" applyAlignment="1">
      <alignment horizontal="left" vertical="center"/>
    </xf>
    <xf numFmtId="176" fontId="0" fillId="0" borderId="44" xfId="0" applyNumberFormat="1" applyBorder="1" applyAlignment="1">
      <alignment vertical="center" shrinkToFit="1"/>
    </xf>
    <xf numFmtId="176" fontId="0" fillId="0" borderId="44" xfId="1" applyNumberFormat="1" applyFont="1" applyBorder="1" applyAlignment="1">
      <alignment vertical="center" shrinkToFit="1"/>
    </xf>
    <xf numFmtId="176" fontId="0" fillId="0" borderId="44" xfId="1" applyNumberFormat="1" applyFont="1" applyBorder="1">
      <alignment vertical="center"/>
    </xf>
    <xf numFmtId="176" fontId="0" fillId="0" borderId="94" xfId="1" applyNumberFormat="1" applyFont="1" applyBorder="1" applyAlignment="1">
      <alignment vertical="center" shrinkToFit="1"/>
    </xf>
    <xf numFmtId="176" fontId="1" fillId="0" borderId="70" xfId="1" applyNumberFormat="1" applyFont="1" applyBorder="1" applyAlignment="1">
      <alignment horizontal="center" vertical="center"/>
    </xf>
    <xf numFmtId="176" fontId="1" fillId="0" borderId="44" xfId="1" applyNumberFormat="1" applyFont="1" applyBorder="1" applyAlignment="1">
      <alignment vertical="center" wrapText="1"/>
    </xf>
    <xf numFmtId="176" fontId="1" fillId="0" borderId="0" xfId="1" applyNumberFormat="1" applyFont="1" applyBorder="1" applyAlignment="1">
      <alignment vertical="center" wrapText="1"/>
    </xf>
    <xf numFmtId="176" fontId="1" fillId="0" borderId="44" xfId="1" applyNumberFormat="1" applyFont="1" applyBorder="1" applyAlignment="1">
      <alignment horizontal="center" vertical="center" wrapText="1"/>
    </xf>
    <xf numFmtId="0" fontId="0" fillId="0" borderId="94" xfId="1" applyFont="1" applyBorder="1" applyAlignment="1">
      <alignment horizontal="center" vertical="center"/>
    </xf>
    <xf numFmtId="0" fontId="0" fillId="0" borderId="56" xfId="1" applyFont="1" applyBorder="1" applyAlignment="1">
      <alignment horizontal="center" vertical="center"/>
    </xf>
    <xf numFmtId="0" fontId="0" fillId="0" borderId="94" xfId="0" applyBorder="1" applyAlignment="1">
      <alignment horizontal="center" vertical="center"/>
    </xf>
    <xf numFmtId="176" fontId="22" fillId="0" borderId="13" xfId="0" applyNumberFormat="1" applyFont="1" applyBorder="1">
      <alignment vertical="center"/>
    </xf>
    <xf numFmtId="176" fontId="22" fillId="0" borderId="65" xfId="0" applyNumberFormat="1" applyFont="1" applyBorder="1">
      <alignment vertical="center"/>
    </xf>
    <xf numFmtId="176" fontId="22" fillId="0" borderId="42" xfId="0" applyNumberFormat="1" applyFont="1" applyBorder="1">
      <alignment vertical="center"/>
    </xf>
    <xf numFmtId="3" fontId="22" fillId="0" borderId="0" xfId="0" applyNumberFormat="1" applyFont="1">
      <alignment vertical="center"/>
    </xf>
    <xf numFmtId="3" fontId="22" fillId="0" borderId="19" xfId="0" applyNumberFormat="1" applyFont="1" applyBorder="1">
      <alignment vertical="center"/>
    </xf>
    <xf numFmtId="176" fontId="22" fillId="0" borderId="19" xfId="0" applyNumberFormat="1" applyFont="1" applyBorder="1">
      <alignment vertical="center"/>
    </xf>
    <xf numFmtId="176" fontId="22" fillId="0" borderId="66" xfId="0" applyNumberFormat="1" applyFont="1" applyBorder="1">
      <alignment vertical="center"/>
    </xf>
    <xf numFmtId="176" fontId="22" fillId="0" borderId="31" xfId="0" applyNumberFormat="1" applyFont="1" applyBorder="1">
      <alignment vertical="center"/>
    </xf>
    <xf numFmtId="176" fontId="22" fillId="0" borderId="32" xfId="0" applyNumberFormat="1" applyFont="1" applyBorder="1">
      <alignment vertical="center"/>
    </xf>
    <xf numFmtId="176" fontId="22" fillId="0" borderId="67" xfId="0" applyNumberFormat="1" applyFont="1" applyBorder="1">
      <alignment vertical="center"/>
    </xf>
    <xf numFmtId="176" fontId="22" fillId="0" borderId="58" xfId="0" applyNumberFormat="1" applyFont="1" applyBorder="1">
      <alignment vertical="center"/>
    </xf>
    <xf numFmtId="176" fontId="22" fillId="0" borderId="37" xfId="0" applyNumberFormat="1" applyFont="1" applyBorder="1">
      <alignment vertical="center"/>
    </xf>
    <xf numFmtId="177" fontId="22" fillId="0" borderId="13" xfId="1" applyNumberFormat="1" applyFont="1" applyBorder="1">
      <alignment vertical="center"/>
    </xf>
    <xf numFmtId="176" fontId="24" fillId="0" borderId="13" xfId="0" applyNumberFormat="1" applyFont="1" applyBorder="1">
      <alignment vertical="center"/>
    </xf>
    <xf numFmtId="176" fontId="22" fillId="0" borderId="46" xfId="0" applyNumberFormat="1" applyFont="1" applyBorder="1">
      <alignment vertical="center"/>
    </xf>
    <xf numFmtId="176" fontId="22" fillId="0" borderId="38" xfId="0" applyNumberFormat="1" applyFont="1" applyBorder="1">
      <alignment vertical="center"/>
    </xf>
    <xf numFmtId="176" fontId="22" fillId="0" borderId="76" xfId="49" applyNumberFormat="1" applyFont="1" applyBorder="1"/>
    <xf numFmtId="176" fontId="22" fillId="0" borderId="43" xfId="0" applyNumberFormat="1" applyFont="1" applyBorder="1">
      <alignment vertical="center"/>
    </xf>
    <xf numFmtId="176" fontId="22" fillId="0" borderId="60" xfId="0" applyNumberFormat="1" applyFont="1" applyBorder="1">
      <alignment vertical="center"/>
    </xf>
    <xf numFmtId="176" fontId="22" fillId="0" borderId="61" xfId="0" applyNumberFormat="1" applyFont="1" applyBorder="1">
      <alignment vertical="center"/>
    </xf>
    <xf numFmtId="176" fontId="22" fillId="0" borderId="54" xfId="0" applyNumberFormat="1" applyFont="1" applyBorder="1">
      <alignment vertical="center"/>
    </xf>
    <xf numFmtId="176" fontId="22" fillId="0" borderId="55" xfId="0" applyNumberFormat="1" applyFont="1" applyBorder="1">
      <alignment vertical="center"/>
    </xf>
    <xf numFmtId="0" fontId="0" fillId="0" borderId="20" xfId="1" applyFont="1" applyBorder="1" applyAlignment="1">
      <alignment horizontal="center" vertical="center" wrapText="1"/>
    </xf>
    <xf numFmtId="176" fontId="1" fillId="0" borderId="23" xfId="1" applyNumberFormat="1" applyFont="1" applyBorder="1">
      <alignment vertical="center"/>
    </xf>
    <xf numFmtId="176" fontId="1" fillId="0" borderId="24" xfId="1" applyNumberFormat="1" applyFont="1"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10" xfId="0" applyBorder="1">
      <alignment vertical="center"/>
    </xf>
    <xf numFmtId="0" fontId="26" fillId="0" borderId="0" xfId="0" applyFont="1" applyBorder="1">
      <alignment vertical="center"/>
    </xf>
    <xf numFmtId="0" fontId="26" fillId="0" borderId="42" xfId="0" applyFont="1" applyBorder="1">
      <alignment vertical="center"/>
    </xf>
    <xf numFmtId="0" fontId="26" fillId="0" borderId="42" xfId="0" applyFont="1" applyFill="1" applyBorder="1">
      <alignment vertical="center"/>
    </xf>
    <xf numFmtId="0" fontId="1" fillId="0" borderId="10" xfId="1" applyFont="1" applyFill="1" applyBorder="1" applyAlignment="1">
      <alignment horizontal="center" vertical="center" wrapText="1"/>
    </xf>
    <xf numFmtId="0" fontId="1" fillId="0" borderId="67" xfId="1" applyFont="1" applyBorder="1">
      <alignment vertical="center"/>
    </xf>
    <xf numFmtId="176" fontId="1" fillId="0" borderId="0" xfId="1" applyNumberFormat="1" applyFont="1" applyBorder="1" applyAlignment="1">
      <alignment vertical="center"/>
    </xf>
    <xf numFmtId="176" fontId="1" fillId="0" borderId="42" xfId="1" applyNumberFormat="1" applyFont="1" applyBorder="1" applyAlignment="1">
      <alignment vertical="center"/>
    </xf>
    <xf numFmtId="176" fontId="1" fillId="0" borderId="70" xfId="1" applyNumberFormat="1" applyFont="1" applyBorder="1" applyAlignment="1">
      <alignment vertical="center"/>
    </xf>
    <xf numFmtId="176" fontId="1" fillId="0" borderId="71" xfId="1" applyNumberFormat="1" applyFont="1" applyBorder="1" applyAlignment="1">
      <alignment vertical="center"/>
    </xf>
    <xf numFmtId="176" fontId="27" fillId="0" borderId="91" xfId="1" applyNumberFormat="1" applyFont="1" applyBorder="1">
      <alignment vertical="center"/>
    </xf>
    <xf numFmtId="0" fontId="28" fillId="0" borderId="0" xfId="0" applyFont="1">
      <alignment vertical="center"/>
    </xf>
    <xf numFmtId="0" fontId="1" fillId="0" borderId="0" xfId="42" applyAlignment="1">
      <alignment horizontal="left" vertical="center"/>
    </xf>
    <xf numFmtId="0" fontId="0" fillId="0" borderId="0" xfId="0" applyAlignment="1">
      <alignment horizontal="left" vertical="center"/>
    </xf>
    <xf numFmtId="0" fontId="1" fillId="0" borderId="26" xfId="1" applyFont="1" applyBorder="1" applyAlignment="1">
      <alignment horizontal="center" vertical="center"/>
    </xf>
    <xf numFmtId="0" fontId="1" fillId="0" borderId="10" xfId="1" applyFont="1" applyBorder="1" applyAlignment="1">
      <alignment horizontal="center" vertical="center"/>
    </xf>
    <xf numFmtId="0" fontId="1" fillId="0" borderId="20" xfId="1" applyFont="1" applyBorder="1" applyAlignment="1">
      <alignment horizontal="center" vertical="center" wrapText="1"/>
    </xf>
    <xf numFmtId="0" fontId="1" fillId="0" borderId="27" xfId="1" applyFont="1" applyBorder="1" applyAlignment="1">
      <alignment horizontal="center" vertical="center"/>
    </xf>
    <xf numFmtId="0" fontId="28" fillId="0" borderId="0" xfId="0" applyFont="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center" vertical="center" shrinkToFit="1"/>
    </xf>
    <xf numFmtId="0" fontId="0" fillId="0" borderId="0" xfId="0" applyAlignment="1">
      <alignment horizontal="center" vertical="center" shrinkToFit="1"/>
    </xf>
    <xf numFmtId="0" fontId="0" fillId="0" borderId="41" xfId="0" applyBorder="1" applyAlignment="1">
      <alignment vertical="center" shrinkToFit="1"/>
    </xf>
    <xf numFmtId="0" fontId="0" fillId="0" borderId="0" xfId="0" applyBorder="1" applyAlignment="1">
      <alignment vertical="center" shrinkToFi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56" xfId="0" applyBorder="1" applyAlignment="1">
      <alignment horizontal="center" vertical="center"/>
    </xf>
    <xf numFmtId="0" fontId="0" fillId="0" borderId="36" xfId="1"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4"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176" fontId="0" fillId="0" borderId="10" xfId="0" applyNumberFormat="1" applyBorder="1" applyAlignment="1">
      <alignment vertical="center"/>
    </xf>
    <xf numFmtId="0" fontId="0" fillId="0" borderId="10" xfId="0" applyBorder="1" applyAlignment="1">
      <alignment vertical="center" wrapText="1"/>
    </xf>
    <xf numFmtId="0" fontId="0" fillId="0" borderId="42" xfId="0" applyBorder="1" applyAlignment="1">
      <alignment vertical="center" shrinkToFit="1"/>
    </xf>
    <xf numFmtId="3" fontId="1" fillId="0" borderId="90" xfId="1" applyNumberFormat="1" applyFont="1" applyBorder="1" applyAlignment="1">
      <alignment horizontal="center" vertical="center"/>
    </xf>
    <xf numFmtId="3" fontId="1" fillId="0" borderId="33" xfId="1" applyNumberFormat="1" applyFont="1" applyBorder="1" applyAlignment="1">
      <alignment horizontal="center" vertical="center"/>
    </xf>
    <xf numFmtId="3" fontId="1" fillId="0" borderId="35" xfId="1" applyNumberFormat="1" applyFont="1" applyBorder="1" applyAlignment="1">
      <alignment horizontal="center" vertical="center"/>
    </xf>
    <xf numFmtId="0" fontId="1" fillId="0" borderId="33" xfId="1" applyFont="1" applyBorder="1" applyAlignment="1">
      <alignment horizontal="center" vertical="center"/>
    </xf>
    <xf numFmtId="0" fontId="1" fillId="0" borderId="35" xfId="1" applyFont="1" applyBorder="1" applyAlignment="1">
      <alignment horizontal="center" vertical="center"/>
    </xf>
    <xf numFmtId="0" fontId="1" fillId="0" borderId="39" xfId="1" applyFont="1" applyBorder="1" applyAlignment="1">
      <alignment horizontal="center" vertical="center" wrapText="1" readingOrder="2"/>
    </xf>
    <xf numFmtId="0" fontId="1" fillId="0" borderId="25" xfId="0" applyFont="1" applyBorder="1" applyAlignment="1">
      <alignment horizontal="center" vertical="center" wrapText="1" readingOrder="2"/>
    </xf>
    <xf numFmtId="3" fontId="1" fillId="0" borderId="68" xfId="1" applyNumberFormat="1" applyFont="1" applyBorder="1" applyAlignment="1">
      <alignment horizontal="center" vertical="center"/>
    </xf>
    <xf numFmtId="0" fontId="1" fillId="0" borderId="70" xfId="1" applyFont="1" applyBorder="1" applyAlignment="1">
      <alignment horizontal="center" vertical="center"/>
    </xf>
    <xf numFmtId="0" fontId="1" fillId="0" borderId="71" xfId="1" applyFont="1" applyBorder="1" applyAlignment="1">
      <alignment horizontal="center" vertical="center"/>
    </xf>
    <xf numFmtId="0" fontId="1" fillId="0" borderId="26" xfId="1" applyFont="1" applyBorder="1" applyAlignment="1">
      <alignment horizontal="center" vertical="center"/>
    </xf>
    <xf numFmtId="0" fontId="1" fillId="0" borderId="10" xfId="1" applyFont="1" applyBorder="1" applyAlignment="1">
      <alignment horizontal="center" vertical="center"/>
    </xf>
    <xf numFmtId="0" fontId="1" fillId="0" borderId="30" xfId="1" applyFont="1" applyBorder="1" applyAlignment="1">
      <alignment horizontal="center" vertical="center"/>
    </xf>
    <xf numFmtId="0" fontId="1" fillId="0" borderId="31" xfId="1" applyFont="1" applyBorder="1" applyAlignment="1">
      <alignment horizontal="center" vertical="center"/>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27" xfId="1" applyFont="1" applyBorder="1" applyAlignment="1">
      <alignment horizontal="center" vertical="center"/>
    </xf>
    <xf numFmtId="0" fontId="22" fillId="0" borderId="0" xfId="49" applyFont="1" applyAlignment="1">
      <alignment horizontal="right"/>
    </xf>
    <xf numFmtId="0" fontId="22" fillId="0" borderId="69" xfId="49" applyFont="1" applyBorder="1" applyAlignment="1">
      <alignment horizontal="center"/>
    </xf>
    <xf numFmtId="0" fontId="22" fillId="0" borderId="70" xfId="49" applyFont="1" applyBorder="1" applyAlignment="1">
      <alignment horizontal="center"/>
    </xf>
    <xf numFmtId="0" fontId="22" fillId="0" borderId="71" xfId="49" applyFont="1" applyBorder="1" applyAlignment="1">
      <alignment horizontal="center"/>
    </xf>
    <xf numFmtId="0" fontId="22" fillId="0" borderId="0" xfId="49" applyFont="1" applyAlignment="1">
      <alignment horizontal="center"/>
    </xf>
    <xf numFmtId="0" fontId="0" fillId="0" borderId="69" xfId="0" applyNumberFormat="1" applyBorder="1" applyAlignment="1">
      <alignment horizontal="center" vertical="center"/>
    </xf>
    <xf numFmtId="0" fontId="0" fillId="0" borderId="70" xfId="0" applyNumberFormat="1" applyBorder="1" applyAlignment="1">
      <alignment horizontal="center" vertical="center"/>
    </xf>
    <xf numFmtId="0" fontId="0" fillId="0" borderId="71" xfId="0" applyNumberFormat="1" applyBorder="1" applyAlignment="1">
      <alignment horizontal="center" vertical="center"/>
    </xf>
    <xf numFmtId="0" fontId="0" fillId="0" borderId="39" xfId="1" applyFont="1" applyFill="1" applyBorder="1" applyAlignment="1">
      <alignment horizontal="center" vertical="center" wrapText="1"/>
    </xf>
    <xf numFmtId="0" fontId="3" fillId="0" borderId="12" xfId="1" applyNumberFormat="1" applyFont="1" applyBorder="1" applyAlignment="1">
      <alignment vertical="center" wrapText="1"/>
    </xf>
    <xf numFmtId="0" fontId="1" fillId="0" borderId="36" xfId="1" applyFont="1" applyBorder="1">
      <alignment vertical="center"/>
    </xf>
    <xf numFmtId="0" fontId="0" fillId="0" borderId="26" xfId="1" applyNumberFormat="1" applyFont="1" applyBorder="1" applyAlignment="1">
      <alignment vertical="center" wrapText="1"/>
    </xf>
    <xf numFmtId="0" fontId="0" fillId="0" borderId="29" xfId="1" applyFont="1" applyBorder="1" applyAlignment="1">
      <alignment vertical="center" wrapText="1"/>
    </xf>
    <xf numFmtId="0" fontId="1" fillId="0" borderId="10" xfId="1" applyFont="1" applyBorder="1" applyAlignment="1">
      <alignment vertical="center" wrapText="1"/>
    </xf>
    <xf numFmtId="9" fontId="3" fillId="0" borderId="66" xfId="1" applyNumberFormat="1" applyFont="1" applyBorder="1" applyAlignment="1">
      <alignment horizontal="center" vertical="center"/>
    </xf>
    <xf numFmtId="9" fontId="3" fillId="0" borderId="30" xfId="1" applyNumberFormat="1" applyFont="1" applyBorder="1" applyAlignment="1">
      <alignment horizontal="center" vertical="center"/>
    </xf>
    <xf numFmtId="9" fontId="3" fillId="0" borderId="32" xfId="1" applyNumberFormat="1" applyFont="1" applyBorder="1" applyAlignment="1">
      <alignment horizontal="center" vertical="center"/>
    </xf>
    <xf numFmtId="0" fontId="3" fillId="0" borderId="33" xfId="1" applyFont="1" applyBorder="1">
      <alignment vertical="center"/>
    </xf>
    <xf numFmtId="9" fontId="3" fillId="0" borderId="34" xfId="1" applyNumberFormat="1" applyFont="1" applyBorder="1" applyAlignment="1">
      <alignment horizontal="center" vertical="center"/>
    </xf>
    <xf numFmtId="9" fontId="3" fillId="0" borderId="35" xfId="1" applyNumberFormat="1" applyFont="1" applyBorder="1">
      <alignment vertical="center"/>
    </xf>
    <xf numFmtId="0" fontId="1" fillId="0" borderId="58" xfId="1" applyFont="1" applyBorder="1" applyAlignment="1">
      <alignment horizontal="center" vertical="center"/>
    </xf>
    <xf numFmtId="176" fontId="1" fillId="0" borderId="13" xfId="1" applyNumberFormat="1" applyFont="1" applyBorder="1" applyAlignment="1">
      <alignment vertical="center"/>
    </xf>
    <xf numFmtId="176" fontId="1" fillId="0" borderId="101" xfId="1" applyNumberFormat="1" applyFont="1" applyBorder="1" applyAlignment="1">
      <alignment vertical="center"/>
    </xf>
    <xf numFmtId="0" fontId="1" fillId="0" borderId="90" xfId="1" applyFont="1" applyBorder="1">
      <alignment vertical="center"/>
    </xf>
    <xf numFmtId="176" fontId="1" fillId="0" borderId="31" xfId="1" applyNumberFormat="1" applyFont="1" applyBorder="1">
      <alignment vertical="center"/>
    </xf>
    <xf numFmtId="176" fontId="1" fillId="0" borderId="30" xfId="1" applyNumberFormat="1" applyFont="1" applyBorder="1">
      <alignment vertical="center"/>
    </xf>
  </cellXfs>
  <cellStyles count="5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2 2" xfId="1"/>
    <cellStyle name="標準 3" xfId="43"/>
    <cellStyle name="標準 4" xfId="44"/>
    <cellStyle name="標準 5" xfId="45"/>
    <cellStyle name="標準 6" xfId="46"/>
    <cellStyle name="標準 7" xfId="47"/>
    <cellStyle name="標準_04決算書2" xfId="50"/>
    <cellStyle name="標準_06決算書" xfId="49"/>
    <cellStyle name="良い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9"/>
  <sheetViews>
    <sheetView topLeftCell="A5" workbookViewId="0">
      <selection activeCell="J6" sqref="J6"/>
    </sheetView>
  </sheetViews>
  <sheetFormatPr defaultRowHeight="13.2"/>
  <cols>
    <col min="1" max="1" width="5.33203125" customWidth="1"/>
  </cols>
  <sheetData>
    <row r="4" spans="2:10" ht="160.80000000000001" customHeight="1"/>
    <row r="5" spans="2:10" ht="24" customHeight="1">
      <c r="B5" s="294" t="s">
        <v>297</v>
      </c>
      <c r="C5" s="295"/>
      <c r="D5" s="295"/>
      <c r="E5" s="295"/>
      <c r="F5" s="295"/>
      <c r="G5" s="295"/>
      <c r="H5" s="295"/>
      <c r="I5" s="295"/>
      <c r="J5" s="295"/>
    </row>
    <row r="6" spans="2:10" ht="78.599999999999994" customHeight="1"/>
    <row r="7" spans="2:10" ht="27" customHeight="1">
      <c r="B7" s="294" t="s">
        <v>298</v>
      </c>
      <c r="C7" s="295"/>
      <c r="D7" s="295"/>
      <c r="E7" s="295"/>
      <c r="F7" s="295"/>
      <c r="G7" s="295"/>
      <c r="H7" s="295"/>
      <c r="I7" s="295"/>
      <c r="J7" s="295"/>
    </row>
    <row r="8" spans="2:10" ht="21">
      <c r="B8" s="287"/>
    </row>
    <row r="9" spans="2:10" ht="18" customHeight="1">
      <c r="B9" s="296" t="s">
        <v>303</v>
      </c>
      <c r="C9" s="297"/>
      <c r="D9" s="297"/>
      <c r="E9" s="297"/>
      <c r="F9" s="297"/>
      <c r="G9" s="297"/>
      <c r="H9" s="297"/>
      <c r="I9" s="297"/>
      <c r="J9" s="297"/>
    </row>
  </sheetData>
  <mergeCells count="3">
    <mergeCell ref="B5:J5"/>
    <mergeCell ref="B7:J7"/>
    <mergeCell ref="B9:J9"/>
  </mergeCells>
  <phoneticPr fontId="2"/>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5"/>
  <sheetViews>
    <sheetView topLeftCell="E24" zoomScaleNormal="100" workbookViewId="0">
      <selection activeCell="Q50" sqref="Q50"/>
    </sheetView>
  </sheetViews>
  <sheetFormatPr defaultRowHeight="13.2"/>
  <cols>
    <col min="2" max="2" width="11.88671875" customWidth="1"/>
    <col min="3" max="3" width="3.109375" customWidth="1"/>
    <col min="4" max="4" width="24.6640625" customWidth="1"/>
    <col min="5" max="5" width="14.5546875" customWidth="1"/>
    <col min="6" max="6" width="13.33203125" customWidth="1"/>
    <col min="7" max="7" width="13.21875" customWidth="1"/>
    <col min="8" max="9" width="12.6640625" customWidth="1"/>
    <col min="10" max="10" width="11.109375" bestFit="1" customWidth="1"/>
    <col min="11" max="11" width="11.33203125" customWidth="1"/>
    <col min="12" max="12" width="11.77734375" customWidth="1"/>
    <col min="17" max="17" width="14.6640625" customWidth="1"/>
  </cols>
  <sheetData>
    <row r="2" spans="3:12">
      <c r="C2" t="s">
        <v>304</v>
      </c>
    </row>
    <row r="3" spans="3:12" ht="13.8" thickBot="1"/>
    <row r="4" spans="3:12" ht="15" customHeight="1" thickBot="1">
      <c r="C4" s="304" t="s">
        <v>0</v>
      </c>
      <c r="D4" s="301"/>
      <c r="E4" s="302" t="s">
        <v>62</v>
      </c>
      <c r="F4" s="300" t="s">
        <v>193</v>
      </c>
      <c r="G4" s="301"/>
      <c r="H4" s="247" t="s">
        <v>189</v>
      </c>
    </row>
    <row r="5" spans="3:12" ht="20.399999999999999" customHeight="1" thickBot="1">
      <c r="C5" s="305"/>
      <c r="D5" s="306"/>
      <c r="E5" s="303"/>
      <c r="F5" s="245" t="s">
        <v>10</v>
      </c>
      <c r="G5" s="245" t="s">
        <v>11</v>
      </c>
      <c r="H5" s="246"/>
      <c r="I5" s="129"/>
    </row>
    <row r="6" spans="3:12" ht="18.600000000000001" customHeight="1">
      <c r="C6" s="205" t="s">
        <v>172</v>
      </c>
      <c r="D6" s="167"/>
      <c r="E6" s="168"/>
      <c r="F6" s="233"/>
      <c r="G6" s="234"/>
      <c r="H6" s="233"/>
      <c r="I6" s="129"/>
    </row>
    <row r="7" spans="3:12">
      <c r="C7" s="128">
        <v>1</v>
      </c>
      <c r="D7" s="129" t="s">
        <v>16</v>
      </c>
      <c r="E7" s="4">
        <v>24000</v>
      </c>
      <c r="F7" s="4">
        <v>24000</v>
      </c>
      <c r="G7" s="106">
        <v>0</v>
      </c>
      <c r="H7" s="4">
        <v>0</v>
      </c>
      <c r="I7" s="5"/>
      <c r="J7" s="1"/>
    </row>
    <row r="8" spans="3:12">
      <c r="C8" s="128">
        <v>2</v>
      </c>
      <c r="D8" s="129" t="s">
        <v>149</v>
      </c>
      <c r="E8" s="4">
        <v>465740</v>
      </c>
      <c r="F8" s="4">
        <v>465740</v>
      </c>
      <c r="G8" s="106">
        <v>0</v>
      </c>
      <c r="H8" s="4"/>
      <c r="I8" s="5"/>
      <c r="J8" s="1"/>
    </row>
    <row r="9" spans="3:12">
      <c r="C9" s="128"/>
      <c r="D9" s="129" t="s">
        <v>150</v>
      </c>
      <c r="E9" s="4">
        <v>3000</v>
      </c>
      <c r="F9" s="4">
        <v>3000</v>
      </c>
      <c r="G9" s="106">
        <v>0</v>
      </c>
      <c r="H9" s="4"/>
      <c r="I9" s="5"/>
      <c r="J9" s="1"/>
    </row>
    <row r="10" spans="3:12">
      <c r="C10" s="128">
        <v>3</v>
      </c>
      <c r="D10" s="129" t="s">
        <v>151</v>
      </c>
      <c r="E10" s="4">
        <v>11600</v>
      </c>
      <c r="F10" s="4">
        <v>11600</v>
      </c>
      <c r="G10" s="106">
        <v>0</v>
      </c>
      <c r="H10" s="4"/>
      <c r="I10" s="5"/>
      <c r="J10" s="1"/>
    </row>
    <row r="11" spans="3:12">
      <c r="C11" s="128"/>
      <c r="D11" s="129" t="s">
        <v>152</v>
      </c>
      <c r="E11" s="4">
        <v>6000</v>
      </c>
      <c r="F11" s="4">
        <v>6000</v>
      </c>
      <c r="G11" s="106">
        <v>0</v>
      </c>
      <c r="H11" s="4"/>
      <c r="I11" s="5"/>
      <c r="J11" s="1"/>
    </row>
    <row r="12" spans="3:12">
      <c r="C12" s="128">
        <v>4</v>
      </c>
      <c r="D12" s="129" t="s">
        <v>144</v>
      </c>
      <c r="E12" s="4">
        <v>7018324</v>
      </c>
      <c r="F12" s="4">
        <v>6571004</v>
      </c>
      <c r="G12" s="106">
        <v>447320</v>
      </c>
      <c r="H12" s="4"/>
      <c r="I12" s="5"/>
      <c r="J12" s="1"/>
    </row>
    <row r="13" spans="3:12">
      <c r="C13" s="128"/>
      <c r="D13" s="129" t="s">
        <v>145</v>
      </c>
      <c r="E13" s="4">
        <v>100000</v>
      </c>
      <c r="F13" s="4">
        <v>0</v>
      </c>
      <c r="G13" s="106">
        <v>100000</v>
      </c>
      <c r="H13" s="4"/>
      <c r="I13" s="5"/>
      <c r="J13" s="1"/>
    </row>
    <row r="14" spans="3:12">
      <c r="C14" s="128">
        <v>5</v>
      </c>
      <c r="D14" s="129" t="s">
        <v>17</v>
      </c>
      <c r="E14" s="4">
        <v>426</v>
      </c>
      <c r="F14" s="4">
        <v>426</v>
      </c>
      <c r="G14" s="106">
        <v>0</v>
      </c>
      <c r="H14" s="4"/>
      <c r="I14" s="5"/>
      <c r="J14" s="1"/>
    </row>
    <row r="15" spans="3:12">
      <c r="C15" s="128"/>
      <c r="D15" s="129" t="s">
        <v>18</v>
      </c>
      <c r="E15" s="4">
        <v>0</v>
      </c>
      <c r="F15" s="4">
        <v>0</v>
      </c>
      <c r="G15" s="106">
        <v>0</v>
      </c>
      <c r="H15" s="4">
        <f>F15+G15</f>
        <v>0</v>
      </c>
      <c r="I15" s="5"/>
      <c r="J15" s="1"/>
    </row>
    <row r="16" spans="3:12" ht="21" customHeight="1" thickBot="1">
      <c r="C16" s="151"/>
      <c r="D16" s="170" t="s">
        <v>19</v>
      </c>
      <c r="E16" s="156">
        <f>SUM(E7:E15)</f>
        <v>7629090</v>
      </c>
      <c r="F16" s="156">
        <f>SUM(F7:F15)</f>
        <v>7081770</v>
      </c>
      <c r="G16" s="156">
        <f>SUM(G7:G15)</f>
        <v>547320</v>
      </c>
      <c r="H16" s="199">
        <v>0</v>
      </c>
      <c r="I16" s="5"/>
      <c r="J16" s="1"/>
      <c r="K16" s="1"/>
      <c r="L16" s="1"/>
    </row>
    <row r="17" spans="3:17" ht="18" customHeight="1">
      <c r="C17" s="205" t="s">
        <v>173</v>
      </c>
      <c r="D17" s="166"/>
      <c r="E17" s="271"/>
      <c r="F17" s="272"/>
      <c r="G17" s="271"/>
      <c r="H17" s="272"/>
      <c r="I17" s="129"/>
    </row>
    <row r="18" spans="3:17">
      <c r="C18" s="236" t="s">
        <v>179</v>
      </c>
      <c r="D18" s="203"/>
      <c r="E18" s="224"/>
      <c r="F18" s="242"/>
      <c r="G18" s="243"/>
      <c r="H18" s="244"/>
      <c r="I18" s="228"/>
    </row>
    <row r="19" spans="3:17">
      <c r="C19" s="229" t="s">
        <v>180</v>
      </c>
      <c r="D19" s="130" t="s">
        <v>21</v>
      </c>
      <c r="E19" s="5"/>
      <c r="F19" s="4"/>
      <c r="G19" s="5"/>
      <c r="H19" s="4"/>
      <c r="I19" s="129"/>
    </row>
    <row r="20" spans="3:17">
      <c r="C20" s="128"/>
      <c r="D20" s="130" t="s">
        <v>22</v>
      </c>
      <c r="E20" s="5">
        <v>3332950</v>
      </c>
      <c r="F20" s="4">
        <v>3132950</v>
      </c>
      <c r="G20" s="5">
        <v>200000</v>
      </c>
      <c r="H20" s="4"/>
      <c r="I20" s="5"/>
      <c r="J20" s="1"/>
    </row>
    <row r="21" spans="3:17">
      <c r="C21" s="128"/>
      <c r="D21" s="215" t="s">
        <v>182</v>
      </c>
      <c r="E21" s="212">
        <v>3332950</v>
      </c>
      <c r="F21" s="232">
        <v>3132950</v>
      </c>
      <c r="G21" s="212">
        <v>200000</v>
      </c>
      <c r="H21" s="232">
        <v>0</v>
      </c>
      <c r="I21" s="5"/>
      <c r="J21" s="1"/>
    </row>
    <row r="22" spans="3:17">
      <c r="C22" s="229" t="s">
        <v>181</v>
      </c>
      <c r="D22" s="130" t="s">
        <v>24</v>
      </c>
      <c r="E22" s="5"/>
      <c r="F22" s="4"/>
      <c r="G22" s="5"/>
      <c r="H22" s="4"/>
      <c r="I22" s="5"/>
      <c r="J22" s="1"/>
      <c r="L22" s="6"/>
      <c r="M22" s="6" t="s">
        <v>42</v>
      </c>
      <c r="N22" s="6" t="s">
        <v>43</v>
      </c>
      <c r="O22" s="6"/>
    </row>
    <row r="23" spans="3:17">
      <c r="C23" s="128"/>
      <c r="D23" s="130" t="s">
        <v>25</v>
      </c>
      <c r="E23" s="5">
        <v>272541</v>
      </c>
      <c r="F23" s="4">
        <v>257220</v>
      </c>
      <c r="G23" s="5">
        <v>15321</v>
      </c>
      <c r="H23" s="4"/>
      <c r="I23" s="5"/>
      <c r="J23" s="1"/>
      <c r="L23" s="7" t="s">
        <v>44</v>
      </c>
      <c r="M23" s="8">
        <v>1965</v>
      </c>
      <c r="N23" s="8">
        <v>2909</v>
      </c>
      <c r="O23" s="8"/>
      <c r="P23" s="9"/>
      <c r="Q23" s="10"/>
    </row>
    <row r="24" spans="3:17">
      <c r="C24" s="128"/>
      <c r="D24" s="130" t="s">
        <v>26</v>
      </c>
      <c r="E24" s="5">
        <v>149992</v>
      </c>
      <c r="F24" s="4">
        <v>149992</v>
      </c>
      <c r="G24" s="5">
        <v>0</v>
      </c>
      <c r="H24" s="4"/>
      <c r="I24" s="5"/>
      <c r="J24" s="1"/>
      <c r="L24" s="11" t="s">
        <v>45</v>
      </c>
      <c r="M24" s="12">
        <v>1965</v>
      </c>
      <c r="N24" s="12">
        <v>2963</v>
      </c>
      <c r="O24" s="12">
        <f>M23+M24+N23+N24</f>
        <v>9802</v>
      </c>
      <c r="P24" s="13">
        <v>0.74</v>
      </c>
      <c r="Q24" s="14">
        <f>O24*P24</f>
        <v>7253.48</v>
      </c>
    </row>
    <row r="25" spans="3:17">
      <c r="C25" s="128"/>
      <c r="D25" s="130" t="s">
        <v>27</v>
      </c>
      <c r="E25" s="5">
        <v>396001</v>
      </c>
      <c r="F25" s="4">
        <v>392578</v>
      </c>
      <c r="G25" s="5">
        <v>3423</v>
      </c>
      <c r="H25" s="4"/>
      <c r="I25" s="5"/>
      <c r="J25" s="1"/>
      <c r="L25" s="7" t="s">
        <v>46</v>
      </c>
      <c r="M25" s="8">
        <v>1965</v>
      </c>
      <c r="N25" s="15">
        <v>2855</v>
      </c>
      <c r="O25" s="8"/>
      <c r="P25" s="9"/>
      <c r="Q25" s="16"/>
    </row>
    <row r="26" spans="3:17">
      <c r="C26" s="128"/>
      <c r="D26" s="130" t="s">
        <v>28</v>
      </c>
      <c r="E26" s="5">
        <v>98000</v>
      </c>
      <c r="F26" s="4">
        <v>68000</v>
      </c>
      <c r="G26" s="5">
        <v>30000</v>
      </c>
      <c r="H26" s="4"/>
      <c r="I26" s="5"/>
      <c r="J26" s="1"/>
      <c r="L26" s="17" t="s">
        <v>47</v>
      </c>
      <c r="M26" s="18">
        <v>2198</v>
      </c>
      <c r="N26" s="18">
        <v>2855</v>
      </c>
      <c r="O26" s="18"/>
      <c r="P26" s="19"/>
      <c r="Q26" s="20"/>
    </row>
    <row r="27" spans="3:17">
      <c r="C27" s="128"/>
      <c r="D27" s="130" t="s">
        <v>29</v>
      </c>
      <c r="E27" s="5">
        <v>315000</v>
      </c>
      <c r="F27" s="4">
        <v>315000</v>
      </c>
      <c r="G27" s="5">
        <v>0</v>
      </c>
      <c r="H27" s="4"/>
      <c r="I27" s="5"/>
      <c r="J27" s="1"/>
      <c r="L27" s="17" t="s">
        <v>48</v>
      </c>
      <c r="M27" s="18">
        <v>1963</v>
      </c>
      <c r="N27" s="18">
        <v>2855</v>
      </c>
      <c r="O27" s="18"/>
      <c r="P27" s="19"/>
      <c r="Q27" s="20"/>
    </row>
    <row r="28" spans="3:17">
      <c r="C28" s="128"/>
      <c r="D28" s="130" t="s">
        <v>30</v>
      </c>
      <c r="E28" s="5">
        <v>2222000</v>
      </c>
      <c r="F28" s="4">
        <v>2222000</v>
      </c>
      <c r="G28" s="5">
        <v>0</v>
      </c>
      <c r="H28" s="4"/>
      <c r="I28" s="5"/>
      <c r="J28" s="1"/>
      <c r="L28" s="17" t="s">
        <v>49</v>
      </c>
      <c r="M28" s="18">
        <v>1963</v>
      </c>
      <c r="N28" s="18">
        <v>2945</v>
      </c>
      <c r="O28" s="18"/>
      <c r="P28" s="19"/>
      <c r="Q28" s="20"/>
    </row>
    <row r="29" spans="3:17">
      <c r="C29" s="128"/>
      <c r="D29" s="130" t="s">
        <v>31</v>
      </c>
      <c r="E29" s="5">
        <v>0</v>
      </c>
      <c r="F29" s="4">
        <v>0</v>
      </c>
      <c r="G29" s="5">
        <v>0</v>
      </c>
      <c r="H29" s="4"/>
      <c r="I29" s="5"/>
      <c r="J29" s="1"/>
      <c r="L29" s="17" t="s">
        <v>50</v>
      </c>
      <c r="M29" s="18">
        <v>1963</v>
      </c>
      <c r="N29" s="18">
        <v>3017</v>
      </c>
      <c r="O29" s="18"/>
      <c r="P29" s="19"/>
      <c r="Q29" s="20"/>
    </row>
    <row r="30" spans="3:17">
      <c r="C30" s="128"/>
      <c r="D30" s="130" t="s">
        <v>32</v>
      </c>
      <c r="E30" s="5">
        <v>10203</v>
      </c>
      <c r="F30" s="4">
        <v>9787</v>
      </c>
      <c r="G30" s="5">
        <v>416</v>
      </c>
      <c r="H30" s="4"/>
      <c r="I30" s="5"/>
      <c r="J30" s="1"/>
      <c r="L30" s="17" t="s">
        <v>51</v>
      </c>
      <c r="M30" s="18">
        <v>1963</v>
      </c>
      <c r="N30" s="18">
        <v>3233</v>
      </c>
      <c r="O30" s="18"/>
      <c r="P30" s="19"/>
      <c r="Q30" s="20"/>
    </row>
    <row r="31" spans="3:17">
      <c r="C31" s="128"/>
      <c r="D31" s="130" t="s">
        <v>33</v>
      </c>
      <c r="E31" s="5">
        <v>16080</v>
      </c>
      <c r="F31" s="4">
        <v>0</v>
      </c>
      <c r="G31" s="5">
        <v>16080</v>
      </c>
      <c r="H31" s="4"/>
      <c r="I31" s="5"/>
      <c r="J31" s="1"/>
      <c r="L31" s="17" t="s">
        <v>52</v>
      </c>
      <c r="M31" s="18">
        <v>1963</v>
      </c>
      <c r="N31" s="18">
        <v>3071</v>
      </c>
      <c r="O31" s="18"/>
      <c r="P31" s="19"/>
      <c r="Q31" s="20"/>
    </row>
    <row r="32" spans="3:17">
      <c r="C32" s="128"/>
      <c r="D32" s="130" t="s">
        <v>34</v>
      </c>
      <c r="E32" s="5">
        <v>10000</v>
      </c>
      <c r="F32" s="4">
        <v>0</v>
      </c>
      <c r="G32" s="5">
        <v>10000</v>
      </c>
      <c r="H32" s="4"/>
      <c r="I32" s="5"/>
      <c r="J32" s="1"/>
      <c r="L32" s="17" t="s">
        <v>53</v>
      </c>
      <c r="M32" s="18">
        <v>1963</v>
      </c>
      <c r="N32" s="18">
        <v>3557</v>
      </c>
      <c r="O32" s="18"/>
      <c r="P32" s="19"/>
      <c r="Q32" s="20"/>
    </row>
    <row r="33" spans="3:21">
      <c r="C33" s="128"/>
      <c r="D33" s="130" t="s">
        <v>35</v>
      </c>
      <c r="E33" s="5">
        <v>50346</v>
      </c>
      <c r="F33" s="4">
        <v>50346</v>
      </c>
      <c r="G33" s="5">
        <v>0</v>
      </c>
      <c r="H33" s="4"/>
      <c r="I33" s="5"/>
      <c r="J33" s="1"/>
      <c r="L33" s="17" t="s">
        <v>54</v>
      </c>
      <c r="M33" s="18">
        <v>1963</v>
      </c>
      <c r="N33" s="18">
        <v>3035</v>
      </c>
      <c r="O33" s="18"/>
      <c r="P33" s="19"/>
      <c r="Q33" s="20"/>
    </row>
    <row r="34" spans="3:21">
      <c r="C34" s="128"/>
      <c r="D34" s="130" t="s">
        <v>36</v>
      </c>
      <c r="E34" s="5">
        <v>45700</v>
      </c>
      <c r="F34" s="4">
        <v>45700</v>
      </c>
      <c r="G34" s="5">
        <v>0</v>
      </c>
      <c r="H34" s="4"/>
      <c r="I34" s="5"/>
      <c r="J34" s="1"/>
      <c r="L34" s="11" t="s">
        <v>55</v>
      </c>
      <c r="M34" s="12">
        <v>1963</v>
      </c>
      <c r="N34" s="12">
        <v>2855</v>
      </c>
      <c r="O34" s="12"/>
      <c r="P34" s="13"/>
      <c r="Q34" s="14"/>
    </row>
    <row r="35" spans="3:21">
      <c r="C35" s="128"/>
      <c r="D35" s="130" t="s">
        <v>37</v>
      </c>
      <c r="E35" s="5">
        <v>1900</v>
      </c>
      <c r="F35" s="4">
        <v>1900</v>
      </c>
      <c r="G35" s="5">
        <v>0</v>
      </c>
      <c r="H35" s="4"/>
      <c r="I35" s="5"/>
      <c r="J35" s="1"/>
      <c r="K35" s="1"/>
      <c r="L35" s="11"/>
      <c r="M35" s="12">
        <f>SUM(M25:M34)</f>
        <v>19867</v>
      </c>
      <c r="N35" s="12">
        <f>SUM(N25:N34)</f>
        <v>30278</v>
      </c>
      <c r="O35" s="12">
        <f>M35+N35</f>
        <v>50145</v>
      </c>
      <c r="P35" s="13">
        <v>0.9</v>
      </c>
      <c r="Q35" s="14">
        <f>O35*P35</f>
        <v>45130.5</v>
      </c>
    </row>
    <row r="36" spans="3:21">
      <c r="C36" s="128"/>
      <c r="D36" s="130" t="s">
        <v>64</v>
      </c>
      <c r="E36" s="5">
        <v>509200</v>
      </c>
      <c r="F36" s="4">
        <v>509200</v>
      </c>
      <c r="G36" s="5">
        <v>0</v>
      </c>
      <c r="H36" s="4"/>
      <c r="I36" s="5"/>
      <c r="J36" s="1"/>
      <c r="K36" s="1"/>
      <c r="L36" s="21"/>
      <c r="M36" s="6"/>
      <c r="N36" s="6"/>
      <c r="O36" s="6"/>
      <c r="Q36" s="2">
        <f>Q24+Q35</f>
        <v>52383.979999999996</v>
      </c>
    </row>
    <row r="37" spans="3:21">
      <c r="C37" s="128"/>
      <c r="D37" s="215" t="s">
        <v>183</v>
      </c>
      <c r="E37" s="5">
        <v>4096963</v>
      </c>
      <c r="F37" s="4">
        <v>4021723</v>
      </c>
      <c r="G37" s="5">
        <v>75240</v>
      </c>
      <c r="H37" s="4">
        <v>0</v>
      </c>
      <c r="I37" s="5"/>
      <c r="J37" s="1"/>
      <c r="L37" s="21"/>
      <c r="M37" s="6"/>
      <c r="N37" s="6"/>
      <c r="O37" s="6"/>
      <c r="P37" s="6"/>
      <c r="R37" s="2"/>
    </row>
    <row r="38" spans="3:21">
      <c r="C38" s="235" t="s">
        <v>185</v>
      </c>
      <c r="D38" s="120"/>
      <c r="E38" s="231">
        <v>7429913</v>
      </c>
      <c r="F38" s="230">
        <v>7154673</v>
      </c>
      <c r="G38" s="231">
        <v>275240</v>
      </c>
      <c r="H38" s="230">
        <v>0</v>
      </c>
      <c r="I38" s="5"/>
      <c r="J38" s="1"/>
      <c r="K38" s="1"/>
      <c r="L38" s="1"/>
      <c r="M38" s="6"/>
      <c r="N38" s="6"/>
      <c r="O38" s="6"/>
    </row>
    <row r="39" spans="3:21">
      <c r="C39" s="201" t="s">
        <v>184</v>
      </c>
      <c r="D39" s="130"/>
      <c r="E39" s="5"/>
      <c r="F39" s="4"/>
      <c r="G39" s="5"/>
      <c r="H39" s="4"/>
      <c r="I39" s="5"/>
      <c r="L39" s="29" t="s">
        <v>61</v>
      </c>
      <c r="M39" t="s">
        <v>58</v>
      </c>
      <c r="N39" s="37" t="s">
        <v>68</v>
      </c>
      <c r="O39" s="25" t="s">
        <v>59</v>
      </c>
      <c r="P39" t="s">
        <v>60</v>
      </c>
      <c r="Q39" s="32"/>
      <c r="R39" s="32"/>
      <c r="S39" s="32"/>
      <c r="T39" s="32"/>
    </row>
    <row r="40" spans="3:21">
      <c r="C40" s="229" t="s">
        <v>180</v>
      </c>
      <c r="D40" s="130" t="s">
        <v>21</v>
      </c>
      <c r="E40" s="5"/>
      <c r="F40" s="4"/>
      <c r="G40" s="5"/>
      <c r="H40" s="4"/>
      <c r="I40" s="5"/>
      <c r="L40" s="30">
        <v>0.9</v>
      </c>
      <c r="M40" s="32">
        <v>7.0000000000000007E-2</v>
      </c>
      <c r="N40" s="32">
        <v>0.01</v>
      </c>
      <c r="O40" s="32">
        <v>0.01</v>
      </c>
      <c r="P40" s="32">
        <v>0.01</v>
      </c>
      <c r="Q40" s="32"/>
      <c r="R40" s="32"/>
      <c r="S40" s="32"/>
      <c r="T40" s="32"/>
    </row>
    <row r="41" spans="3:21">
      <c r="C41" s="128"/>
      <c r="D41" s="130" t="s">
        <v>22</v>
      </c>
      <c r="E41" s="5">
        <v>0</v>
      </c>
      <c r="F41" s="4">
        <v>0</v>
      </c>
      <c r="G41" s="5"/>
      <c r="H41" s="4"/>
      <c r="I41" s="5"/>
      <c r="L41" s="21"/>
      <c r="M41" s="6"/>
      <c r="N41" s="6"/>
      <c r="O41" s="6"/>
      <c r="P41" s="30"/>
      <c r="Q41" s="32"/>
      <c r="R41" s="32"/>
      <c r="S41" s="32"/>
      <c r="T41" s="32"/>
    </row>
    <row r="42" spans="3:21">
      <c r="C42" s="128"/>
      <c r="D42" s="215" t="s">
        <v>182</v>
      </c>
      <c r="E42" s="212">
        <v>0</v>
      </c>
      <c r="F42" s="232">
        <v>0</v>
      </c>
      <c r="G42" s="212"/>
      <c r="H42" s="232"/>
      <c r="I42" s="5"/>
      <c r="L42" s="33" t="s">
        <v>63</v>
      </c>
      <c r="M42" s="6"/>
      <c r="N42" s="6"/>
      <c r="O42" s="6">
        <v>50145</v>
      </c>
      <c r="P42" s="31">
        <f>O42*0.9</f>
        <v>45130.5</v>
      </c>
      <c r="Q42" s="26">
        <f>O42*0.07+2</f>
        <v>3512.1500000000005</v>
      </c>
      <c r="R42" s="26">
        <v>500</v>
      </c>
      <c r="S42" s="26">
        <v>500</v>
      </c>
      <c r="T42" s="26">
        <v>500</v>
      </c>
    </row>
    <row r="43" spans="3:21">
      <c r="C43" s="229" t="s">
        <v>181</v>
      </c>
      <c r="D43" s="130" t="s">
        <v>24</v>
      </c>
      <c r="E43" s="5"/>
      <c r="F43" s="4"/>
      <c r="G43" s="5"/>
      <c r="H43" s="4"/>
      <c r="I43" s="5"/>
    </row>
    <row r="44" spans="3:21">
      <c r="C44" s="201"/>
      <c r="D44" s="130" t="s">
        <v>25</v>
      </c>
      <c r="E44" s="4">
        <v>1937</v>
      </c>
      <c r="F44" s="4">
        <v>1937</v>
      </c>
      <c r="G44" s="5"/>
      <c r="H44" s="4"/>
      <c r="I44" s="5"/>
      <c r="J44" s="1"/>
      <c r="L44" s="22" t="s">
        <v>56</v>
      </c>
      <c r="M44" s="23">
        <v>1963</v>
      </c>
      <c r="N44" s="23">
        <v>3161</v>
      </c>
      <c r="O44" s="23"/>
      <c r="P44" s="23"/>
      <c r="Q44" s="24" t="s">
        <v>58</v>
      </c>
      <c r="R44" s="24"/>
      <c r="S44" s="25" t="s">
        <v>59</v>
      </c>
      <c r="T44" t="s">
        <v>60</v>
      </c>
    </row>
    <row r="45" spans="3:21">
      <c r="C45" s="201"/>
      <c r="D45" s="130" t="s">
        <v>27</v>
      </c>
      <c r="E45" s="4">
        <v>329</v>
      </c>
      <c r="F45" s="4">
        <v>329</v>
      </c>
      <c r="G45" s="5"/>
      <c r="H45" s="4"/>
      <c r="I45" s="5"/>
      <c r="J45" s="1"/>
      <c r="L45" s="22" t="s">
        <v>57</v>
      </c>
      <c r="M45" s="23">
        <v>1963</v>
      </c>
      <c r="N45" s="23">
        <v>3089</v>
      </c>
      <c r="O45" s="27"/>
      <c r="P45" s="27"/>
      <c r="Q45" s="28" t="s">
        <v>69</v>
      </c>
      <c r="R45" s="28" t="s">
        <v>72</v>
      </c>
      <c r="S45" s="28" t="s">
        <v>70</v>
      </c>
      <c r="T45" s="28" t="s">
        <v>71</v>
      </c>
    </row>
    <row r="46" spans="3:21">
      <c r="C46" s="201"/>
      <c r="D46" s="130" t="s">
        <v>35</v>
      </c>
      <c r="E46" s="4">
        <v>525</v>
      </c>
      <c r="F46" s="4">
        <v>525</v>
      </c>
      <c r="G46" s="5"/>
      <c r="H46" s="4"/>
      <c r="I46" s="5"/>
      <c r="J46" s="1"/>
      <c r="M46" s="26">
        <f>SUM(M44:M45)</f>
        <v>3926</v>
      </c>
      <c r="N46" s="26">
        <f>SUM(N44:N45)</f>
        <v>6250</v>
      </c>
      <c r="O46" s="26">
        <f>SUM(M46:N46)</f>
        <v>10176</v>
      </c>
      <c r="P46" s="26"/>
      <c r="Q46" s="26">
        <f>O46*0.62</f>
        <v>6309.12</v>
      </c>
      <c r="R46" s="26">
        <f>O46*0.17</f>
        <v>1729.92</v>
      </c>
      <c r="S46" s="26">
        <f>O46*0.17</f>
        <v>1729.92</v>
      </c>
      <c r="T46" s="26">
        <f>O46-Q46-S46-R46</f>
        <v>407.03999999999996</v>
      </c>
    </row>
    <row r="47" spans="3:21">
      <c r="C47" s="210"/>
      <c r="D47" s="215" t="s">
        <v>183</v>
      </c>
      <c r="E47" s="4">
        <v>2791</v>
      </c>
      <c r="F47" s="4">
        <f>SUM(F44:F46)</f>
        <v>2791</v>
      </c>
      <c r="G47" s="5"/>
      <c r="H47" s="4"/>
      <c r="I47" s="5"/>
      <c r="J47" s="1"/>
      <c r="P47" s="26" t="e">
        <f>SUM(#REF!)</f>
        <v>#REF!</v>
      </c>
      <c r="Q47" s="26" t="e">
        <f>SUM(#REF!)</f>
        <v>#REF!</v>
      </c>
      <c r="R47" s="26" t="e">
        <f>SUM(#REF!)</f>
        <v>#REF!</v>
      </c>
      <c r="S47" s="26" t="e">
        <f>SUM(#REF!)</f>
        <v>#REF!</v>
      </c>
      <c r="T47" s="26" t="e">
        <f>SUM(#REF!)</f>
        <v>#REF!</v>
      </c>
      <c r="U47" s="26" t="e">
        <f>SUM(P47:T47)</f>
        <v>#REF!</v>
      </c>
    </row>
    <row r="48" spans="3:21">
      <c r="C48" s="235" t="s">
        <v>186</v>
      </c>
      <c r="D48" s="120"/>
      <c r="E48" s="230">
        <f>E42+E47</f>
        <v>2791</v>
      </c>
      <c r="F48" s="230">
        <f>F42+F47</f>
        <v>2791</v>
      </c>
      <c r="G48" s="231"/>
      <c r="H48" s="230"/>
      <c r="I48" s="5"/>
      <c r="J48" s="1"/>
      <c r="L48" s="21"/>
      <c r="M48" s="6"/>
      <c r="N48" s="6"/>
      <c r="O48" s="6"/>
      <c r="P48" s="30"/>
      <c r="Q48" s="32"/>
      <c r="R48" s="32"/>
      <c r="S48" s="32"/>
      <c r="T48" s="32"/>
    </row>
    <row r="49" spans="1:21" ht="20.399999999999999" customHeight="1" thickBot="1">
      <c r="C49" s="202" t="s">
        <v>187</v>
      </c>
      <c r="D49" s="197"/>
      <c r="E49" s="227">
        <f>E38+E48</f>
        <v>7432704</v>
      </c>
      <c r="F49" s="199">
        <f>F38+F48</f>
        <v>7157464</v>
      </c>
      <c r="G49" s="227">
        <f>G38</f>
        <v>275240</v>
      </c>
      <c r="H49" s="199">
        <v>0</v>
      </c>
      <c r="I49" s="5"/>
      <c r="J49" s="1"/>
      <c r="L49" s="21"/>
      <c r="M49" s="6"/>
      <c r="N49" s="6"/>
      <c r="O49" s="6"/>
      <c r="P49" s="30"/>
      <c r="Q49" s="32"/>
      <c r="R49" s="32"/>
      <c r="S49" s="32"/>
      <c r="T49" s="32"/>
    </row>
    <row r="50" spans="1:21" ht="21" customHeight="1" thickBot="1">
      <c r="C50" s="216" t="s">
        <v>171</v>
      </c>
      <c r="D50" s="158"/>
      <c r="E50" s="180">
        <f>SUM(F50:G50)</f>
        <v>196386</v>
      </c>
      <c r="F50" s="186">
        <f>F16-F49</f>
        <v>-75694</v>
      </c>
      <c r="G50" s="180">
        <f>G16-G49</f>
        <v>272080</v>
      </c>
      <c r="H50" s="186">
        <v>0</v>
      </c>
      <c r="I50" s="5"/>
      <c r="J50" s="1"/>
      <c r="K50" t="s">
        <v>307</v>
      </c>
      <c r="L50" s="288" t="s">
        <v>308</v>
      </c>
      <c r="M50" s="6"/>
      <c r="N50" s="6"/>
      <c r="O50" s="6">
        <v>1740800</v>
      </c>
      <c r="P50" s="30"/>
      <c r="Q50" s="32"/>
      <c r="R50" s="32"/>
      <c r="S50" s="32"/>
      <c r="T50" s="32"/>
    </row>
    <row r="51" spans="1:21" ht="19.2" customHeight="1" thickBot="1">
      <c r="A51" s="19"/>
      <c r="B51" s="213"/>
      <c r="C51" s="89" t="s">
        <v>169</v>
      </c>
      <c r="D51" s="132"/>
      <c r="E51" s="192">
        <v>0</v>
      </c>
      <c r="F51" s="192">
        <v>0</v>
      </c>
      <c r="G51" s="193">
        <v>0</v>
      </c>
      <c r="H51" s="192">
        <f>F51+G51</f>
        <v>0</v>
      </c>
      <c r="I51" s="5"/>
      <c r="J51" s="1"/>
      <c r="L51" s="289" t="s">
        <v>309</v>
      </c>
      <c r="O51">
        <v>2344800</v>
      </c>
      <c r="P51" s="26"/>
      <c r="Q51" s="26">
        <f>O50+O55</f>
        <v>2122150</v>
      </c>
      <c r="R51" s="26"/>
      <c r="S51" s="26"/>
      <c r="T51" s="26"/>
      <c r="U51" s="26"/>
    </row>
    <row r="52" spans="1:21" ht="19.2" customHeight="1" thickBot="1">
      <c r="C52" s="206" t="s">
        <v>174</v>
      </c>
      <c r="D52" s="207"/>
      <c r="E52" s="209">
        <v>0</v>
      </c>
      <c r="F52" s="209">
        <v>0</v>
      </c>
      <c r="G52" s="208">
        <v>0</v>
      </c>
      <c r="H52" s="209">
        <f>F52+G52</f>
        <v>0</v>
      </c>
      <c r="I52" s="5"/>
      <c r="J52" s="1"/>
      <c r="L52" s="289" t="s">
        <v>310</v>
      </c>
      <c r="O52">
        <v>0</v>
      </c>
      <c r="P52" s="26"/>
      <c r="Q52" s="26">
        <f>O51+O56</f>
        <v>3332950</v>
      </c>
      <c r="R52" s="26"/>
      <c r="S52" s="26"/>
      <c r="T52" s="26"/>
      <c r="U52" s="26"/>
    </row>
    <row r="53" spans="1:21">
      <c r="C53" s="298" t="s">
        <v>175</v>
      </c>
      <c r="D53" s="299"/>
      <c r="E53" s="237">
        <f>E50</f>
        <v>196386</v>
      </c>
      <c r="F53" s="4">
        <f>F50</f>
        <v>-75694</v>
      </c>
      <c r="G53" s="106">
        <f>G50</f>
        <v>272080</v>
      </c>
      <c r="H53" s="4">
        <v>0</v>
      </c>
      <c r="I53" s="5"/>
      <c r="J53" s="1"/>
      <c r="L53" s="289"/>
      <c r="M53" t="s">
        <v>62</v>
      </c>
      <c r="O53">
        <v>4085600</v>
      </c>
      <c r="P53" s="26"/>
      <c r="Q53" s="26"/>
      <c r="R53" s="26"/>
      <c r="S53" s="26"/>
      <c r="T53" s="26"/>
      <c r="U53" s="26"/>
    </row>
    <row r="54" spans="1:21">
      <c r="C54" s="201" t="s">
        <v>188</v>
      </c>
      <c r="D54" s="129"/>
      <c r="E54" s="232">
        <f>SUM(E55:E59)</f>
        <v>134900</v>
      </c>
      <c r="F54" s="4">
        <v>0</v>
      </c>
      <c r="G54" s="211">
        <v>134900</v>
      </c>
      <c r="H54" s="4">
        <v>0</v>
      </c>
      <c r="I54" s="5"/>
      <c r="J54" s="1"/>
      <c r="L54" s="289"/>
      <c r="P54" s="26"/>
      <c r="Q54" s="26"/>
      <c r="R54" s="26"/>
      <c r="S54" s="26"/>
      <c r="T54" s="26"/>
      <c r="U54" s="26"/>
    </row>
    <row r="55" spans="1:21">
      <c r="C55" s="201"/>
      <c r="D55" s="129" t="s">
        <v>153</v>
      </c>
      <c r="E55" s="4">
        <v>40800</v>
      </c>
      <c r="F55" s="4"/>
      <c r="G55" s="106">
        <v>40800</v>
      </c>
      <c r="H55" s="4"/>
      <c r="I55" s="5"/>
      <c r="J55" s="1"/>
      <c r="K55" t="s">
        <v>311</v>
      </c>
      <c r="L55" s="289" t="s">
        <v>308</v>
      </c>
      <c r="O55">
        <v>381350</v>
      </c>
      <c r="P55" s="26"/>
      <c r="Q55" s="26"/>
      <c r="R55" s="26"/>
      <c r="S55" s="26"/>
      <c r="T55" s="26"/>
      <c r="U55" s="26"/>
    </row>
    <row r="56" spans="1:21">
      <c r="C56" s="201"/>
      <c r="D56" s="213" t="s">
        <v>159</v>
      </c>
      <c r="E56" s="239">
        <v>22000</v>
      </c>
      <c r="F56" s="4"/>
      <c r="G56" s="106">
        <v>22000</v>
      </c>
      <c r="H56" s="4"/>
      <c r="I56" s="5"/>
      <c r="J56" s="1"/>
      <c r="L56" s="289" t="s">
        <v>309</v>
      </c>
      <c r="O56">
        <v>988150</v>
      </c>
      <c r="P56" s="26"/>
      <c r="Q56" s="26"/>
      <c r="R56" s="26"/>
      <c r="S56" s="26"/>
      <c r="T56" s="26"/>
      <c r="U56" s="26"/>
    </row>
    <row r="57" spans="1:21">
      <c r="C57" s="201"/>
      <c r="D57" s="213" t="s">
        <v>160</v>
      </c>
      <c r="E57" s="239">
        <v>54900</v>
      </c>
      <c r="F57" s="4"/>
      <c r="G57" s="106">
        <v>54900</v>
      </c>
      <c r="H57" s="4"/>
      <c r="I57" s="5"/>
      <c r="J57" s="1"/>
      <c r="L57" s="289" t="s">
        <v>310</v>
      </c>
      <c r="O57">
        <v>6400</v>
      </c>
      <c r="P57" s="26"/>
      <c r="Q57" s="26"/>
      <c r="R57" s="26"/>
      <c r="S57" s="26"/>
      <c r="T57" s="26"/>
      <c r="U57" s="26"/>
    </row>
    <row r="58" spans="1:21">
      <c r="C58" s="201"/>
      <c r="D58" s="213" t="s">
        <v>161</v>
      </c>
      <c r="E58" s="239">
        <v>4000</v>
      </c>
      <c r="F58" s="4"/>
      <c r="G58" s="106">
        <v>4000</v>
      </c>
      <c r="H58" s="4"/>
      <c r="I58" s="5"/>
      <c r="J58" s="1"/>
      <c r="M58" t="s">
        <v>62</v>
      </c>
      <c r="O58">
        <v>1375900</v>
      </c>
      <c r="P58" s="26"/>
      <c r="Q58" s="26"/>
      <c r="R58" s="26"/>
      <c r="S58" s="26"/>
      <c r="T58" s="26"/>
      <c r="U58" s="26"/>
    </row>
    <row r="59" spans="1:21" ht="13.8" thickBot="1">
      <c r="C59" s="201"/>
      <c r="D59" s="225" t="s">
        <v>162</v>
      </c>
      <c r="E59" s="238">
        <v>13200</v>
      </c>
      <c r="F59" s="4"/>
      <c r="G59" s="106">
        <v>13200</v>
      </c>
      <c r="H59" s="4"/>
      <c r="I59" s="5"/>
      <c r="J59" s="1"/>
      <c r="K59" t="s">
        <v>312</v>
      </c>
      <c r="L59" t="s">
        <v>313</v>
      </c>
      <c r="P59" s="26"/>
      <c r="Q59" s="26"/>
      <c r="R59" s="26"/>
      <c r="S59" s="26"/>
      <c r="T59" s="26"/>
      <c r="U59" s="26"/>
    </row>
    <row r="60" spans="1:21" ht="21" customHeight="1" thickBot="1">
      <c r="C60" s="221" t="s">
        <v>177</v>
      </c>
      <c r="D60" s="226"/>
      <c r="E60" s="240">
        <f>E53-E54</f>
        <v>61486</v>
      </c>
      <c r="F60" s="209">
        <f>F53-F54</f>
        <v>-75694</v>
      </c>
      <c r="G60" s="208">
        <f>G53-G54</f>
        <v>137180</v>
      </c>
      <c r="H60" s="209">
        <v>0</v>
      </c>
      <c r="I60" s="5"/>
      <c r="J60" s="1"/>
      <c r="P60" s="26"/>
      <c r="Q60" s="26"/>
      <c r="R60" s="26"/>
      <c r="S60" s="26"/>
      <c r="T60" s="26"/>
      <c r="U60" s="26"/>
    </row>
    <row r="61" spans="1:21" ht="21" customHeight="1" thickBot="1">
      <c r="C61" s="201" t="s">
        <v>178</v>
      </c>
      <c r="D61" s="225"/>
      <c r="E61" s="238">
        <v>3430</v>
      </c>
      <c r="F61" s="209"/>
      <c r="G61" s="106"/>
      <c r="H61" s="4"/>
      <c r="I61" s="5"/>
      <c r="J61" s="1"/>
      <c r="P61" s="26"/>
      <c r="Q61" s="26"/>
      <c r="R61" s="26"/>
      <c r="S61" s="26"/>
      <c r="T61" s="26"/>
      <c r="U61" s="26"/>
    </row>
    <row r="62" spans="1:21" ht="21" customHeight="1" thickBot="1">
      <c r="C62" s="221" t="s">
        <v>170</v>
      </c>
      <c r="D62" s="226"/>
      <c r="E62" s="240">
        <f>E60+E61</f>
        <v>64916</v>
      </c>
      <c r="F62" s="209"/>
      <c r="G62" s="241"/>
      <c r="H62" s="209"/>
      <c r="I62" s="5"/>
      <c r="J62" s="1"/>
      <c r="P62" s="26"/>
      <c r="Q62" s="26"/>
      <c r="R62" s="26"/>
      <c r="S62" s="26"/>
      <c r="T62" s="26"/>
      <c r="U62" s="26"/>
    </row>
    <row r="63" spans="1:21">
      <c r="C63" s="200"/>
      <c r="D63" s="200"/>
      <c r="E63" s="200"/>
      <c r="F63" s="200"/>
      <c r="G63" s="200"/>
      <c r="H63" s="200"/>
      <c r="I63" s="200"/>
    </row>
    <row r="64" spans="1:21">
      <c r="G64" s="1"/>
    </row>
    <row r="65" spans="6:7">
      <c r="F65" s="1"/>
      <c r="G65" s="1"/>
    </row>
  </sheetData>
  <mergeCells count="4">
    <mergeCell ref="C53:D53"/>
    <mergeCell ref="F4:G4"/>
    <mergeCell ref="E4:E5"/>
    <mergeCell ref="C4:D5"/>
  </mergeCells>
  <phoneticPr fontId="2"/>
  <pageMargins left="0.25" right="0.25" top="0.75" bottom="0.75" header="0.3" footer="0.3"/>
  <pageSetup paperSize="9" scale="89" fitToWidth="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19"/>
  <sheetViews>
    <sheetView topLeftCell="A99" zoomScale="115" zoomScaleNormal="115" workbookViewId="0">
      <selection activeCell="A2" sqref="A2:K119"/>
    </sheetView>
  </sheetViews>
  <sheetFormatPr defaultRowHeight="13.2"/>
  <cols>
    <col min="1" max="1" width="6.109375" customWidth="1"/>
    <col min="2" max="2" width="3" customWidth="1"/>
    <col min="3" max="3" width="3.5546875" customWidth="1"/>
    <col min="4" max="4" width="4.88671875" customWidth="1"/>
    <col min="5" max="5" width="12.6640625" customWidth="1"/>
    <col min="6" max="6" width="11.6640625" customWidth="1"/>
    <col min="7" max="7" width="12.44140625" customWidth="1"/>
    <col min="8" max="8" width="12.33203125" customWidth="1"/>
    <col min="9" max="9" width="12.77734375" customWidth="1"/>
    <col min="10" max="10" width="11.88671875" customWidth="1"/>
    <col min="11" max="11" width="4.5546875" customWidth="1"/>
  </cols>
  <sheetData>
    <row r="3" spans="2:4">
      <c r="B3" t="s">
        <v>194</v>
      </c>
    </row>
    <row r="5" spans="2:4">
      <c r="C5" t="s">
        <v>195</v>
      </c>
    </row>
    <row r="6" spans="2:4">
      <c r="C6" t="s">
        <v>196</v>
      </c>
    </row>
    <row r="7" spans="2:4">
      <c r="C7" t="s">
        <v>275</v>
      </c>
    </row>
    <row r="9" spans="2:4">
      <c r="C9">
        <v>-1</v>
      </c>
      <c r="D9" t="s">
        <v>197</v>
      </c>
    </row>
    <row r="11" spans="2:4">
      <c r="D11" t="s">
        <v>198</v>
      </c>
    </row>
    <row r="12" spans="2:4">
      <c r="D12" t="s">
        <v>199</v>
      </c>
    </row>
    <row r="13" spans="2:4">
      <c r="D13" t="s">
        <v>200</v>
      </c>
    </row>
    <row r="14" spans="2:4">
      <c r="D14" t="s">
        <v>201</v>
      </c>
    </row>
    <row r="15" spans="2:4">
      <c r="D15" t="s">
        <v>202</v>
      </c>
    </row>
    <row r="16" spans="2:4">
      <c r="D16" t="s">
        <v>203</v>
      </c>
    </row>
    <row r="17" spans="3:4">
      <c r="D17" t="s">
        <v>204</v>
      </c>
    </row>
    <row r="19" spans="3:4">
      <c r="C19">
        <v>-2</v>
      </c>
      <c r="D19" t="s">
        <v>205</v>
      </c>
    </row>
    <row r="21" spans="3:4">
      <c r="D21" t="s">
        <v>206</v>
      </c>
    </row>
    <row r="22" spans="3:4">
      <c r="D22" t="s">
        <v>207</v>
      </c>
    </row>
    <row r="23" spans="3:4">
      <c r="D23" t="s">
        <v>208</v>
      </c>
    </row>
    <row r="24" spans="3:4">
      <c r="D24" t="s">
        <v>209</v>
      </c>
    </row>
    <row r="25" spans="3:4">
      <c r="D25" t="s">
        <v>210</v>
      </c>
    </row>
    <row r="27" spans="3:4">
      <c r="C27">
        <v>-3</v>
      </c>
      <c r="D27" t="s">
        <v>211</v>
      </c>
    </row>
    <row r="29" spans="3:4">
      <c r="D29" t="s">
        <v>212</v>
      </c>
    </row>
    <row r="30" spans="3:4">
      <c r="D30" t="s">
        <v>213</v>
      </c>
    </row>
    <row r="31" spans="3:4">
      <c r="D31" t="s">
        <v>214</v>
      </c>
    </row>
    <row r="32" spans="3:4">
      <c r="D32" t="s">
        <v>215</v>
      </c>
    </row>
    <row r="33" spans="3:7">
      <c r="D33" t="s">
        <v>216</v>
      </c>
    </row>
    <row r="35" spans="3:7">
      <c r="C35">
        <v>-4</v>
      </c>
      <c r="D35" t="s">
        <v>217</v>
      </c>
    </row>
    <row r="37" spans="3:7">
      <c r="D37" t="s">
        <v>218</v>
      </c>
    </row>
    <row r="38" spans="3:7">
      <c r="D38" t="s">
        <v>219</v>
      </c>
    </row>
    <row r="39" spans="3:7">
      <c r="D39" t="s">
        <v>220</v>
      </c>
    </row>
    <row r="41" spans="3:7">
      <c r="E41" t="s">
        <v>221</v>
      </c>
      <c r="G41" t="s">
        <v>222</v>
      </c>
    </row>
    <row r="42" spans="3:7">
      <c r="E42" t="s">
        <v>223</v>
      </c>
      <c r="G42" t="s">
        <v>224</v>
      </c>
    </row>
    <row r="43" spans="3:7">
      <c r="E43" t="s">
        <v>225</v>
      </c>
      <c r="G43" t="s">
        <v>226</v>
      </c>
    </row>
    <row r="44" spans="3:7">
      <c r="E44" t="s">
        <v>227</v>
      </c>
      <c r="G44" t="s">
        <v>228</v>
      </c>
    </row>
    <row r="45" spans="3:7">
      <c r="E45" t="s">
        <v>229</v>
      </c>
      <c r="G45" t="s">
        <v>230</v>
      </c>
    </row>
    <row r="46" spans="3:7">
      <c r="E46" t="s">
        <v>231</v>
      </c>
      <c r="G46" t="s">
        <v>232</v>
      </c>
    </row>
    <row r="48" spans="3:7">
      <c r="C48">
        <v>-5</v>
      </c>
      <c r="D48" t="s">
        <v>233</v>
      </c>
    </row>
    <row r="50" spans="3:7">
      <c r="D50" t="s">
        <v>234</v>
      </c>
    </row>
    <row r="51" spans="3:7">
      <c r="D51" t="s">
        <v>235</v>
      </c>
    </row>
    <row r="52" spans="3:7">
      <c r="D52" t="s">
        <v>236</v>
      </c>
    </row>
    <row r="54" spans="3:7">
      <c r="E54" t="s">
        <v>237</v>
      </c>
      <c r="G54" t="s">
        <v>238</v>
      </c>
    </row>
    <row r="55" spans="3:7">
      <c r="E55" t="s">
        <v>239</v>
      </c>
      <c r="G55" t="s">
        <v>240</v>
      </c>
    </row>
    <row r="56" spans="3:7">
      <c r="E56" t="s">
        <v>241</v>
      </c>
      <c r="G56" t="s">
        <v>242</v>
      </c>
    </row>
    <row r="57" spans="3:7">
      <c r="E57" t="s">
        <v>243</v>
      </c>
      <c r="G57" t="s">
        <v>244</v>
      </c>
    </row>
    <row r="58" spans="3:7">
      <c r="E58" t="s">
        <v>245</v>
      </c>
      <c r="G58" t="s">
        <v>246</v>
      </c>
    </row>
    <row r="59" spans="3:7">
      <c r="G59" t="s">
        <v>247</v>
      </c>
    </row>
    <row r="61" spans="3:7">
      <c r="C61">
        <v>-6</v>
      </c>
      <c r="D61" t="s">
        <v>248</v>
      </c>
    </row>
    <row r="63" spans="3:7">
      <c r="D63" t="s">
        <v>249</v>
      </c>
    </row>
    <row r="64" spans="3:7">
      <c r="D64" t="s">
        <v>250</v>
      </c>
    </row>
    <row r="65" spans="3:4">
      <c r="D65" t="s">
        <v>251</v>
      </c>
    </row>
    <row r="66" spans="3:4">
      <c r="D66" t="s">
        <v>252</v>
      </c>
    </row>
    <row r="67" spans="3:4">
      <c r="D67" t="s">
        <v>253</v>
      </c>
    </row>
    <row r="69" spans="3:4">
      <c r="C69">
        <v>-7</v>
      </c>
      <c r="D69" t="s">
        <v>254</v>
      </c>
    </row>
    <row r="71" spans="3:4">
      <c r="D71" t="s">
        <v>255</v>
      </c>
    </row>
    <row r="72" spans="3:4">
      <c r="D72" t="s">
        <v>256</v>
      </c>
    </row>
    <row r="73" spans="3:4">
      <c r="D73" t="s">
        <v>257</v>
      </c>
    </row>
    <row r="74" spans="3:4">
      <c r="D74" t="s">
        <v>258</v>
      </c>
    </row>
    <row r="76" spans="3:4">
      <c r="C76">
        <v>-8</v>
      </c>
      <c r="D76" t="s">
        <v>259</v>
      </c>
    </row>
    <row r="78" spans="3:4">
      <c r="D78" t="s">
        <v>299</v>
      </c>
    </row>
    <row r="79" spans="3:4">
      <c r="D79" t="s">
        <v>300</v>
      </c>
    </row>
    <row r="80" spans="3:4">
      <c r="D80" t="s">
        <v>301</v>
      </c>
    </row>
    <row r="82" spans="2:3">
      <c r="B82" t="s">
        <v>260</v>
      </c>
    </row>
    <row r="84" spans="2:3">
      <c r="C84" t="s">
        <v>261</v>
      </c>
    </row>
    <row r="85" spans="2:3">
      <c r="C85" t="s">
        <v>262</v>
      </c>
    </row>
    <row r="86" spans="2:3">
      <c r="C86" t="s">
        <v>263</v>
      </c>
    </row>
    <row r="87" spans="2:3">
      <c r="C87" t="s">
        <v>264</v>
      </c>
    </row>
    <row r="88" spans="2:3">
      <c r="C88" t="s">
        <v>265</v>
      </c>
    </row>
    <row r="89" spans="2:3">
      <c r="C89" t="s">
        <v>276</v>
      </c>
    </row>
    <row r="90" spans="2:3">
      <c r="C90" t="s">
        <v>266</v>
      </c>
    </row>
    <row r="91" spans="2:3">
      <c r="C91" t="s">
        <v>267</v>
      </c>
    </row>
    <row r="92" spans="2:3">
      <c r="C92" t="s">
        <v>268</v>
      </c>
    </row>
    <row r="93" spans="2:3">
      <c r="C93" t="s">
        <v>269</v>
      </c>
    </row>
    <row r="95" spans="2:3">
      <c r="B95" t="s">
        <v>270</v>
      </c>
    </row>
    <row r="97" spans="2:11">
      <c r="B97" t="s">
        <v>271</v>
      </c>
    </row>
    <row r="99" spans="2:11">
      <c r="C99" t="s">
        <v>272</v>
      </c>
    </row>
    <row r="100" spans="2:11">
      <c r="C100" t="s">
        <v>288</v>
      </c>
    </row>
    <row r="101" spans="2:11">
      <c r="C101" t="s">
        <v>302</v>
      </c>
    </row>
    <row r="102" spans="2:11">
      <c r="C102" t="s">
        <v>289</v>
      </c>
    </row>
    <row r="104" spans="2:11" ht="10.8" customHeight="1">
      <c r="C104" s="275" t="s">
        <v>280</v>
      </c>
      <c r="D104" s="273"/>
      <c r="E104" s="274"/>
      <c r="F104" s="38" t="s">
        <v>291</v>
      </c>
      <c r="G104" s="38" t="s">
        <v>293</v>
      </c>
      <c r="H104" s="38" t="s">
        <v>273</v>
      </c>
      <c r="I104" s="38" t="s">
        <v>292</v>
      </c>
      <c r="J104" s="38" t="s">
        <v>294</v>
      </c>
      <c r="K104" s="1"/>
    </row>
    <row r="105" spans="2:11" ht="12" customHeight="1">
      <c r="C105" s="311" t="s">
        <v>279</v>
      </c>
      <c r="D105" s="311"/>
      <c r="E105" s="311"/>
      <c r="F105" s="310">
        <v>159720</v>
      </c>
      <c r="G105" s="310">
        <v>465740</v>
      </c>
      <c r="H105" s="310">
        <v>509200</v>
      </c>
      <c r="I105" s="310">
        <v>116260</v>
      </c>
      <c r="J105" s="311" t="s">
        <v>295</v>
      </c>
      <c r="K105" s="1"/>
    </row>
    <row r="106" spans="2:11" ht="14.4" customHeight="1">
      <c r="C106" s="311"/>
      <c r="D106" s="311"/>
      <c r="E106" s="311"/>
      <c r="F106" s="310"/>
      <c r="G106" s="310"/>
      <c r="H106" s="310"/>
      <c r="I106" s="310"/>
      <c r="J106" s="311"/>
    </row>
    <row r="107" spans="2:11" ht="13.2" customHeight="1">
      <c r="C107" s="311" t="s">
        <v>277</v>
      </c>
      <c r="D107" s="311"/>
      <c r="E107" s="311"/>
      <c r="F107" s="310">
        <v>0</v>
      </c>
      <c r="G107" s="310">
        <v>3000</v>
      </c>
      <c r="H107" s="310">
        <v>0</v>
      </c>
      <c r="I107" s="310">
        <v>3000</v>
      </c>
      <c r="J107" s="311" t="s">
        <v>296</v>
      </c>
    </row>
    <row r="108" spans="2:11" ht="14.4" customHeight="1">
      <c r="C108" s="311"/>
      <c r="D108" s="311"/>
      <c r="E108" s="311"/>
      <c r="F108" s="310"/>
      <c r="G108" s="310"/>
      <c r="H108" s="310"/>
      <c r="I108" s="310"/>
      <c r="J108" s="311"/>
    </row>
    <row r="109" spans="2:11" ht="13.8" customHeight="1">
      <c r="C109" s="311" t="s">
        <v>278</v>
      </c>
      <c r="D109" s="311"/>
      <c r="E109" s="311"/>
      <c r="F109" s="310">
        <v>0</v>
      </c>
      <c r="G109" s="310">
        <v>17600</v>
      </c>
      <c r="H109" s="310">
        <v>0</v>
      </c>
      <c r="I109" s="310">
        <v>17600</v>
      </c>
      <c r="J109" s="311" t="s">
        <v>296</v>
      </c>
    </row>
    <row r="110" spans="2:11" ht="15" customHeight="1">
      <c r="C110" s="311"/>
      <c r="D110" s="311"/>
      <c r="E110" s="311"/>
      <c r="F110" s="310"/>
      <c r="G110" s="310"/>
      <c r="H110" s="310"/>
      <c r="I110" s="310"/>
      <c r="J110" s="311"/>
    </row>
    <row r="111" spans="2:11" ht="16.2" customHeight="1">
      <c r="C111" s="307" t="s">
        <v>287</v>
      </c>
      <c r="D111" s="308"/>
      <c r="E111" s="309"/>
      <c r="F111" s="41">
        <f>SUM(F105:F110)</f>
        <v>159720</v>
      </c>
      <c r="G111" s="41">
        <f t="shared" ref="G111:I111" si="0">SUM(G105:G110)</f>
        <v>486340</v>
      </c>
      <c r="H111" s="41">
        <f t="shared" si="0"/>
        <v>509200</v>
      </c>
      <c r="I111" s="41">
        <f t="shared" si="0"/>
        <v>136860</v>
      </c>
      <c r="J111" s="276"/>
    </row>
    <row r="112" spans="2:11" ht="12.6" customHeight="1"/>
    <row r="113" spans="2:12">
      <c r="B113" t="s">
        <v>274</v>
      </c>
    </row>
    <row r="115" spans="2:12">
      <c r="C115" s="307" t="s">
        <v>290</v>
      </c>
      <c r="D115" s="308"/>
      <c r="E115" s="308"/>
      <c r="F115" s="309"/>
      <c r="G115" s="39" t="s">
        <v>131</v>
      </c>
      <c r="H115" s="98" t="s">
        <v>138</v>
      </c>
      <c r="I115" s="99" t="s">
        <v>132</v>
      </c>
      <c r="J115" s="100" t="s">
        <v>133</v>
      </c>
    </row>
    <row r="116" spans="2:12">
      <c r="C116" s="101" t="s">
        <v>134</v>
      </c>
      <c r="G116" s="102"/>
      <c r="H116" s="84"/>
      <c r="I116" s="102"/>
      <c r="J116" s="85"/>
    </row>
    <row r="117" spans="2:12">
      <c r="C117" s="101" t="s">
        <v>139</v>
      </c>
      <c r="G117" s="40">
        <v>208489</v>
      </c>
      <c r="H117" s="42">
        <v>0</v>
      </c>
      <c r="I117" s="40">
        <v>0</v>
      </c>
      <c r="J117" s="85">
        <v>208489</v>
      </c>
      <c r="L117" s="2"/>
    </row>
    <row r="118" spans="2:12">
      <c r="C118" s="101" t="s">
        <v>140</v>
      </c>
      <c r="G118" s="40">
        <v>1450000</v>
      </c>
      <c r="H118" s="42">
        <v>1500000</v>
      </c>
      <c r="I118" s="40">
        <v>2900000</v>
      </c>
      <c r="J118" s="85">
        <f>G118+H118-I118</f>
        <v>50000</v>
      </c>
      <c r="K118" s="2"/>
      <c r="L118" s="2"/>
    </row>
    <row r="119" spans="2:12">
      <c r="C119" s="307" t="s">
        <v>287</v>
      </c>
      <c r="D119" s="308"/>
      <c r="E119" s="308"/>
      <c r="F119" s="309"/>
      <c r="G119" s="41">
        <f>SUM(G117:G118)</f>
        <v>1658489</v>
      </c>
      <c r="H119" s="41">
        <f>SUM(H117:H118)</f>
        <v>1500000</v>
      </c>
      <c r="I119" s="41">
        <f>SUM(I117:I118)</f>
        <v>2900000</v>
      </c>
      <c r="J119" s="41">
        <f>SUM(J117:J118)</f>
        <v>258489</v>
      </c>
      <c r="K119" s="2"/>
      <c r="L119" s="2"/>
    </row>
  </sheetData>
  <mergeCells count="21">
    <mergeCell ref="J105:J106"/>
    <mergeCell ref="J107:J108"/>
    <mergeCell ref="J109:J110"/>
    <mergeCell ref="H105:H106"/>
    <mergeCell ref="I105:I106"/>
    <mergeCell ref="H107:H108"/>
    <mergeCell ref="I107:I108"/>
    <mergeCell ref="H109:H110"/>
    <mergeCell ref="I109:I110"/>
    <mergeCell ref="C119:F119"/>
    <mergeCell ref="C111:E111"/>
    <mergeCell ref="G105:G106"/>
    <mergeCell ref="G107:G108"/>
    <mergeCell ref="G109:G110"/>
    <mergeCell ref="C105:E106"/>
    <mergeCell ref="C107:E108"/>
    <mergeCell ref="C109:E110"/>
    <mergeCell ref="F105:F106"/>
    <mergeCell ref="F107:F108"/>
    <mergeCell ref="F109:F110"/>
    <mergeCell ref="C115:F115"/>
  </mergeCells>
  <phoneticPr fontId="2"/>
  <pageMargins left="0.25" right="0.25"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79"/>
  <sheetViews>
    <sheetView topLeftCell="K30" zoomScaleNormal="100" workbookViewId="0">
      <selection activeCell="U55" sqref="U55"/>
    </sheetView>
  </sheetViews>
  <sheetFormatPr defaultRowHeight="13.2"/>
  <cols>
    <col min="2" max="2" width="4.33203125" customWidth="1"/>
    <col min="3" max="3" width="3.109375" customWidth="1"/>
    <col min="4" max="4" width="21.5546875" customWidth="1"/>
    <col min="5" max="13" width="12.6640625" customWidth="1"/>
    <col min="14" max="14" width="10" bestFit="1" customWidth="1"/>
    <col min="16" max="16" width="10.6640625" customWidth="1"/>
  </cols>
  <sheetData>
    <row r="2" spans="3:17">
      <c r="C2" t="s">
        <v>1</v>
      </c>
    </row>
    <row r="3" spans="3:17" ht="15" customHeight="1" thickBot="1"/>
    <row r="4" spans="3:17" ht="45" customHeight="1">
      <c r="C4" s="327" t="s">
        <v>2</v>
      </c>
      <c r="D4" s="328"/>
      <c r="E4" s="110" t="s">
        <v>3</v>
      </c>
      <c r="F4" s="109" t="s">
        <v>147</v>
      </c>
      <c r="G4" s="109" t="s">
        <v>4</v>
      </c>
      <c r="H4" s="270" t="s">
        <v>5</v>
      </c>
      <c r="I4" s="318" t="s">
        <v>6</v>
      </c>
      <c r="J4" s="319"/>
      <c r="K4" s="111" t="s">
        <v>7</v>
      </c>
      <c r="L4" s="112" t="s">
        <v>8</v>
      </c>
      <c r="M4" s="113" t="s">
        <v>146</v>
      </c>
    </row>
    <row r="5" spans="3:17" ht="15" customHeight="1">
      <c r="C5" s="323" t="s">
        <v>9</v>
      </c>
      <c r="D5" s="324"/>
      <c r="E5" s="114" t="s">
        <v>10</v>
      </c>
      <c r="F5" s="115" t="s">
        <v>10</v>
      </c>
      <c r="G5" s="116" t="s">
        <v>10</v>
      </c>
      <c r="H5" s="114" t="s">
        <v>11</v>
      </c>
      <c r="I5" s="115" t="s">
        <v>11</v>
      </c>
      <c r="J5" s="117" t="s">
        <v>11</v>
      </c>
      <c r="K5" s="118"/>
      <c r="L5" s="119" t="s">
        <v>10</v>
      </c>
      <c r="M5" s="120"/>
    </row>
    <row r="6" spans="3:17" ht="13.8" thickBot="1">
      <c r="C6" s="325" t="s">
        <v>12</v>
      </c>
      <c r="D6" s="326"/>
      <c r="E6" s="121">
        <v>0.9</v>
      </c>
      <c r="F6" s="3"/>
      <c r="G6" s="105"/>
      <c r="H6" s="121">
        <v>7.0000000000000007E-2</v>
      </c>
      <c r="I6" s="122">
        <v>0.01</v>
      </c>
      <c r="J6" s="123">
        <v>0.01</v>
      </c>
      <c r="K6" s="124"/>
      <c r="L6" s="125">
        <v>0.01</v>
      </c>
      <c r="M6" s="126">
        <v>1</v>
      </c>
    </row>
    <row r="7" spans="3:17" ht="13.8" thickBot="1">
      <c r="C7" s="127"/>
      <c r="D7" s="127"/>
      <c r="E7" s="127"/>
      <c r="F7" s="127"/>
      <c r="G7" s="127"/>
      <c r="H7" s="128"/>
      <c r="I7" s="129"/>
      <c r="J7" s="130"/>
      <c r="K7" s="127"/>
      <c r="L7" s="127"/>
      <c r="M7" s="127"/>
    </row>
    <row r="8" spans="3:17" ht="21" customHeight="1">
      <c r="C8" s="204" t="s">
        <v>172</v>
      </c>
      <c r="D8" s="131"/>
      <c r="E8" s="132"/>
      <c r="F8" s="281"/>
      <c r="G8" s="133"/>
      <c r="H8" s="134"/>
      <c r="I8" s="133"/>
      <c r="J8" s="135"/>
      <c r="K8" s="131"/>
      <c r="L8" s="136"/>
      <c r="M8" s="131"/>
    </row>
    <row r="9" spans="3:17" ht="49.2" customHeight="1">
      <c r="C9" s="323" t="s">
        <v>65</v>
      </c>
      <c r="D9" s="329"/>
      <c r="E9" s="137" t="s">
        <v>66</v>
      </c>
      <c r="F9" s="280" t="s">
        <v>147</v>
      </c>
      <c r="G9" s="138" t="s">
        <v>148</v>
      </c>
      <c r="H9" s="107" t="s">
        <v>67</v>
      </c>
      <c r="I9" s="104" t="s">
        <v>154</v>
      </c>
      <c r="J9" s="139" t="s">
        <v>13</v>
      </c>
      <c r="K9" s="140" t="s">
        <v>7</v>
      </c>
      <c r="L9" s="141" t="s">
        <v>14</v>
      </c>
      <c r="M9" s="140" t="s">
        <v>15</v>
      </c>
    </row>
    <row r="10" spans="3:17">
      <c r="C10" s="128"/>
      <c r="D10" s="130"/>
      <c r="E10" s="142"/>
      <c r="F10" s="143"/>
      <c r="G10" s="144"/>
      <c r="H10" s="145"/>
      <c r="I10" s="143"/>
      <c r="J10" s="130"/>
      <c r="K10" s="130"/>
      <c r="L10" s="146"/>
      <c r="M10" s="147"/>
    </row>
    <row r="11" spans="3:17">
      <c r="C11" s="128">
        <v>1</v>
      </c>
      <c r="D11" s="130" t="s">
        <v>16</v>
      </c>
      <c r="E11" s="148"/>
      <c r="F11" s="149"/>
      <c r="G11" s="36"/>
      <c r="H11" s="108"/>
      <c r="I11" s="149"/>
      <c r="J11" s="106"/>
      <c r="K11" s="106"/>
      <c r="L11" s="4">
        <v>24000</v>
      </c>
      <c r="M11" s="106">
        <f t="shared" ref="M11:M28" si="0">SUM(K11:L11)</f>
        <v>24000</v>
      </c>
    </row>
    <row r="12" spans="3:17">
      <c r="C12" s="128"/>
      <c r="D12" s="130"/>
      <c r="E12" s="148"/>
      <c r="F12" s="149"/>
      <c r="G12" s="36"/>
      <c r="H12" s="108"/>
      <c r="I12" s="149"/>
      <c r="J12" s="106"/>
      <c r="K12" s="106"/>
      <c r="L12" s="4"/>
      <c r="M12" s="106"/>
      <c r="O12" s="2">
        <v>239828</v>
      </c>
    </row>
    <row r="13" spans="3:17">
      <c r="C13" s="128">
        <v>2</v>
      </c>
      <c r="D13" s="130" t="s">
        <v>149</v>
      </c>
      <c r="E13" s="148"/>
      <c r="F13" s="149">
        <v>465740</v>
      </c>
      <c r="G13" s="36"/>
      <c r="H13" s="108"/>
      <c r="I13" s="149"/>
      <c r="J13" s="106"/>
      <c r="K13" s="106">
        <f>SUM(E13:J13)</f>
        <v>465740</v>
      </c>
      <c r="L13" s="146"/>
      <c r="M13" s="106">
        <f>SUM(K13:L13)</f>
        <v>465740</v>
      </c>
      <c r="O13" s="1">
        <f>SUM(K13:K14)</f>
        <v>468740</v>
      </c>
    </row>
    <row r="14" spans="3:17">
      <c r="C14" s="128"/>
      <c r="D14" s="130" t="s">
        <v>150</v>
      </c>
      <c r="E14" s="148"/>
      <c r="F14" s="149">
        <v>3000</v>
      </c>
      <c r="G14" s="36"/>
      <c r="H14" s="108"/>
      <c r="I14" s="149"/>
      <c r="J14" s="106"/>
      <c r="K14" s="106">
        <f>SUM(E14:J14)</f>
        <v>3000</v>
      </c>
      <c r="L14" s="4"/>
      <c r="M14" s="106">
        <f>SUM(K14:L14)</f>
        <v>3000</v>
      </c>
      <c r="N14" s="1"/>
      <c r="Q14" s="277"/>
    </row>
    <row r="15" spans="3:17">
      <c r="C15" s="128"/>
      <c r="D15" s="278" t="s">
        <v>281</v>
      </c>
      <c r="E15" s="148"/>
      <c r="F15" s="149"/>
      <c r="G15" s="36"/>
      <c r="H15" s="108"/>
      <c r="I15" s="149"/>
      <c r="J15" s="106"/>
      <c r="K15" s="106"/>
      <c r="L15" s="4"/>
      <c r="M15" s="106"/>
      <c r="N15" s="1"/>
      <c r="O15" s="2">
        <f>SUM(O12:O14)</f>
        <v>708568</v>
      </c>
      <c r="P15" s="277"/>
      <c r="Q15" s="277"/>
    </row>
    <row r="16" spans="3:17">
      <c r="C16" s="128"/>
      <c r="D16" s="278" t="s">
        <v>282</v>
      </c>
      <c r="E16" s="148"/>
      <c r="F16" s="149"/>
      <c r="G16" s="36"/>
      <c r="H16" s="108"/>
      <c r="I16" s="149"/>
      <c r="J16" s="106"/>
      <c r="K16" s="106"/>
      <c r="L16" s="4"/>
      <c r="M16" s="106"/>
      <c r="N16" s="1"/>
      <c r="P16" s="277"/>
      <c r="Q16" s="277"/>
    </row>
    <row r="17" spans="3:17">
      <c r="C17" s="128"/>
      <c r="D17" s="278" t="s">
        <v>283</v>
      </c>
      <c r="E17" s="148"/>
      <c r="F17" s="149"/>
      <c r="G17" s="36"/>
      <c r="H17" s="108"/>
      <c r="I17" s="149"/>
      <c r="J17" s="106"/>
      <c r="K17" s="106"/>
      <c r="L17" s="4"/>
      <c r="M17" s="106"/>
      <c r="N17" s="1"/>
      <c r="P17" s="277"/>
      <c r="Q17" s="277"/>
    </row>
    <row r="18" spans="3:17">
      <c r="C18" s="128"/>
      <c r="D18" s="278" t="s">
        <v>284</v>
      </c>
      <c r="E18" s="148"/>
      <c r="F18" s="149"/>
      <c r="G18" s="36"/>
      <c r="H18" s="108"/>
      <c r="I18" s="149"/>
      <c r="J18" s="106"/>
      <c r="K18" s="106"/>
      <c r="L18" s="4"/>
      <c r="M18" s="106"/>
      <c r="N18" s="1"/>
      <c r="P18" s="277"/>
      <c r="Q18" s="277"/>
    </row>
    <row r="19" spans="3:17">
      <c r="C19" s="128"/>
      <c r="D19" s="278" t="s">
        <v>285</v>
      </c>
      <c r="E19" s="148"/>
      <c r="F19" s="149"/>
      <c r="G19" s="36"/>
      <c r="H19" s="108"/>
      <c r="I19" s="149"/>
      <c r="J19" s="106"/>
      <c r="K19" s="106"/>
      <c r="L19" s="4"/>
      <c r="M19" s="106"/>
      <c r="N19" s="1"/>
      <c r="P19" s="277"/>
      <c r="Q19" s="277"/>
    </row>
    <row r="20" spans="3:17">
      <c r="C20" s="128"/>
      <c r="D20" s="279" t="s">
        <v>286</v>
      </c>
      <c r="E20" s="148"/>
      <c r="F20" s="149"/>
      <c r="G20" s="36"/>
      <c r="H20" s="108"/>
      <c r="I20" s="149"/>
      <c r="J20" s="106"/>
      <c r="K20" s="106"/>
      <c r="L20" s="4"/>
      <c r="M20" s="106"/>
      <c r="N20" s="1"/>
      <c r="P20" s="277"/>
      <c r="Q20" s="277"/>
    </row>
    <row r="21" spans="3:17">
      <c r="C21" s="128"/>
      <c r="D21" s="279"/>
      <c r="E21" s="148"/>
      <c r="F21" s="149"/>
      <c r="G21" s="36"/>
      <c r="H21" s="108"/>
      <c r="I21" s="149"/>
      <c r="J21" s="106"/>
      <c r="K21" s="106"/>
      <c r="L21" s="4"/>
      <c r="M21" s="106"/>
      <c r="N21" s="1"/>
      <c r="P21" s="277"/>
      <c r="Q21" s="277"/>
    </row>
    <row r="22" spans="3:17">
      <c r="C22" s="128">
        <v>3</v>
      </c>
      <c r="D22" s="130" t="s">
        <v>151</v>
      </c>
      <c r="E22" s="148"/>
      <c r="F22" s="149">
        <v>11600</v>
      </c>
      <c r="G22" s="36"/>
      <c r="H22" s="108"/>
      <c r="I22" s="149"/>
      <c r="J22" s="106"/>
      <c r="K22" s="106">
        <f t="shared" ref="K22:K23" si="1">SUM(E22:J22)</f>
        <v>11600</v>
      </c>
      <c r="L22" s="4"/>
      <c r="M22" s="106">
        <f t="shared" ref="M22:M23" si="2">SUM(K22:L22)</f>
        <v>11600</v>
      </c>
      <c r="N22" s="1"/>
      <c r="Q22" s="277"/>
    </row>
    <row r="23" spans="3:17">
      <c r="C23" s="128"/>
      <c r="D23" s="130" t="s">
        <v>152</v>
      </c>
      <c r="E23" s="148"/>
      <c r="F23" s="149">
        <v>6000</v>
      </c>
      <c r="G23" s="36"/>
      <c r="H23" s="108"/>
      <c r="I23" s="149"/>
      <c r="J23" s="106"/>
      <c r="K23" s="106">
        <f t="shared" si="1"/>
        <v>6000</v>
      </c>
      <c r="L23" s="4"/>
      <c r="M23" s="106">
        <f t="shared" si="2"/>
        <v>6000</v>
      </c>
      <c r="N23" s="1"/>
      <c r="Q23" s="277"/>
    </row>
    <row r="24" spans="3:17">
      <c r="C24" s="128"/>
      <c r="D24" s="130"/>
      <c r="E24" s="148"/>
      <c r="F24" s="149"/>
      <c r="G24" s="36"/>
      <c r="H24" s="108"/>
      <c r="I24" s="149"/>
      <c r="J24" s="106"/>
      <c r="K24" s="106"/>
      <c r="L24" s="4"/>
      <c r="M24" s="106"/>
      <c r="N24" s="1"/>
      <c r="Q24" s="277"/>
    </row>
    <row r="25" spans="3:17">
      <c r="C25" s="128">
        <v>4</v>
      </c>
      <c r="D25" s="130" t="s">
        <v>144</v>
      </c>
      <c r="E25" s="148">
        <v>6571004</v>
      </c>
      <c r="F25" s="143"/>
      <c r="G25" s="144"/>
      <c r="H25" s="108">
        <f>355000-15000</f>
        <v>340000</v>
      </c>
      <c r="I25" s="149">
        <v>92320</v>
      </c>
      <c r="J25" s="106">
        <v>15000</v>
      </c>
      <c r="K25" s="106">
        <f>SUM(E25:J25)</f>
        <v>7018324</v>
      </c>
      <c r="L25" s="146"/>
      <c r="M25" s="106">
        <f>SUM(K25:L25)</f>
        <v>7018324</v>
      </c>
      <c r="N25" s="1"/>
      <c r="Q25" s="277"/>
    </row>
    <row r="26" spans="3:17">
      <c r="C26" s="128"/>
      <c r="D26" s="130" t="s">
        <v>145</v>
      </c>
      <c r="E26" s="286"/>
      <c r="F26" s="148"/>
      <c r="G26" s="36"/>
      <c r="H26" s="108"/>
      <c r="I26" s="149"/>
      <c r="J26" s="106">
        <v>100000</v>
      </c>
      <c r="K26" s="106">
        <f>SUM(E26:J26)</f>
        <v>100000</v>
      </c>
      <c r="L26" s="4"/>
      <c r="M26" s="106">
        <f t="shared" si="0"/>
        <v>100000</v>
      </c>
      <c r="N26" s="1"/>
      <c r="Q26" s="277"/>
    </row>
    <row r="27" spans="3:17">
      <c r="C27" s="128"/>
      <c r="D27" s="130"/>
      <c r="E27" s="150"/>
      <c r="F27" s="149"/>
      <c r="G27" s="36"/>
      <c r="H27" s="108"/>
      <c r="I27" s="149"/>
      <c r="J27" s="106"/>
      <c r="K27" s="106"/>
      <c r="L27" s="4"/>
      <c r="M27" s="106"/>
      <c r="N27" s="1"/>
      <c r="Q27" s="277"/>
    </row>
    <row r="28" spans="3:17">
      <c r="C28" s="128">
        <v>5</v>
      </c>
      <c r="D28" s="130" t="s">
        <v>17</v>
      </c>
      <c r="E28" s="148"/>
      <c r="F28" s="149"/>
      <c r="G28" s="36"/>
      <c r="H28" s="108"/>
      <c r="I28" s="149"/>
      <c r="J28" s="106"/>
      <c r="K28" s="106"/>
      <c r="L28" s="4">
        <v>426</v>
      </c>
      <c r="M28" s="106">
        <f t="shared" si="0"/>
        <v>426</v>
      </c>
      <c r="Q28" s="277"/>
    </row>
    <row r="29" spans="3:17">
      <c r="C29" s="128"/>
      <c r="D29" s="130" t="s">
        <v>18</v>
      </c>
      <c r="E29" s="148"/>
      <c r="F29" s="149"/>
      <c r="G29" s="36"/>
      <c r="H29" s="108"/>
      <c r="I29" s="149"/>
      <c r="J29" s="106"/>
      <c r="K29" s="106">
        <v>0</v>
      </c>
      <c r="L29" s="4"/>
      <c r="M29" s="106">
        <v>0</v>
      </c>
      <c r="P29" s="19"/>
    </row>
    <row r="30" spans="3:17">
      <c r="C30" s="128"/>
      <c r="D30" s="130"/>
      <c r="E30" s="150"/>
      <c r="F30" s="143"/>
      <c r="G30" s="144"/>
      <c r="H30" s="145"/>
      <c r="I30" s="143"/>
      <c r="J30" s="130"/>
      <c r="K30" s="130"/>
      <c r="L30" s="146"/>
      <c r="M30" s="106"/>
      <c r="P30" s="19"/>
    </row>
    <row r="31" spans="3:17" ht="21" customHeight="1">
      <c r="C31" s="151"/>
      <c r="D31" s="147" t="s">
        <v>19</v>
      </c>
      <c r="E31" s="34">
        <f>SUM(E11:E29)</f>
        <v>6571004</v>
      </c>
      <c r="F31" s="152">
        <f>SUM(F11:F29)</f>
        <v>486340</v>
      </c>
      <c r="G31" s="153">
        <v>0</v>
      </c>
      <c r="H31" s="154">
        <f>SUM(H11:H29)</f>
        <v>340000</v>
      </c>
      <c r="I31" s="152">
        <f>SUM(I11:I29)</f>
        <v>92320</v>
      </c>
      <c r="J31" s="155">
        <f>SUM(J11:J29)</f>
        <v>115000</v>
      </c>
      <c r="K31" s="155">
        <f>SUM(E31:J31)</f>
        <v>7604664</v>
      </c>
      <c r="L31" s="156">
        <f>SUM(L11:L29)</f>
        <v>24426</v>
      </c>
      <c r="M31" s="155">
        <f>SUM(K31:L31)</f>
        <v>7629090</v>
      </c>
      <c r="O31" s="1"/>
      <c r="P31" s="19"/>
    </row>
    <row r="32" spans="3:17" ht="6" customHeight="1" thickBot="1">
      <c r="C32" s="157"/>
      <c r="D32" s="158"/>
      <c r="E32" s="159"/>
      <c r="F32" s="160"/>
      <c r="G32" s="161"/>
      <c r="H32" s="162"/>
      <c r="I32" s="163"/>
      <c r="J32" s="164"/>
      <c r="K32" s="164"/>
      <c r="L32" s="165"/>
      <c r="M32" s="164"/>
      <c r="P32" s="19"/>
    </row>
    <row r="33" spans="3:21" ht="21.6" customHeight="1">
      <c r="C33" s="205" t="s">
        <v>173</v>
      </c>
      <c r="D33" s="166"/>
      <c r="E33" s="167"/>
      <c r="F33" s="132"/>
      <c r="G33" s="167"/>
      <c r="H33" s="134"/>
      <c r="I33" s="167"/>
      <c r="J33" s="166"/>
      <c r="K33" s="166"/>
      <c r="L33" s="168"/>
      <c r="M33" s="166"/>
      <c r="P33" s="19"/>
    </row>
    <row r="34" spans="3:21" ht="48">
      <c r="C34" s="323" t="s">
        <v>65</v>
      </c>
      <c r="D34" s="329"/>
      <c r="E34" s="137" t="s">
        <v>66</v>
      </c>
      <c r="F34" s="280" t="s">
        <v>147</v>
      </c>
      <c r="G34" s="138" t="s">
        <v>148</v>
      </c>
      <c r="H34" s="107" t="s">
        <v>67</v>
      </c>
      <c r="I34" s="104" t="s">
        <v>154</v>
      </c>
      <c r="J34" s="169" t="s">
        <v>20</v>
      </c>
      <c r="K34" s="140" t="s">
        <v>7</v>
      </c>
      <c r="L34" s="141" t="s">
        <v>14</v>
      </c>
      <c r="M34" s="140" t="s">
        <v>15</v>
      </c>
      <c r="P34" s="19"/>
    </row>
    <row r="35" spans="3:21">
      <c r="C35" s="151">
        <v>1</v>
      </c>
      <c r="D35" s="147" t="s">
        <v>21</v>
      </c>
      <c r="E35" s="170"/>
      <c r="F35" s="171"/>
      <c r="G35" s="172"/>
      <c r="H35" s="173"/>
      <c r="I35" s="172"/>
      <c r="J35" s="174"/>
      <c r="K35" s="147"/>
      <c r="L35" s="175"/>
      <c r="M35" s="147"/>
      <c r="P35" s="19"/>
    </row>
    <row r="36" spans="3:21">
      <c r="C36" s="128"/>
      <c r="D36" s="130"/>
      <c r="E36" s="129"/>
      <c r="F36" s="143"/>
      <c r="G36" s="144"/>
      <c r="H36" s="145"/>
      <c r="I36" s="144"/>
      <c r="J36" s="176"/>
      <c r="K36" s="130"/>
      <c r="L36" s="146"/>
      <c r="M36" s="130"/>
    </row>
    <row r="37" spans="3:21">
      <c r="C37" s="128"/>
      <c r="D37" s="130" t="s">
        <v>22</v>
      </c>
      <c r="E37" s="5">
        <v>3132950</v>
      </c>
      <c r="F37" s="149">
        <v>0</v>
      </c>
      <c r="G37" s="36"/>
      <c r="H37" s="108">
        <v>200000</v>
      </c>
      <c r="I37" s="36"/>
      <c r="J37" s="177">
        <v>0</v>
      </c>
      <c r="K37" s="106">
        <f>SUM(E37:J37)</f>
        <v>3332950</v>
      </c>
      <c r="L37" s="4">
        <v>0</v>
      </c>
      <c r="M37" s="106">
        <f>SUM(K37:L37)</f>
        <v>3332950</v>
      </c>
    </row>
    <row r="38" spans="3:21">
      <c r="C38" s="128"/>
      <c r="D38" s="130"/>
      <c r="E38" s="5"/>
      <c r="F38" s="149"/>
      <c r="G38" s="36"/>
      <c r="H38" s="108"/>
      <c r="I38" s="36"/>
      <c r="J38" s="177"/>
      <c r="K38" s="106"/>
      <c r="L38" s="4"/>
      <c r="M38" s="106"/>
    </row>
    <row r="39" spans="3:21">
      <c r="C39" s="128"/>
      <c r="D39" s="130" t="s">
        <v>23</v>
      </c>
      <c r="E39" s="5">
        <f>SUM(E37)</f>
        <v>3132950</v>
      </c>
      <c r="F39" s="149">
        <f>SUM(F37)</f>
        <v>0</v>
      </c>
      <c r="G39" s="36"/>
      <c r="H39" s="108">
        <f t="shared" ref="H39:L39" si="3">SUM(H37)</f>
        <v>200000</v>
      </c>
      <c r="I39" s="36"/>
      <c r="J39" s="177">
        <f t="shared" si="3"/>
        <v>0</v>
      </c>
      <c r="K39" s="106">
        <f>SUM(E39:J39)</f>
        <v>3332950</v>
      </c>
      <c r="L39" s="4">
        <f t="shared" si="3"/>
        <v>0</v>
      </c>
      <c r="M39" s="106">
        <f>SUM(K39:L39)</f>
        <v>3332950</v>
      </c>
    </row>
    <row r="40" spans="3:21">
      <c r="C40" s="128"/>
      <c r="D40" s="130"/>
      <c r="E40" s="5"/>
      <c r="F40" s="149"/>
      <c r="G40" s="36"/>
      <c r="H40" s="108"/>
      <c r="I40" s="36"/>
      <c r="J40" s="177"/>
      <c r="K40" s="106"/>
      <c r="L40" s="4"/>
      <c r="M40" s="106"/>
      <c r="N40" s="1"/>
    </row>
    <row r="41" spans="3:21">
      <c r="C41" s="128">
        <v>2</v>
      </c>
      <c r="D41" s="130" t="s">
        <v>24</v>
      </c>
      <c r="E41" s="5"/>
      <c r="F41" s="149"/>
      <c r="G41" s="36"/>
      <c r="H41" s="108"/>
      <c r="I41" s="36"/>
      <c r="J41" s="177"/>
      <c r="K41" s="106"/>
      <c r="L41" s="4"/>
      <c r="M41" s="106"/>
      <c r="N41" s="1"/>
      <c r="P41" s="6"/>
      <c r="Q41" s="6" t="s">
        <v>42</v>
      </c>
      <c r="R41" s="6" t="s">
        <v>43</v>
      </c>
      <c r="S41" s="6"/>
    </row>
    <row r="42" spans="3:21">
      <c r="C42" s="128"/>
      <c r="D42" s="130" t="s">
        <v>25</v>
      </c>
      <c r="E42" s="5">
        <v>257220</v>
      </c>
      <c r="F42" s="149"/>
      <c r="G42" s="36"/>
      <c r="H42" s="108">
        <v>10861</v>
      </c>
      <c r="I42" s="36">
        <v>2230</v>
      </c>
      <c r="J42" s="177">
        <v>2230</v>
      </c>
      <c r="K42" s="106">
        <f t="shared" ref="K42:K56" si="4">SUM(E42:J42)</f>
        <v>272541</v>
      </c>
      <c r="L42" s="4">
        <v>1937</v>
      </c>
      <c r="M42" s="106">
        <f>L42+K42</f>
        <v>274478</v>
      </c>
      <c r="P42" s="7" t="s">
        <v>44</v>
      </c>
      <c r="Q42" s="8">
        <v>1965</v>
      </c>
      <c r="R42" s="8">
        <v>2909</v>
      </c>
      <c r="S42" s="8"/>
      <c r="T42" s="9"/>
      <c r="U42" s="10"/>
    </row>
    <row r="43" spans="3:21">
      <c r="C43" s="128"/>
      <c r="D43" s="130" t="s">
        <v>26</v>
      </c>
      <c r="E43" s="5">
        <v>149992</v>
      </c>
      <c r="F43" s="149"/>
      <c r="G43" s="36"/>
      <c r="H43" s="108"/>
      <c r="I43" s="36"/>
      <c r="J43" s="177"/>
      <c r="K43" s="106">
        <f t="shared" si="4"/>
        <v>149992</v>
      </c>
      <c r="L43" s="4"/>
      <c r="M43" s="106">
        <f t="shared" ref="M43:M53" si="5">SUM(K43:L43)</f>
        <v>149992</v>
      </c>
      <c r="P43" s="11" t="s">
        <v>45</v>
      </c>
      <c r="Q43" s="12">
        <v>1965</v>
      </c>
      <c r="R43" s="12">
        <v>2963</v>
      </c>
      <c r="S43" s="12">
        <f>Q42+Q43+R42+R43</f>
        <v>9802</v>
      </c>
      <c r="T43" s="13">
        <v>0.74</v>
      </c>
      <c r="U43" s="14">
        <f>S43*T43</f>
        <v>7253.48</v>
      </c>
    </row>
    <row r="44" spans="3:21">
      <c r="C44" s="128"/>
      <c r="D44" s="130" t="s">
        <v>27</v>
      </c>
      <c r="E44" s="5">
        <v>392578</v>
      </c>
      <c r="F44" s="149"/>
      <c r="G44" s="36"/>
      <c r="H44" s="108">
        <v>3423</v>
      </c>
      <c r="I44" s="36"/>
      <c r="J44" s="177"/>
      <c r="K44" s="106">
        <f t="shared" si="4"/>
        <v>396001</v>
      </c>
      <c r="L44" s="4">
        <v>329</v>
      </c>
      <c r="M44" s="106">
        <f t="shared" si="5"/>
        <v>396330</v>
      </c>
      <c r="P44" s="7" t="s">
        <v>46</v>
      </c>
      <c r="Q44" s="8">
        <v>1965</v>
      </c>
      <c r="R44" s="15">
        <v>2855</v>
      </c>
      <c r="S44" s="8"/>
      <c r="T44" s="9"/>
      <c r="U44" s="16"/>
    </row>
    <row r="45" spans="3:21">
      <c r="C45" s="128"/>
      <c r="D45" s="130" t="s">
        <v>28</v>
      </c>
      <c r="E45" s="5">
        <v>68000</v>
      </c>
      <c r="F45" s="149"/>
      <c r="G45" s="36"/>
      <c r="H45" s="108">
        <v>30000</v>
      </c>
      <c r="I45" s="36"/>
      <c r="J45" s="177"/>
      <c r="K45" s="106">
        <f t="shared" si="4"/>
        <v>98000</v>
      </c>
      <c r="L45" s="4"/>
      <c r="M45" s="106">
        <f t="shared" si="5"/>
        <v>98000</v>
      </c>
      <c r="P45" s="17" t="s">
        <v>47</v>
      </c>
      <c r="Q45" s="18">
        <v>2198</v>
      </c>
      <c r="R45" s="18">
        <v>2855</v>
      </c>
      <c r="S45" s="18"/>
      <c r="T45" s="19"/>
      <c r="U45" s="20"/>
    </row>
    <row r="46" spans="3:21">
      <c r="C46" s="128"/>
      <c r="D46" s="130" t="s">
        <v>29</v>
      </c>
      <c r="E46" s="5">
        <v>315000</v>
      </c>
      <c r="F46" s="149"/>
      <c r="G46" s="36"/>
      <c r="H46" s="108"/>
      <c r="I46" s="36"/>
      <c r="J46" s="177"/>
      <c r="K46" s="106">
        <f t="shared" si="4"/>
        <v>315000</v>
      </c>
      <c r="L46" s="4"/>
      <c r="M46" s="106">
        <f t="shared" si="5"/>
        <v>315000</v>
      </c>
      <c r="P46" s="17" t="s">
        <v>48</v>
      </c>
      <c r="Q46" s="18">
        <v>1963</v>
      </c>
      <c r="R46" s="18">
        <v>2855</v>
      </c>
      <c r="S46" s="18"/>
      <c r="T46" s="19"/>
      <c r="U46" s="20"/>
    </row>
    <row r="47" spans="3:21">
      <c r="C47" s="128"/>
      <c r="D47" s="130" t="s">
        <v>30</v>
      </c>
      <c r="E47" s="5">
        <v>2222000</v>
      </c>
      <c r="F47" s="149"/>
      <c r="G47" s="36"/>
      <c r="H47" s="108"/>
      <c r="I47" s="36"/>
      <c r="J47" s="177"/>
      <c r="K47" s="106">
        <f t="shared" si="4"/>
        <v>2222000</v>
      </c>
      <c r="L47" s="4"/>
      <c r="M47" s="106">
        <f t="shared" si="5"/>
        <v>2222000</v>
      </c>
      <c r="P47" s="17" t="s">
        <v>49</v>
      </c>
      <c r="Q47" s="18">
        <v>1963</v>
      </c>
      <c r="R47" s="18">
        <v>2945</v>
      </c>
      <c r="S47" s="18"/>
      <c r="T47" s="19"/>
      <c r="U47" s="20"/>
    </row>
    <row r="48" spans="3:21">
      <c r="C48" s="128"/>
      <c r="D48" s="130" t="s">
        <v>31</v>
      </c>
      <c r="E48" s="5"/>
      <c r="F48" s="149"/>
      <c r="G48" s="36"/>
      <c r="H48" s="108"/>
      <c r="I48" s="36"/>
      <c r="J48" s="177"/>
      <c r="K48" s="106">
        <f t="shared" si="4"/>
        <v>0</v>
      </c>
      <c r="L48" s="4"/>
      <c r="M48" s="106">
        <f t="shared" si="5"/>
        <v>0</v>
      </c>
      <c r="P48" s="17" t="s">
        <v>50</v>
      </c>
      <c r="Q48" s="18">
        <v>1963</v>
      </c>
      <c r="R48" s="18">
        <v>3017</v>
      </c>
      <c r="S48" s="18"/>
      <c r="T48" s="19"/>
      <c r="U48" s="20"/>
    </row>
    <row r="49" spans="3:25">
      <c r="C49" s="128"/>
      <c r="D49" s="130" t="s">
        <v>32</v>
      </c>
      <c r="E49" s="5">
        <v>9787</v>
      </c>
      <c r="F49" s="149"/>
      <c r="G49" s="36"/>
      <c r="H49" s="108">
        <v>416</v>
      </c>
      <c r="I49" s="36"/>
      <c r="J49" s="177"/>
      <c r="K49" s="106">
        <f t="shared" si="4"/>
        <v>10203</v>
      </c>
      <c r="L49" s="4"/>
      <c r="M49" s="106">
        <f t="shared" si="5"/>
        <v>10203</v>
      </c>
      <c r="P49" s="17" t="s">
        <v>51</v>
      </c>
      <c r="Q49" s="18">
        <v>1963</v>
      </c>
      <c r="R49" s="18">
        <v>3233</v>
      </c>
      <c r="S49" s="18"/>
      <c r="T49" s="19"/>
      <c r="U49" s="20"/>
    </row>
    <row r="50" spans="3:25">
      <c r="C50" s="128"/>
      <c r="D50" s="130" t="s">
        <v>33</v>
      </c>
      <c r="E50" s="5"/>
      <c r="F50" s="149"/>
      <c r="G50" s="36"/>
      <c r="H50" s="108">
        <v>16080</v>
      </c>
      <c r="I50" s="36"/>
      <c r="J50" s="177"/>
      <c r="K50" s="106">
        <f t="shared" si="4"/>
        <v>16080</v>
      </c>
      <c r="L50" s="4"/>
      <c r="M50" s="106">
        <f t="shared" si="5"/>
        <v>16080</v>
      </c>
      <c r="P50" s="17" t="s">
        <v>52</v>
      </c>
      <c r="Q50" s="18">
        <v>1963</v>
      </c>
      <c r="R50" s="18">
        <v>3071</v>
      </c>
      <c r="S50" s="18"/>
      <c r="T50" s="19"/>
      <c r="U50" s="20"/>
    </row>
    <row r="51" spans="3:25">
      <c r="C51" s="128"/>
      <c r="D51" s="130" t="s">
        <v>34</v>
      </c>
      <c r="E51" s="5"/>
      <c r="F51" s="149"/>
      <c r="G51" s="36"/>
      <c r="H51" s="108">
        <v>10000</v>
      </c>
      <c r="I51" s="36"/>
      <c r="J51" s="177"/>
      <c r="K51" s="106">
        <f t="shared" si="4"/>
        <v>10000</v>
      </c>
      <c r="L51" s="4"/>
      <c r="M51" s="106">
        <f t="shared" si="5"/>
        <v>10000</v>
      </c>
      <c r="P51" s="17" t="s">
        <v>53</v>
      </c>
      <c r="Q51" s="18">
        <v>1963</v>
      </c>
      <c r="R51" s="18">
        <v>3557</v>
      </c>
      <c r="S51" s="18"/>
      <c r="T51" s="19"/>
      <c r="U51" s="20"/>
    </row>
    <row r="52" spans="3:25">
      <c r="C52" s="128"/>
      <c r="D52" s="130" t="s">
        <v>35</v>
      </c>
      <c r="E52" s="178">
        <v>50346</v>
      </c>
      <c r="F52" s="149"/>
      <c r="G52" s="36"/>
      <c r="H52" s="108"/>
      <c r="I52" s="36"/>
      <c r="J52" s="177"/>
      <c r="K52" s="106">
        <f t="shared" si="4"/>
        <v>50346</v>
      </c>
      <c r="L52" s="4">
        <v>525</v>
      </c>
      <c r="M52" s="106">
        <f t="shared" si="5"/>
        <v>50871</v>
      </c>
      <c r="P52" s="17" t="s">
        <v>54</v>
      </c>
      <c r="Q52" s="18">
        <v>1963</v>
      </c>
      <c r="R52" s="18">
        <v>3035</v>
      </c>
      <c r="S52" s="18"/>
      <c r="T52" s="19"/>
      <c r="U52" s="20"/>
    </row>
    <row r="53" spans="3:25">
      <c r="C53" s="128"/>
      <c r="D53" s="130" t="s">
        <v>36</v>
      </c>
      <c r="E53" s="5">
        <v>45700</v>
      </c>
      <c r="F53" s="149"/>
      <c r="G53" s="36"/>
      <c r="H53" s="108"/>
      <c r="I53" s="36"/>
      <c r="J53" s="177"/>
      <c r="K53" s="106">
        <f t="shared" si="4"/>
        <v>45700</v>
      </c>
      <c r="L53" s="4"/>
      <c r="M53" s="106">
        <f t="shared" si="5"/>
        <v>45700</v>
      </c>
      <c r="P53" s="11" t="s">
        <v>55</v>
      </c>
      <c r="Q53" s="12">
        <v>1963</v>
      </c>
      <c r="R53" s="12">
        <v>2855</v>
      </c>
      <c r="S53" s="12"/>
      <c r="T53" s="13"/>
      <c r="U53" s="14"/>
    </row>
    <row r="54" spans="3:25">
      <c r="C54" s="128"/>
      <c r="D54" s="130" t="s">
        <v>37</v>
      </c>
      <c r="E54" s="5">
        <v>1900</v>
      </c>
      <c r="F54" s="149"/>
      <c r="G54" s="36"/>
      <c r="H54" s="108"/>
      <c r="I54" s="36"/>
      <c r="J54" s="177"/>
      <c r="K54" s="106">
        <f t="shared" si="4"/>
        <v>1900</v>
      </c>
      <c r="L54" s="4"/>
      <c r="M54" s="106">
        <f>SUM(K54:L54)</f>
        <v>1900</v>
      </c>
      <c r="O54" s="1"/>
      <c r="P54" s="11"/>
      <c r="Q54" s="12">
        <f>SUM(Q44:Q53)</f>
        <v>19867</v>
      </c>
      <c r="R54" s="12">
        <f>SUM(R44:R53)</f>
        <v>30278</v>
      </c>
      <c r="S54" s="12">
        <f>Q54+R54</f>
        <v>50145</v>
      </c>
      <c r="T54" s="13">
        <v>0.9</v>
      </c>
      <c r="U54" s="14">
        <f>S54*T54</f>
        <v>45130.5</v>
      </c>
    </row>
    <row r="55" spans="3:25">
      <c r="C55" s="128"/>
      <c r="D55" s="130" t="s">
        <v>64</v>
      </c>
      <c r="E55" s="5"/>
      <c r="F55" s="149">
        <v>509200</v>
      </c>
      <c r="G55" s="36"/>
      <c r="H55" s="108"/>
      <c r="I55" s="36"/>
      <c r="J55" s="177"/>
      <c r="K55" s="106">
        <f t="shared" si="4"/>
        <v>509200</v>
      </c>
      <c r="L55" s="4"/>
      <c r="M55" s="106">
        <f>SUM(K55:L55)</f>
        <v>509200</v>
      </c>
      <c r="O55" s="1"/>
      <c r="P55" s="21"/>
      <c r="Q55" s="6"/>
      <c r="R55" s="6"/>
      <c r="S55" s="6"/>
      <c r="U55" s="2">
        <f>U43+U54</f>
        <v>52383.979999999996</v>
      </c>
    </row>
    <row r="56" spans="3:25">
      <c r="C56" s="128"/>
      <c r="D56" s="130" t="s">
        <v>23</v>
      </c>
      <c r="E56" s="5">
        <f t="shared" ref="E56:J56" si="6">SUM(E42:E55)</f>
        <v>3512523</v>
      </c>
      <c r="F56" s="149">
        <f t="shared" si="6"/>
        <v>509200</v>
      </c>
      <c r="G56" s="36"/>
      <c r="H56" s="108">
        <f t="shared" si="6"/>
        <v>70780</v>
      </c>
      <c r="I56" s="149">
        <f t="shared" si="6"/>
        <v>2230</v>
      </c>
      <c r="J56" s="177">
        <f t="shared" si="6"/>
        <v>2230</v>
      </c>
      <c r="K56" s="106">
        <f t="shared" si="4"/>
        <v>4096963</v>
      </c>
      <c r="L56" s="4">
        <f>SUM(L42:L55)</f>
        <v>2791</v>
      </c>
      <c r="M56" s="106">
        <f>SUM(K56:L56)</f>
        <v>4099754</v>
      </c>
      <c r="P56" s="21"/>
      <c r="Q56" s="6"/>
      <c r="R56" s="6"/>
      <c r="S56" s="6"/>
      <c r="T56" s="6"/>
      <c r="V56" s="2"/>
    </row>
    <row r="57" spans="3:25">
      <c r="C57" s="128"/>
      <c r="D57" s="130"/>
      <c r="E57" s="5"/>
      <c r="F57" s="149"/>
      <c r="G57" s="36"/>
      <c r="H57" s="108"/>
      <c r="I57" s="36"/>
      <c r="J57" s="177"/>
      <c r="K57" s="106"/>
      <c r="L57" s="4"/>
      <c r="M57" s="106"/>
      <c r="P57" s="21"/>
      <c r="Q57" s="6"/>
      <c r="R57" s="6"/>
      <c r="S57" s="6"/>
      <c r="T57" s="29" t="s">
        <v>61</v>
      </c>
      <c r="U57" t="s">
        <v>58</v>
      </c>
      <c r="V57" s="37" t="s">
        <v>68</v>
      </c>
      <c r="W57" s="25" t="s">
        <v>59</v>
      </c>
      <c r="X57" t="s">
        <v>60</v>
      </c>
    </row>
    <row r="58" spans="3:25">
      <c r="C58" s="151"/>
      <c r="D58" s="147" t="s">
        <v>38</v>
      </c>
      <c r="E58" s="35">
        <f>E39+E56</f>
        <v>6645473</v>
      </c>
      <c r="F58" s="152">
        <f t="shared" ref="F58:J58" si="7">F39+F56</f>
        <v>509200</v>
      </c>
      <c r="G58" s="153">
        <v>0</v>
      </c>
      <c r="H58" s="154">
        <f>H39+H56</f>
        <v>270780</v>
      </c>
      <c r="I58" s="152">
        <f t="shared" si="7"/>
        <v>2230</v>
      </c>
      <c r="J58" s="179">
        <f t="shared" si="7"/>
        <v>2230</v>
      </c>
      <c r="K58" s="155">
        <f>SUM(E58:J58)</f>
        <v>7429913</v>
      </c>
      <c r="L58" s="156">
        <f>L39+L56</f>
        <v>2791</v>
      </c>
      <c r="M58" s="155">
        <f>SUM(K58:L58)</f>
        <v>7432704</v>
      </c>
      <c r="P58" s="21"/>
      <c r="Q58" s="6"/>
      <c r="R58" s="6"/>
      <c r="S58" s="6"/>
      <c r="T58" s="30">
        <v>0.9</v>
      </c>
      <c r="U58" s="32">
        <v>7.0000000000000007E-2</v>
      </c>
      <c r="V58" s="32">
        <v>0.01</v>
      </c>
      <c r="W58" s="32">
        <v>0.01</v>
      </c>
      <c r="X58" s="32">
        <v>0.01</v>
      </c>
    </row>
    <row r="59" spans="3:25" ht="13.8" thickBot="1">
      <c r="C59" s="157"/>
      <c r="D59" s="158"/>
      <c r="E59" s="180"/>
      <c r="F59" s="181"/>
      <c r="G59" s="182"/>
      <c r="H59" s="183"/>
      <c r="I59" s="182"/>
      <c r="J59" s="184"/>
      <c r="K59" s="185"/>
      <c r="L59" s="186"/>
      <c r="M59" s="185"/>
      <c r="P59" s="33" t="s">
        <v>63</v>
      </c>
      <c r="Q59" s="6"/>
      <c r="R59" s="6"/>
      <c r="S59" s="6">
        <v>50145</v>
      </c>
      <c r="T59" s="31">
        <f>S59*0.9</f>
        <v>45130.5</v>
      </c>
      <c r="U59" s="26">
        <f>S59*0.07+2</f>
        <v>3512.1500000000005</v>
      </c>
      <c r="V59" s="26">
        <v>500</v>
      </c>
      <c r="W59" s="26">
        <v>500</v>
      </c>
      <c r="X59" s="26">
        <v>500</v>
      </c>
    </row>
    <row r="60" spans="3:25">
      <c r="C60" s="201" t="s">
        <v>171</v>
      </c>
      <c r="D60" s="130"/>
      <c r="E60" s="187"/>
      <c r="F60" s="188"/>
      <c r="G60" s="189"/>
      <c r="H60" s="190"/>
      <c r="I60" s="189"/>
      <c r="J60" s="191"/>
      <c r="K60" s="106"/>
      <c r="L60" s="192"/>
      <c r="M60" s="193"/>
    </row>
    <row r="61" spans="3:25">
      <c r="C61" s="128"/>
      <c r="D61" s="130" t="s">
        <v>39</v>
      </c>
      <c r="E61" s="5">
        <f>E31-E58</f>
        <v>-74469</v>
      </c>
      <c r="F61" s="149">
        <f>F31-F58</f>
        <v>-22860</v>
      </c>
      <c r="G61" s="36">
        <v>0</v>
      </c>
      <c r="H61" s="108"/>
      <c r="I61" s="36"/>
      <c r="J61" s="177"/>
      <c r="K61" s="106">
        <f>SUM(E61:J61)</f>
        <v>-97329</v>
      </c>
      <c r="L61" s="4"/>
      <c r="M61" s="106">
        <f>SUM(K61:L61)</f>
        <v>-97329</v>
      </c>
      <c r="P61" s="22" t="s">
        <v>56</v>
      </c>
      <c r="Q61" s="23">
        <v>1963</v>
      </c>
      <c r="R61" s="23">
        <v>3161</v>
      </c>
      <c r="S61" s="23"/>
      <c r="T61" s="23"/>
      <c r="U61" s="24" t="s">
        <v>58</v>
      </c>
      <c r="V61" s="24"/>
      <c r="W61" s="25" t="s">
        <v>59</v>
      </c>
      <c r="X61" t="s">
        <v>60</v>
      </c>
    </row>
    <row r="62" spans="3:25">
      <c r="C62" s="128"/>
      <c r="D62" s="130" t="s">
        <v>40</v>
      </c>
      <c r="E62" s="5"/>
      <c r="F62" s="149"/>
      <c r="G62" s="36"/>
      <c r="H62" s="108">
        <f>H31-H58</f>
        <v>69220</v>
      </c>
      <c r="I62" s="149">
        <f>I31-I58</f>
        <v>90090</v>
      </c>
      <c r="J62" s="177">
        <f>J31-J58</f>
        <v>112770</v>
      </c>
      <c r="K62" s="106">
        <f>SUM(E62:J62)</f>
        <v>272080</v>
      </c>
      <c r="L62" s="4"/>
      <c r="M62" s="106">
        <f>SUM(K62:L62)</f>
        <v>272080</v>
      </c>
      <c r="P62" s="22" t="s">
        <v>57</v>
      </c>
      <c r="Q62" s="23">
        <v>1963</v>
      </c>
      <c r="R62" s="23">
        <v>3089</v>
      </c>
      <c r="S62" s="27"/>
      <c r="T62" s="27"/>
      <c r="U62" s="28" t="s">
        <v>69</v>
      </c>
      <c r="V62" s="28" t="s">
        <v>72</v>
      </c>
      <c r="W62" s="28" t="s">
        <v>70</v>
      </c>
      <c r="X62" s="28" t="s">
        <v>71</v>
      </c>
    </row>
    <row r="63" spans="3:25">
      <c r="C63" s="128"/>
      <c r="D63" s="130" t="s">
        <v>41</v>
      </c>
      <c r="E63" s="129"/>
      <c r="F63" s="143"/>
      <c r="G63" s="144"/>
      <c r="H63" s="194"/>
      <c r="I63" s="195"/>
      <c r="J63" s="196"/>
      <c r="K63" s="106"/>
      <c r="L63" s="4">
        <f>L31-L58</f>
        <v>21635</v>
      </c>
      <c r="M63" s="106">
        <f>SUM(E63:L63)</f>
        <v>21635</v>
      </c>
      <c r="Q63" s="26">
        <f>SUM(Q61:Q62)</f>
        <v>3926</v>
      </c>
      <c r="R63" s="26">
        <f>SUM(R61:R62)</f>
        <v>6250</v>
      </c>
      <c r="S63" s="26">
        <f>SUM(Q63:R63)</f>
        <v>10176</v>
      </c>
      <c r="T63" s="26"/>
      <c r="U63" s="26">
        <f>S63*0.62</f>
        <v>6309.12</v>
      </c>
      <c r="V63" s="26">
        <f>S63*0.17</f>
        <v>1729.92</v>
      </c>
      <c r="W63" s="26">
        <f>S63*0.17</f>
        <v>1729.92</v>
      </c>
      <c r="X63" s="26">
        <f>S63-U63-W63-V63</f>
        <v>407.03999999999996</v>
      </c>
    </row>
    <row r="64" spans="3:25" ht="13.8" thickBot="1">
      <c r="C64" s="202" t="s">
        <v>171</v>
      </c>
      <c r="D64" s="197"/>
      <c r="E64" s="313">
        <v>-97329</v>
      </c>
      <c r="F64" s="314"/>
      <c r="G64" s="315"/>
      <c r="H64" s="313">
        <v>272080</v>
      </c>
      <c r="I64" s="316"/>
      <c r="J64" s="317"/>
      <c r="K64" s="198">
        <f>K61+K62</f>
        <v>174751</v>
      </c>
      <c r="L64" s="199">
        <f>L63</f>
        <v>21635</v>
      </c>
      <c r="M64" s="198">
        <f>K64+L64</f>
        <v>196386</v>
      </c>
      <c r="T64" s="26" t="e">
        <f>SUM(#REF!)</f>
        <v>#REF!</v>
      </c>
      <c r="U64" s="26" t="e">
        <f>SUM(#REF!)</f>
        <v>#REF!</v>
      </c>
      <c r="V64" s="26" t="e">
        <f>SUM(#REF!)</f>
        <v>#REF!</v>
      </c>
      <c r="W64" s="26" t="e">
        <f>SUM(#REF!)</f>
        <v>#REF!</v>
      </c>
      <c r="X64" s="26" t="e">
        <f>SUM(#REF!)</f>
        <v>#REF!</v>
      </c>
      <c r="Y64" s="26" t="e">
        <f>SUM(T64:X64)</f>
        <v>#REF!</v>
      </c>
    </row>
    <row r="65" spans="1:25" ht="13.8" thickBot="1">
      <c r="A65" s="19"/>
      <c r="B65" s="213"/>
      <c r="C65" s="206" t="s">
        <v>169</v>
      </c>
      <c r="D65" s="207"/>
      <c r="E65" s="320">
        <v>0</v>
      </c>
      <c r="F65" s="321"/>
      <c r="G65" s="322"/>
      <c r="H65" s="320">
        <v>0</v>
      </c>
      <c r="I65" s="321"/>
      <c r="J65" s="322"/>
      <c r="K65" s="208">
        <v>0</v>
      </c>
      <c r="L65" s="209">
        <v>0</v>
      </c>
      <c r="M65" s="208">
        <v>0</v>
      </c>
      <c r="P65" s="1">
        <f>P66+P67</f>
        <v>7154673</v>
      </c>
      <c r="T65" s="26"/>
      <c r="U65" s="26"/>
      <c r="V65" s="26"/>
      <c r="W65" s="26"/>
      <c r="X65" s="26"/>
      <c r="Y65" s="26"/>
    </row>
    <row r="66" spans="1:25" ht="13.8" thickBot="1">
      <c r="C66" s="206" t="s">
        <v>174</v>
      </c>
      <c r="D66" s="207"/>
      <c r="E66" s="320">
        <v>0</v>
      </c>
      <c r="F66" s="321"/>
      <c r="G66" s="322"/>
      <c r="H66" s="320">
        <v>0</v>
      </c>
      <c r="I66" s="321"/>
      <c r="J66" s="322"/>
      <c r="K66" s="208">
        <v>0</v>
      </c>
      <c r="L66" s="209">
        <v>0</v>
      </c>
      <c r="M66" s="208">
        <v>0</v>
      </c>
      <c r="P66" s="149">
        <v>509200</v>
      </c>
      <c r="T66" s="26"/>
      <c r="U66" s="26"/>
      <c r="V66" s="26"/>
      <c r="W66" s="26"/>
      <c r="X66" s="26"/>
      <c r="Y66" s="26"/>
    </row>
    <row r="67" spans="1:25">
      <c r="C67" s="204"/>
      <c r="D67" s="214"/>
      <c r="E67" s="218"/>
      <c r="F67" s="219"/>
      <c r="G67" s="220"/>
      <c r="H67" s="218"/>
      <c r="I67" s="219"/>
      <c r="J67" s="219"/>
      <c r="K67" s="192"/>
      <c r="L67" s="192"/>
      <c r="M67" s="192"/>
      <c r="P67" s="35">
        <v>6645473</v>
      </c>
      <c r="T67" s="26"/>
      <c r="U67" s="26"/>
      <c r="V67" s="26"/>
      <c r="W67" s="26"/>
      <c r="X67" s="26"/>
      <c r="Y67" s="26"/>
    </row>
    <row r="68" spans="1:25">
      <c r="C68" s="298" t="s">
        <v>175</v>
      </c>
      <c r="D68" s="312"/>
      <c r="E68" s="282">
        <v>-74469</v>
      </c>
      <c r="F68" s="282">
        <v>-22860</v>
      </c>
      <c r="G68" s="283"/>
      <c r="H68" s="282"/>
      <c r="I68" s="282">
        <v>272080</v>
      </c>
      <c r="J68" s="282"/>
      <c r="K68" s="4">
        <f>K64</f>
        <v>174751</v>
      </c>
      <c r="L68" s="4">
        <f>L64</f>
        <v>21635</v>
      </c>
      <c r="M68" s="4">
        <v>196386</v>
      </c>
      <c r="O68" s="2"/>
      <c r="T68" s="26"/>
      <c r="U68" s="26"/>
      <c r="V68" s="26"/>
      <c r="W68" s="26"/>
      <c r="X68" s="26"/>
      <c r="Y68" s="26"/>
    </row>
    <row r="69" spans="1:25">
      <c r="C69" s="201" t="s">
        <v>176</v>
      </c>
      <c r="D69" s="130"/>
      <c r="E69" s="282"/>
      <c r="F69" s="282"/>
      <c r="G69" s="283"/>
      <c r="H69" s="282"/>
      <c r="I69" s="282">
        <f>SUM(H70:H74)</f>
        <v>134900</v>
      </c>
      <c r="J69" s="282"/>
      <c r="K69" s="4"/>
      <c r="L69" s="4"/>
      <c r="M69" s="4"/>
      <c r="T69" s="26"/>
      <c r="U69" s="26"/>
      <c r="V69" s="26"/>
      <c r="W69" s="26"/>
      <c r="X69" s="26"/>
      <c r="Y69" s="26"/>
    </row>
    <row r="70" spans="1:25">
      <c r="C70" s="201"/>
      <c r="D70" s="130" t="s">
        <v>153</v>
      </c>
      <c r="E70" s="282"/>
      <c r="F70" s="282"/>
      <c r="G70" s="283"/>
      <c r="H70" s="282">
        <v>40800</v>
      </c>
      <c r="I70" s="282"/>
      <c r="J70" s="282"/>
      <c r="K70" s="4"/>
      <c r="L70" s="4"/>
      <c r="M70" s="4"/>
      <c r="P70">
        <v>7432704</v>
      </c>
      <c r="T70" s="26"/>
      <c r="U70" s="26"/>
      <c r="V70" s="26"/>
      <c r="W70" s="26"/>
      <c r="X70" s="26"/>
      <c r="Y70" s="26"/>
    </row>
    <row r="71" spans="1:25">
      <c r="C71" s="201"/>
      <c r="D71" s="215" t="s">
        <v>159</v>
      </c>
      <c r="E71" s="282"/>
      <c r="F71" s="282"/>
      <c r="G71" s="283"/>
      <c r="H71" s="282">
        <v>22000</v>
      </c>
      <c r="I71" s="282"/>
      <c r="J71" s="282"/>
      <c r="K71" s="4"/>
      <c r="L71" s="4"/>
      <c r="M71" s="4"/>
      <c r="P71" s="282">
        <v>134900</v>
      </c>
      <c r="T71" s="26"/>
      <c r="U71" s="26"/>
      <c r="V71" s="26"/>
      <c r="W71" s="26"/>
      <c r="X71" s="26"/>
      <c r="Y71" s="26"/>
    </row>
    <row r="72" spans="1:25">
      <c r="C72" s="201"/>
      <c r="D72" s="215" t="s">
        <v>160</v>
      </c>
      <c r="E72" s="282"/>
      <c r="F72" s="282"/>
      <c r="G72" s="283"/>
      <c r="H72" s="282">
        <v>54900</v>
      </c>
      <c r="I72" s="282"/>
      <c r="J72" s="282"/>
      <c r="K72" s="4"/>
      <c r="L72" s="4"/>
      <c r="M72" s="4"/>
      <c r="T72" s="26"/>
      <c r="U72" s="26"/>
      <c r="V72" s="26"/>
      <c r="W72" s="26"/>
      <c r="X72" s="26"/>
      <c r="Y72" s="26"/>
    </row>
    <row r="73" spans="1:25">
      <c r="C73" s="201"/>
      <c r="D73" s="215" t="s">
        <v>161</v>
      </c>
      <c r="E73" s="282"/>
      <c r="F73" s="282"/>
      <c r="G73" s="283"/>
      <c r="H73" s="282">
        <v>4000</v>
      </c>
      <c r="I73" s="282"/>
      <c r="J73" s="282"/>
      <c r="K73" s="4"/>
      <c r="L73" s="4"/>
      <c r="M73" s="4"/>
      <c r="P73" s="1">
        <f>P70+P71</f>
        <v>7567604</v>
      </c>
      <c r="T73" s="26"/>
      <c r="U73" s="26"/>
      <c r="V73" s="26"/>
      <c r="W73" s="26"/>
      <c r="X73" s="26"/>
      <c r="Y73" s="26"/>
    </row>
    <row r="74" spans="1:25">
      <c r="C74" s="201"/>
      <c r="D74" s="217" t="s">
        <v>162</v>
      </c>
      <c r="E74" s="282"/>
      <c r="F74" s="282"/>
      <c r="G74" s="283"/>
      <c r="H74" s="282">
        <v>13200</v>
      </c>
      <c r="I74" s="282"/>
      <c r="J74" s="282"/>
      <c r="K74" s="4"/>
      <c r="L74" s="4"/>
      <c r="M74" s="4"/>
      <c r="T74" s="26"/>
      <c r="U74" s="26"/>
      <c r="V74" s="26"/>
      <c r="W74" s="26"/>
      <c r="X74" s="26"/>
      <c r="Y74" s="26"/>
    </row>
    <row r="75" spans="1:25">
      <c r="C75" s="201" t="s">
        <v>177</v>
      </c>
      <c r="D75" s="217"/>
      <c r="E75" s="282">
        <v>-74469</v>
      </c>
      <c r="F75" s="282">
        <v>-22860</v>
      </c>
      <c r="G75" s="283"/>
      <c r="H75" s="282"/>
      <c r="I75" s="282">
        <f>I68-I69</f>
        <v>137180</v>
      </c>
      <c r="J75" s="282"/>
      <c r="K75" s="4">
        <f>E75+F75+I75</f>
        <v>39851</v>
      </c>
      <c r="L75" s="4">
        <f>L68</f>
        <v>21635</v>
      </c>
      <c r="M75" s="4">
        <f>K75+L75</f>
        <v>61486</v>
      </c>
      <c r="T75" s="26"/>
      <c r="U75" s="26"/>
      <c r="V75" s="26"/>
      <c r="W75" s="26"/>
      <c r="X75" s="26"/>
      <c r="Y75" s="26"/>
    </row>
    <row r="76" spans="1:25" ht="13.8" thickBot="1">
      <c r="C76" s="201" t="s">
        <v>178</v>
      </c>
      <c r="D76" s="217"/>
      <c r="E76" s="282">
        <v>-156290</v>
      </c>
      <c r="F76" s="282">
        <v>159720</v>
      </c>
      <c r="G76" s="283"/>
      <c r="H76" s="282"/>
      <c r="I76" s="282"/>
      <c r="J76" s="282"/>
      <c r="K76" s="4">
        <f>E76+F76+I76</f>
        <v>3430</v>
      </c>
      <c r="L76" s="4"/>
      <c r="M76" s="223">
        <f>K76+L76</f>
        <v>3430</v>
      </c>
      <c r="T76" s="26"/>
      <c r="U76" s="26"/>
      <c r="V76" s="26"/>
      <c r="W76" s="26"/>
      <c r="X76" s="26"/>
      <c r="Y76" s="26"/>
    </row>
    <row r="77" spans="1:25" ht="13.8" thickBot="1">
      <c r="C77" s="221" t="s">
        <v>170</v>
      </c>
      <c r="D77" s="222"/>
      <c r="E77" s="284">
        <f>E76+E75</f>
        <v>-230759</v>
      </c>
      <c r="F77" s="284">
        <f>F76+F75</f>
        <v>136860</v>
      </c>
      <c r="G77" s="285"/>
      <c r="H77" s="284"/>
      <c r="I77" s="284">
        <f>I75</f>
        <v>137180</v>
      </c>
      <c r="J77" s="284"/>
      <c r="K77" s="209">
        <f>E77+F77+I77</f>
        <v>43281</v>
      </c>
      <c r="L77" s="209">
        <f>L75</f>
        <v>21635</v>
      </c>
      <c r="M77" s="209">
        <f>M75+M76</f>
        <v>64916</v>
      </c>
      <c r="T77" s="26"/>
      <c r="U77" s="26"/>
      <c r="V77" s="26"/>
      <c r="W77" s="26"/>
      <c r="X77" s="26"/>
      <c r="Y77" s="26"/>
    </row>
    <row r="78" spans="1:25">
      <c r="C78" s="200"/>
      <c r="D78" s="200"/>
      <c r="E78" s="200"/>
      <c r="F78" s="200"/>
      <c r="G78" s="200"/>
      <c r="H78" s="200"/>
      <c r="I78" s="200"/>
      <c r="J78" s="200"/>
      <c r="K78" s="200"/>
      <c r="L78" s="200"/>
      <c r="M78" s="200"/>
    </row>
    <row r="79" spans="1:25">
      <c r="M79" s="1"/>
    </row>
  </sheetData>
  <mergeCells count="13">
    <mergeCell ref="C68:D68"/>
    <mergeCell ref="E64:G64"/>
    <mergeCell ref="H64:J64"/>
    <mergeCell ref="I4:J4"/>
    <mergeCell ref="E65:G65"/>
    <mergeCell ref="H65:J65"/>
    <mergeCell ref="E66:G66"/>
    <mergeCell ref="H66:J66"/>
    <mergeCell ref="C5:D5"/>
    <mergeCell ref="C6:D6"/>
    <mergeCell ref="C4:D4"/>
    <mergeCell ref="C9:D9"/>
    <mergeCell ref="C34:D34"/>
  </mergeCells>
  <phoneticPr fontId="2"/>
  <pageMargins left="0.25" right="0.25" top="0.75" bottom="0.75" header="0.3" footer="0.3"/>
  <pageSetup paperSize="9" scale="7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D32" sqref="D32"/>
    </sheetView>
  </sheetViews>
  <sheetFormatPr defaultRowHeight="13.2"/>
  <cols>
    <col min="1" max="1" width="40.88671875" customWidth="1"/>
    <col min="2" max="4" width="12.21875" style="1" customWidth="1"/>
    <col min="5" max="5" width="13.88671875" customWidth="1"/>
    <col min="7" max="7" width="39.88671875" customWidth="1"/>
    <col min="8" max="10" width="13.109375" customWidth="1"/>
    <col min="12" max="12" width="9.44140625" bestFit="1" customWidth="1"/>
    <col min="257" max="257" width="40.88671875" customWidth="1"/>
    <col min="258" max="260" width="12.21875" customWidth="1"/>
    <col min="261" max="261" width="13.88671875" customWidth="1"/>
    <col min="263" max="263" width="39.88671875" customWidth="1"/>
    <col min="264" max="266" width="13.109375" customWidth="1"/>
    <col min="268" max="268" width="9.44140625" bestFit="1" customWidth="1"/>
    <col min="513" max="513" width="40.88671875" customWidth="1"/>
    <col min="514" max="516" width="12.21875" customWidth="1"/>
    <col min="517" max="517" width="13.88671875" customWidth="1"/>
    <col min="519" max="519" width="39.88671875" customWidth="1"/>
    <col min="520" max="522" width="13.109375" customWidth="1"/>
    <col min="524" max="524" width="9.44140625" bestFit="1" customWidth="1"/>
    <col min="769" max="769" width="40.88671875" customWidth="1"/>
    <col min="770" max="772" width="12.21875" customWidth="1"/>
    <col min="773" max="773" width="13.88671875" customWidth="1"/>
    <col min="775" max="775" width="39.88671875" customWidth="1"/>
    <col min="776" max="778" width="13.109375" customWidth="1"/>
    <col min="780" max="780" width="9.44140625" bestFit="1" customWidth="1"/>
    <col min="1025" max="1025" width="40.88671875" customWidth="1"/>
    <col min="1026" max="1028" width="12.21875" customWidth="1"/>
    <col min="1029" max="1029" width="13.88671875" customWidth="1"/>
    <col min="1031" max="1031" width="39.88671875" customWidth="1"/>
    <col min="1032" max="1034" width="13.109375" customWidth="1"/>
    <col min="1036" max="1036" width="9.44140625" bestFit="1" customWidth="1"/>
    <col min="1281" max="1281" width="40.88671875" customWidth="1"/>
    <col min="1282" max="1284" width="12.21875" customWidth="1"/>
    <col min="1285" max="1285" width="13.88671875" customWidth="1"/>
    <col min="1287" max="1287" width="39.88671875" customWidth="1"/>
    <col min="1288" max="1290" width="13.109375" customWidth="1"/>
    <col min="1292" max="1292" width="9.44140625" bestFit="1" customWidth="1"/>
    <col min="1537" max="1537" width="40.88671875" customWidth="1"/>
    <col min="1538" max="1540" width="12.21875" customWidth="1"/>
    <col min="1541" max="1541" width="13.88671875" customWidth="1"/>
    <col min="1543" max="1543" width="39.88671875" customWidth="1"/>
    <col min="1544" max="1546" width="13.109375" customWidth="1"/>
    <col min="1548" max="1548" width="9.44140625" bestFit="1" customWidth="1"/>
    <col min="1793" max="1793" width="40.88671875" customWidth="1"/>
    <col min="1794" max="1796" width="12.21875" customWidth="1"/>
    <col min="1797" max="1797" width="13.88671875" customWidth="1"/>
    <col min="1799" max="1799" width="39.88671875" customWidth="1"/>
    <col min="1800" max="1802" width="13.109375" customWidth="1"/>
    <col min="1804" max="1804" width="9.44140625" bestFit="1" customWidth="1"/>
    <col min="2049" max="2049" width="40.88671875" customWidth="1"/>
    <col min="2050" max="2052" width="12.21875" customWidth="1"/>
    <col min="2053" max="2053" width="13.88671875" customWidth="1"/>
    <col min="2055" max="2055" width="39.88671875" customWidth="1"/>
    <col min="2056" max="2058" width="13.109375" customWidth="1"/>
    <col min="2060" max="2060" width="9.44140625" bestFit="1" customWidth="1"/>
    <col min="2305" max="2305" width="40.88671875" customWidth="1"/>
    <col min="2306" max="2308" width="12.21875" customWidth="1"/>
    <col min="2309" max="2309" width="13.88671875" customWidth="1"/>
    <col min="2311" max="2311" width="39.88671875" customWidth="1"/>
    <col min="2312" max="2314" width="13.109375" customWidth="1"/>
    <col min="2316" max="2316" width="9.44140625" bestFit="1" customWidth="1"/>
    <col min="2561" max="2561" width="40.88671875" customWidth="1"/>
    <col min="2562" max="2564" width="12.21875" customWidth="1"/>
    <col min="2565" max="2565" width="13.88671875" customWidth="1"/>
    <col min="2567" max="2567" width="39.88671875" customWidth="1"/>
    <col min="2568" max="2570" width="13.109375" customWidth="1"/>
    <col min="2572" max="2572" width="9.44140625" bestFit="1" customWidth="1"/>
    <col min="2817" max="2817" width="40.88671875" customWidth="1"/>
    <col min="2818" max="2820" width="12.21875" customWidth="1"/>
    <col min="2821" max="2821" width="13.88671875" customWidth="1"/>
    <col min="2823" max="2823" width="39.88671875" customWidth="1"/>
    <col min="2824" max="2826" width="13.109375" customWidth="1"/>
    <col min="2828" max="2828" width="9.44140625" bestFit="1" customWidth="1"/>
    <col min="3073" max="3073" width="40.88671875" customWidth="1"/>
    <col min="3074" max="3076" width="12.21875" customWidth="1"/>
    <col min="3077" max="3077" width="13.88671875" customWidth="1"/>
    <col min="3079" max="3079" width="39.88671875" customWidth="1"/>
    <col min="3080" max="3082" width="13.109375" customWidth="1"/>
    <col min="3084" max="3084" width="9.44140625" bestFit="1" customWidth="1"/>
    <col min="3329" max="3329" width="40.88671875" customWidth="1"/>
    <col min="3330" max="3332" width="12.21875" customWidth="1"/>
    <col min="3333" max="3333" width="13.88671875" customWidth="1"/>
    <col min="3335" max="3335" width="39.88671875" customWidth="1"/>
    <col min="3336" max="3338" width="13.109375" customWidth="1"/>
    <col min="3340" max="3340" width="9.44140625" bestFit="1" customWidth="1"/>
    <col min="3585" max="3585" width="40.88671875" customWidth="1"/>
    <col min="3586" max="3588" width="12.21875" customWidth="1"/>
    <col min="3589" max="3589" width="13.88671875" customWidth="1"/>
    <col min="3591" max="3591" width="39.88671875" customWidth="1"/>
    <col min="3592" max="3594" width="13.109375" customWidth="1"/>
    <col min="3596" max="3596" width="9.44140625" bestFit="1" customWidth="1"/>
    <col min="3841" max="3841" width="40.88671875" customWidth="1"/>
    <col min="3842" max="3844" width="12.21875" customWidth="1"/>
    <col min="3845" max="3845" width="13.88671875" customWidth="1"/>
    <col min="3847" max="3847" width="39.88671875" customWidth="1"/>
    <col min="3848" max="3850" width="13.109375" customWidth="1"/>
    <col min="3852" max="3852" width="9.44140625" bestFit="1" customWidth="1"/>
    <col min="4097" max="4097" width="40.88671875" customWidth="1"/>
    <col min="4098" max="4100" width="12.21875" customWidth="1"/>
    <col min="4101" max="4101" width="13.88671875" customWidth="1"/>
    <col min="4103" max="4103" width="39.88671875" customWidth="1"/>
    <col min="4104" max="4106" width="13.109375" customWidth="1"/>
    <col min="4108" max="4108" width="9.44140625" bestFit="1" customWidth="1"/>
    <col min="4353" max="4353" width="40.88671875" customWidth="1"/>
    <col min="4354" max="4356" width="12.21875" customWidth="1"/>
    <col min="4357" max="4357" width="13.88671875" customWidth="1"/>
    <col min="4359" max="4359" width="39.88671875" customWidth="1"/>
    <col min="4360" max="4362" width="13.109375" customWidth="1"/>
    <col min="4364" max="4364" width="9.44140625" bestFit="1" customWidth="1"/>
    <col min="4609" max="4609" width="40.88671875" customWidth="1"/>
    <col min="4610" max="4612" width="12.21875" customWidth="1"/>
    <col min="4613" max="4613" width="13.88671875" customWidth="1"/>
    <col min="4615" max="4615" width="39.88671875" customWidth="1"/>
    <col min="4616" max="4618" width="13.109375" customWidth="1"/>
    <col min="4620" max="4620" width="9.44140625" bestFit="1" customWidth="1"/>
    <col min="4865" max="4865" width="40.88671875" customWidth="1"/>
    <col min="4866" max="4868" width="12.21875" customWidth="1"/>
    <col min="4869" max="4869" width="13.88671875" customWidth="1"/>
    <col min="4871" max="4871" width="39.88671875" customWidth="1"/>
    <col min="4872" max="4874" width="13.109375" customWidth="1"/>
    <col min="4876" max="4876" width="9.44140625" bestFit="1" customWidth="1"/>
    <col min="5121" max="5121" width="40.88671875" customWidth="1"/>
    <col min="5122" max="5124" width="12.21875" customWidth="1"/>
    <col min="5125" max="5125" width="13.88671875" customWidth="1"/>
    <col min="5127" max="5127" width="39.88671875" customWidth="1"/>
    <col min="5128" max="5130" width="13.109375" customWidth="1"/>
    <col min="5132" max="5132" width="9.44140625" bestFit="1" customWidth="1"/>
    <col min="5377" max="5377" width="40.88671875" customWidth="1"/>
    <col min="5378" max="5380" width="12.21875" customWidth="1"/>
    <col min="5381" max="5381" width="13.88671875" customWidth="1"/>
    <col min="5383" max="5383" width="39.88671875" customWidth="1"/>
    <col min="5384" max="5386" width="13.109375" customWidth="1"/>
    <col min="5388" max="5388" width="9.44140625" bestFit="1" customWidth="1"/>
    <col min="5633" max="5633" width="40.88671875" customWidth="1"/>
    <col min="5634" max="5636" width="12.21875" customWidth="1"/>
    <col min="5637" max="5637" width="13.88671875" customWidth="1"/>
    <col min="5639" max="5639" width="39.88671875" customWidth="1"/>
    <col min="5640" max="5642" width="13.109375" customWidth="1"/>
    <col min="5644" max="5644" width="9.44140625" bestFit="1" customWidth="1"/>
    <col min="5889" max="5889" width="40.88671875" customWidth="1"/>
    <col min="5890" max="5892" width="12.21875" customWidth="1"/>
    <col min="5893" max="5893" width="13.88671875" customWidth="1"/>
    <col min="5895" max="5895" width="39.88671875" customWidth="1"/>
    <col min="5896" max="5898" width="13.109375" customWidth="1"/>
    <col min="5900" max="5900" width="9.44140625" bestFit="1" customWidth="1"/>
    <col min="6145" max="6145" width="40.88671875" customWidth="1"/>
    <col min="6146" max="6148" width="12.21875" customWidth="1"/>
    <col min="6149" max="6149" width="13.88671875" customWidth="1"/>
    <col min="6151" max="6151" width="39.88671875" customWidth="1"/>
    <col min="6152" max="6154" width="13.109375" customWidth="1"/>
    <col min="6156" max="6156" width="9.44140625" bestFit="1" customWidth="1"/>
    <col min="6401" max="6401" width="40.88671875" customWidth="1"/>
    <col min="6402" max="6404" width="12.21875" customWidth="1"/>
    <col min="6405" max="6405" width="13.88671875" customWidth="1"/>
    <col min="6407" max="6407" width="39.88671875" customWidth="1"/>
    <col min="6408" max="6410" width="13.109375" customWidth="1"/>
    <col min="6412" max="6412" width="9.44140625" bestFit="1" customWidth="1"/>
    <col min="6657" max="6657" width="40.88671875" customWidth="1"/>
    <col min="6658" max="6660" width="12.21875" customWidth="1"/>
    <col min="6661" max="6661" width="13.88671875" customWidth="1"/>
    <col min="6663" max="6663" width="39.88671875" customWidth="1"/>
    <col min="6664" max="6666" width="13.109375" customWidth="1"/>
    <col min="6668" max="6668" width="9.44140625" bestFit="1" customWidth="1"/>
    <col min="6913" max="6913" width="40.88671875" customWidth="1"/>
    <col min="6914" max="6916" width="12.21875" customWidth="1"/>
    <col min="6917" max="6917" width="13.88671875" customWidth="1"/>
    <col min="6919" max="6919" width="39.88671875" customWidth="1"/>
    <col min="6920" max="6922" width="13.109375" customWidth="1"/>
    <col min="6924" max="6924" width="9.44140625" bestFit="1" customWidth="1"/>
    <col min="7169" max="7169" width="40.88671875" customWidth="1"/>
    <col min="7170" max="7172" width="12.21875" customWidth="1"/>
    <col min="7173" max="7173" width="13.88671875" customWidth="1"/>
    <col min="7175" max="7175" width="39.88671875" customWidth="1"/>
    <col min="7176" max="7178" width="13.109375" customWidth="1"/>
    <col min="7180" max="7180" width="9.44140625" bestFit="1" customWidth="1"/>
    <col min="7425" max="7425" width="40.88671875" customWidth="1"/>
    <col min="7426" max="7428" width="12.21875" customWidth="1"/>
    <col min="7429" max="7429" width="13.88671875" customWidth="1"/>
    <col min="7431" max="7431" width="39.88671875" customWidth="1"/>
    <col min="7432" max="7434" width="13.109375" customWidth="1"/>
    <col min="7436" max="7436" width="9.44140625" bestFit="1" customWidth="1"/>
    <col min="7681" max="7681" width="40.88671875" customWidth="1"/>
    <col min="7682" max="7684" width="12.21875" customWidth="1"/>
    <col min="7685" max="7685" width="13.88671875" customWidth="1"/>
    <col min="7687" max="7687" width="39.88671875" customWidth="1"/>
    <col min="7688" max="7690" width="13.109375" customWidth="1"/>
    <col min="7692" max="7692" width="9.44140625" bestFit="1" customWidth="1"/>
    <col min="7937" max="7937" width="40.88671875" customWidth="1"/>
    <col min="7938" max="7940" width="12.21875" customWidth="1"/>
    <col min="7941" max="7941" width="13.88671875" customWidth="1"/>
    <col min="7943" max="7943" width="39.88671875" customWidth="1"/>
    <col min="7944" max="7946" width="13.109375" customWidth="1"/>
    <col min="7948" max="7948" width="9.44140625" bestFit="1" customWidth="1"/>
    <col min="8193" max="8193" width="40.88671875" customWidth="1"/>
    <col min="8194" max="8196" width="12.21875" customWidth="1"/>
    <col min="8197" max="8197" width="13.88671875" customWidth="1"/>
    <col min="8199" max="8199" width="39.88671875" customWidth="1"/>
    <col min="8200" max="8202" width="13.109375" customWidth="1"/>
    <col min="8204" max="8204" width="9.44140625" bestFit="1" customWidth="1"/>
    <col min="8449" max="8449" width="40.88671875" customWidth="1"/>
    <col min="8450" max="8452" width="12.21875" customWidth="1"/>
    <col min="8453" max="8453" width="13.88671875" customWidth="1"/>
    <col min="8455" max="8455" width="39.88671875" customWidth="1"/>
    <col min="8456" max="8458" width="13.109375" customWidth="1"/>
    <col min="8460" max="8460" width="9.44140625" bestFit="1" customWidth="1"/>
    <col min="8705" max="8705" width="40.88671875" customWidth="1"/>
    <col min="8706" max="8708" width="12.21875" customWidth="1"/>
    <col min="8709" max="8709" width="13.88671875" customWidth="1"/>
    <col min="8711" max="8711" width="39.88671875" customWidth="1"/>
    <col min="8712" max="8714" width="13.109375" customWidth="1"/>
    <col min="8716" max="8716" width="9.44140625" bestFit="1" customWidth="1"/>
    <col min="8961" max="8961" width="40.88671875" customWidth="1"/>
    <col min="8962" max="8964" width="12.21875" customWidth="1"/>
    <col min="8965" max="8965" width="13.88671875" customWidth="1"/>
    <col min="8967" max="8967" width="39.88671875" customWidth="1"/>
    <col min="8968" max="8970" width="13.109375" customWidth="1"/>
    <col min="8972" max="8972" width="9.44140625" bestFit="1" customWidth="1"/>
    <col min="9217" max="9217" width="40.88671875" customWidth="1"/>
    <col min="9218" max="9220" width="12.21875" customWidth="1"/>
    <col min="9221" max="9221" width="13.88671875" customWidth="1"/>
    <col min="9223" max="9223" width="39.88671875" customWidth="1"/>
    <col min="9224" max="9226" width="13.109375" customWidth="1"/>
    <col min="9228" max="9228" width="9.44140625" bestFit="1" customWidth="1"/>
    <col min="9473" max="9473" width="40.88671875" customWidth="1"/>
    <col min="9474" max="9476" width="12.21875" customWidth="1"/>
    <col min="9477" max="9477" width="13.88671875" customWidth="1"/>
    <col min="9479" max="9479" width="39.88671875" customWidth="1"/>
    <col min="9480" max="9482" width="13.109375" customWidth="1"/>
    <col min="9484" max="9484" width="9.44140625" bestFit="1" customWidth="1"/>
    <col min="9729" max="9729" width="40.88671875" customWidth="1"/>
    <col min="9730" max="9732" width="12.21875" customWidth="1"/>
    <col min="9733" max="9733" width="13.88671875" customWidth="1"/>
    <col min="9735" max="9735" width="39.88671875" customWidth="1"/>
    <col min="9736" max="9738" width="13.109375" customWidth="1"/>
    <col min="9740" max="9740" width="9.44140625" bestFit="1" customWidth="1"/>
    <col min="9985" max="9985" width="40.88671875" customWidth="1"/>
    <col min="9986" max="9988" width="12.21875" customWidth="1"/>
    <col min="9989" max="9989" width="13.88671875" customWidth="1"/>
    <col min="9991" max="9991" width="39.88671875" customWidth="1"/>
    <col min="9992" max="9994" width="13.109375" customWidth="1"/>
    <col min="9996" max="9996" width="9.44140625" bestFit="1" customWidth="1"/>
    <col min="10241" max="10241" width="40.88671875" customWidth="1"/>
    <col min="10242" max="10244" width="12.21875" customWidth="1"/>
    <col min="10245" max="10245" width="13.88671875" customWidth="1"/>
    <col min="10247" max="10247" width="39.88671875" customWidth="1"/>
    <col min="10248" max="10250" width="13.109375" customWidth="1"/>
    <col min="10252" max="10252" width="9.44140625" bestFit="1" customWidth="1"/>
    <col min="10497" max="10497" width="40.88671875" customWidth="1"/>
    <col min="10498" max="10500" width="12.21875" customWidth="1"/>
    <col min="10501" max="10501" width="13.88671875" customWidth="1"/>
    <col min="10503" max="10503" width="39.88671875" customWidth="1"/>
    <col min="10504" max="10506" width="13.109375" customWidth="1"/>
    <col min="10508" max="10508" width="9.44140625" bestFit="1" customWidth="1"/>
    <col min="10753" max="10753" width="40.88671875" customWidth="1"/>
    <col min="10754" max="10756" width="12.21875" customWidth="1"/>
    <col min="10757" max="10757" width="13.88671875" customWidth="1"/>
    <col min="10759" max="10759" width="39.88671875" customWidth="1"/>
    <col min="10760" max="10762" width="13.109375" customWidth="1"/>
    <col min="10764" max="10764" width="9.44140625" bestFit="1" customWidth="1"/>
    <col min="11009" max="11009" width="40.88671875" customWidth="1"/>
    <col min="11010" max="11012" width="12.21875" customWidth="1"/>
    <col min="11013" max="11013" width="13.88671875" customWidth="1"/>
    <col min="11015" max="11015" width="39.88671875" customWidth="1"/>
    <col min="11016" max="11018" width="13.109375" customWidth="1"/>
    <col min="11020" max="11020" width="9.44140625" bestFit="1" customWidth="1"/>
    <col min="11265" max="11265" width="40.88671875" customWidth="1"/>
    <col min="11266" max="11268" width="12.21875" customWidth="1"/>
    <col min="11269" max="11269" width="13.88671875" customWidth="1"/>
    <col min="11271" max="11271" width="39.88671875" customWidth="1"/>
    <col min="11272" max="11274" width="13.109375" customWidth="1"/>
    <col min="11276" max="11276" width="9.44140625" bestFit="1" customWidth="1"/>
    <col min="11521" max="11521" width="40.88671875" customWidth="1"/>
    <col min="11522" max="11524" width="12.21875" customWidth="1"/>
    <col min="11525" max="11525" width="13.88671875" customWidth="1"/>
    <col min="11527" max="11527" width="39.88671875" customWidth="1"/>
    <col min="11528" max="11530" width="13.109375" customWidth="1"/>
    <col min="11532" max="11532" width="9.44140625" bestFit="1" customWidth="1"/>
    <col min="11777" max="11777" width="40.88671875" customWidth="1"/>
    <col min="11778" max="11780" width="12.21875" customWidth="1"/>
    <col min="11781" max="11781" width="13.88671875" customWidth="1"/>
    <col min="11783" max="11783" width="39.88671875" customWidth="1"/>
    <col min="11784" max="11786" width="13.109375" customWidth="1"/>
    <col min="11788" max="11788" width="9.44140625" bestFit="1" customWidth="1"/>
    <col min="12033" max="12033" width="40.88671875" customWidth="1"/>
    <col min="12034" max="12036" width="12.21875" customWidth="1"/>
    <col min="12037" max="12037" width="13.88671875" customWidth="1"/>
    <col min="12039" max="12039" width="39.88671875" customWidth="1"/>
    <col min="12040" max="12042" width="13.109375" customWidth="1"/>
    <col min="12044" max="12044" width="9.44140625" bestFit="1" customWidth="1"/>
    <col min="12289" max="12289" width="40.88671875" customWidth="1"/>
    <col min="12290" max="12292" width="12.21875" customWidth="1"/>
    <col min="12293" max="12293" width="13.88671875" customWidth="1"/>
    <col min="12295" max="12295" width="39.88671875" customWidth="1"/>
    <col min="12296" max="12298" width="13.109375" customWidth="1"/>
    <col min="12300" max="12300" width="9.44140625" bestFit="1" customWidth="1"/>
    <col min="12545" max="12545" width="40.88671875" customWidth="1"/>
    <col min="12546" max="12548" width="12.21875" customWidth="1"/>
    <col min="12549" max="12549" width="13.88671875" customWidth="1"/>
    <col min="12551" max="12551" width="39.88671875" customWidth="1"/>
    <col min="12552" max="12554" width="13.109375" customWidth="1"/>
    <col min="12556" max="12556" width="9.44140625" bestFit="1" customWidth="1"/>
    <col min="12801" max="12801" width="40.88671875" customWidth="1"/>
    <col min="12802" max="12804" width="12.21875" customWidth="1"/>
    <col min="12805" max="12805" width="13.88671875" customWidth="1"/>
    <col min="12807" max="12807" width="39.88671875" customWidth="1"/>
    <col min="12808" max="12810" width="13.109375" customWidth="1"/>
    <col min="12812" max="12812" width="9.44140625" bestFit="1" customWidth="1"/>
    <col min="13057" max="13057" width="40.88671875" customWidth="1"/>
    <col min="13058" max="13060" width="12.21875" customWidth="1"/>
    <col min="13061" max="13061" width="13.88671875" customWidth="1"/>
    <col min="13063" max="13063" width="39.88671875" customWidth="1"/>
    <col min="13064" max="13066" width="13.109375" customWidth="1"/>
    <col min="13068" max="13068" width="9.44140625" bestFit="1" customWidth="1"/>
    <col min="13313" max="13313" width="40.88671875" customWidth="1"/>
    <col min="13314" max="13316" width="12.21875" customWidth="1"/>
    <col min="13317" max="13317" width="13.88671875" customWidth="1"/>
    <col min="13319" max="13319" width="39.88671875" customWidth="1"/>
    <col min="13320" max="13322" width="13.109375" customWidth="1"/>
    <col min="13324" max="13324" width="9.44140625" bestFit="1" customWidth="1"/>
    <col min="13569" max="13569" width="40.88671875" customWidth="1"/>
    <col min="13570" max="13572" width="12.21875" customWidth="1"/>
    <col min="13573" max="13573" width="13.88671875" customWidth="1"/>
    <col min="13575" max="13575" width="39.88671875" customWidth="1"/>
    <col min="13576" max="13578" width="13.109375" customWidth="1"/>
    <col min="13580" max="13580" width="9.44140625" bestFit="1" customWidth="1"/>
    <col min="13825" max="13825" width="40.88671875" customWidth="1"/>
    <col min="13826" max="13828" width="12.21875" customWidth="1"/>
    <col min="13829" max="13829" width="13.88671875" customWidth="1"/>
    <col min="13831" max="13831" width="39.88671875" customWidth="1"/>
    <col min="13832" max="13834" width="13.109375" customWidth="1"/>
    <col min="13836" max="13836" width="9.44140625" bestFit="1" customWidth="1"/>
    <col min="14081" max="14081" width="40.88671875" customWidth="1"/>
    <col min="14082" max="14084" width="12.21875" customWidth="1"/>
    <col min="14085" max="14085" width="13.88671875" customWidth="1"/>
    <col min="14087" max="14087" width="39.88671875" customWidth="1"/>
    <col min="14088" max="14090" width="13.109375" customWidth="1"/>
    <col min="14092" max="14092" width="9.44140625" bestFit="1" customWidth="1"/>
    <col min="14337" max="14337" width="40.88671875" customWidth="1"/>
    <col min="14338" max="14340" width="12.21875" customWidth="1"/>
    <col min="14341" max="14341" width="13.88671875" customWidth="1"/>
    <col min="14343" max="14343" width="39.88671875" customWidth="1"/>
    <col min="14344" max="14346" width="13.109375" customWidth="1"/>
    <col min="14348" max="14348" width="9.44140625" bestFit="1" customWidth="1"/>
    <col min="14593" max="14593" width="40.88671875" customWidth="1"/>
    <col min="14594" max="14596" width="12.21875" customWidth="1"/>
    <col min="14597" max="14597" width="13.88671875" customWidth="1"/>
    <col min="14599" max="14599" width="39.88671875" customWidth="1"/>
    <col min="14600" max="14602" width="13.109375" customWidth="1"/>
    <col min="14604" max="14604" width="9.44140625" bestFit="1" customWidth="1"/>
    <col min="14849" max="14849" width="40.88671875" customWidth="1"/>
    <col min="14850" max="14852" width="12.21875" customWidth="1"/>
    <col min="14853" max="14853" width="13.88671875" customWidth="1"/>
    <col min="14855" max="14855" width="39.88671875" customWidth="1"/>
    <col min="14856" max="14858" width="13.109375" customWidth="1"/>
    <col min="14860" max="14860" width="9.44140625" bestFit="1" customWidth="1"/>
    <col min="15105" max="15105" width="40.88671875" customWidth="1"/>
    <col min="15106" max="15108" width="12.21875" customWidth="1"/>
    <col min="15109" max="15109" width="13.88671875" customWidth="1"/>
    <col min="15111" max="15111" width="39.88671875" customWidth="1"/>
    <col min="15112" max="15114" width="13.109375" customWidth="1"/>
    <col min="15116" max="15116" width="9.44140625" bestFit="1" customWidth="1"/>
    <col min="15361" max="15361" width="40.88671875" customWidth="1"/>
    <col min="15362" max="15364" width="12.21875" customWidth="1"/>
    <col min="15365" max="15365" width="13.88671875" customWidth="1"/>
    <col min="15367" max="15367" width="39.88671875" customWidth="1"/>
    <col min="15368" max="15370" width="13.109375" customWidth="1"/>
    <col min="15372" max="15372" width="9.44140625" bestFit="1" customWidth="1"/>
    <col min="15617" max="15617" width="40.88671875" customWidth="1"/>
    <col min="15618" max="15620" width="12.21875" customWidth="1"/>
    <col min="15621" max="15621" width="13.88671875" customWidth="1"/>
    <col min="15623" max="15623" width="39.88671875" customWidth="1"/>
    <col min="15624" max="15626" width="13.109375" customWidth="1"/>
    <col min="15628" max="15628" width="9.44140625" bestFit="1" customWidth="1"/>
    <col min="15873" max="15873" width="40.88671875" customWidth="1"/>
    <col min="15874" max="15876" width="12.21875" customWidth="1"/>
    <col min="15877" max="15877" width="13.88671875" customWidth="1"/>
    <col min="15879" max="15879" width="39.88671875" customWidth="1"/>
    <col min="15880" max="15882" width="13.109375" customWidth="1"/>
    <col min="15884" max="15884" width="9.44140625" bestFit="1" customWidth="1"/>
    <col min="16129" max="16129" width="40.88671875" customWidth="1"/>
    <col min="16130" max="16132" width="12.21875" customWidth="1"/>
    <col min="16133" max="16133" width="13.88671875" customWidth="1"/>
    <col min="16135" max="16135" width="39.88671875" customWidth="1"/>
    <col min="16136" max="16138" width="13.109375" customWidth="1"/>
    <col min="16140" max="16140" width="9.44140625" bestFit="1" customWidth="1"/>
  </cols>
  <sheetData>
    <row r="1" spans="1:5" s="19" customFormat="1">
      <c r="B1" s="42"/>
      <c r="C1" s="42"/>
      <c r="D1" s="42"/>
    </row>
    <row r="2" spans="1:5" s="19" customFormat="1">
      <c r="B2" s="42"/>
      <c r="C2" s="42"/>
      <c r="D2" s="42"/>
    </row>
    <row r="3" spans="1:5" s="19" customFormat="1">
      <c r="A3" s="19" t="s">
        <v>135</v>
      </c>
      <c r="B3" s="42"/>
      <c r="C3" s="42"/>
      <c r="D3" s="42"/>
    </row>
    <row r="4" spans="1:5" s="19" customFormat="1">
      <c r="B4" s="42"/>
      <c r="C4" s="42"/>
      <c r="D4" s="42"/>
    </row>
    <row r="5" spans="1:5" s="19" customFormat="1">
      <c r="A5" t="s">
        <v>143</v>
      </c>
      <c r="B5" s="1"/>
      <c r="C5" s="1"/>
      <c r="D5" s="1"/>
    </row>
    <row r="6" spans="1:5" s="19" customFormat="1">
      <c r="A6" s="1" t="s">
        <v>136</v>
      </c>
      <c r="B6" s="1"/>
      <c r="C6" s="1"/>
      <c r="D6" s="1"/>
    </row>
    <row r="7" spans="1:5" s="19" customFormat="1"/>
    <row r="8" spans="1:5">
      <c r="A8" t="s">
        <v>137</v>
      </c>
    </row>
    <row r="10" spans="1:5">
      <c r="A10" s="38" t="s">
        <v>0</v>
      </c>
      <c r="B10" s="39" t="s">
        <v>131</v>
      </c>
      <c r="C10" s="98" t="s">
        <v>138</v>
      </c>
      <c r="D10" s="99" t="s">
        <v>132</v>
      </c>
      <c r="E10" s="100" t="s">
        <v>133</v>
      </c>
    </row>
    <row r="11" spans="1:5">
      <c r="A11" s="101" t="s">
        <v>134</v>
      </c>
      <c r="B11" s="102"/>
      <c r="C11" s="84"/>
      <c r="D11" s="102"/>
      <c r="E11" s="85"/>
    </row>
    <row r="12" spans="1:5">
      <c r="A12" s="101" t="s">
        <v>139</v>
      </c>
      <c r="B12" s="40">
        <v>208489</v>
      </c>
      <c r="C12" s="42">
        <v>0</v>
      </c>
      <c r="D12" s="40">
        <v>0</v>
      </c>
      <c r="E12" s="85">
        <v>208489</v>
      </c>
    </row>
    <row r="13" spans="1:5">
      <c r="A13" s="101" t="s">
        <v>140</v>
      </c>
      <c r="B13" s="40">
        <v>50000</v>
      </c>
      <c r="C13" s="42">
        <v>3251000</v>
      </c>
      <c r="D13" s="40">
        <v>1851000</v>
      </c>
      <c r="E13" s="85">
        <v>1450000</v>
      </c>
    </row>
    <row r="14" spans="1:5">
      <c r="A14" s="103" t="s">
        <v>62</v>
      </c>
      <c r="B14" s="41">
        <f>SUM(B12:B13)</f>
        <v>258489</v>
      </c>
      <c r="C14" s="41">
        <f>SUM(C12:C13)</f>
        <v>3251000</v>
      </c>
      <c r="D14" s="41">
        <f>SUM(D12:D13)</f>
        <v>1851000</v>
      </c>
      <c r="E14" s="41">
        <f>SUM(E12:E13)</f>
        <v>1658489</v>
      </c>
    </row>
    <row r="17" spans="1:5">
      <c r="A17" s="19" t="s">
        <v>141</v>
      </c>
      <c r="B17" s="42"/>
      <c r="C17" s="42"/>
      <c r="D17" s="42"/>
      <c r="E17" s="19"/>
    </row>
    <row r="18" spans="1:5">
      <c r="A18" s="19"/>
      <c r="B18" s="42"/>
      <c r="C18" s="42"/>
      <c r="D18" s="42"/>
      <c r="E18" s="19"/>
    </row>
    <row r="19" spans="1:5">
      <c r="A19" t="s">
        <v>142</v>
      </c>
      <c r="E19" s="19"/>
    </row>
    <row r="20" spans="1:5">
      <c r="A20" s="1" t="s">
        <v>136</v>
      </c>
      <c r="E20" s="19"/>
    </row>
    <row r="21" spans="1:5">
      <c r="A21" s="19"/>
      <c r="B21" s="19"/>
      <c r="C21" s="19"/>
      <c r="D21" s="19"/>
      <c r="E21" s="19"/>
    </row>
    <row r="22" spans="1:5">
      <c r="A22" t="s">
        <v>137</v>
      </c>
    </row>
    <row r="24" spans="1:5">
      <c r="A24" s="38" t="s">
        <v>0</v>
      </c>
      <c r="B24" s="39" t="s">
        <v>131</v>
      </c>
      <c r="C24" s="98" t="s">
        <v>138</v>
      </c>
      <c r="D24" s="99" t="s">
        <v>132</v>
      </c>
      <c r="E24" s="100" t="s">
        <v>133</v>
      </c>
    </row>
    <row r="25" spans="1:5">
      <c r="A25" s="101" t="s">
        <v>134</v>
      </c>
      <c r="B25" s="102"/>
      <c r="C25" s="84"/>
      <c r="D25" s="102"/>
      <c r="E25" s="85"/>
    </row>
    <row r="26" spans="1:5">
      <c r="A26" s="101" t="s">
        <v>139</v>
      </c>
      <c r="B26" s="40">
        <v>208489</v>
      </c>
      <c r="C26" s="42">
        <v>0</v>
      </c>
      <c r="D26" s="40">
        <v>0</v>
      </c>
      <c r="E26" s="85">
        <v>208489</v>
      </c>
    </row>
    <row r="27" spans="1:5">
      <c r="A27" s="101" t="s">
        <v>140</v>
      </c>
      <c r="B27" s="40">
        <v>1450000</v>
      </c>
      <c r="C27" s="42">
        <v>1500000</v>
      </c>
      <c r="D27" s="40">
        <v>2900000</v>
      </c>
      <c r="E27" s="85">
        <f>B27+C27-D27</f>
        <v>50000</v>
      </c>
    </row>
    <row r="28" spans="1:5">
      <c r="A28" s="103" t="s">
        <v>62</v>
      </c>
      <c r="B28" s="41">
        <f>SUM(B26:B27)</f>
        <v>1658489</v>
      </c>
      <c r="C28" s="41">
        <f>SUM(C26:C27)</f>
        <v>1500000</v>
      </c>
      <c r="D28" s="41">
        <f>SUM(D26:D27)</f>
        <v>2900000</v>
      </c>
      <c r="E28" s="41">
        <f>SUM(E26:E27)</f>
        <v>258489</v>
      </c>
    </row>
  </sheetData>
  <phoneticPr fontId="2"/>
  <pageMargins left="1.03" right="0.24" top="0.74" bottom="0.4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8"/>
  <sheetViews>
    <sheetView topLeftCell="A25" zoomScaleNormal="100" workbookViewId="0">
      <selection activeCell="C58" sqref="C58"/>
    </sheetView>
  </sheetViews>
  <sheetFormatPr defaultRowHeight="13.2"/>
  <cols>
    <col min="1" max="1" width="37.44140625" customWidth="1"/>
    <col min="2" max="2" width="14.77734375" style="1" customWidth="1"/>
    <col min="3" max="3" width="13.44140625" customWidth="1"/>
    <col min="4" max="4" width="14.109375" customWidth="1"/>
    <col min="5" max="5" width="26.88671875" customWidth="1"/>
    <col min="6" max="6" width="20.33203125" customWidth="1"/>
    <col min="7" max="7" width="13.33203125" customWidth="1"/>
    <col min="8" max="8" width="15" customWidth="1"/>
    <col min="257" max="257" width="37.44140625" customWidth="1"/>
    <col min="258" max="258" width="14.77734375" customWidth="1"/>
    <col min="259" max="259" width="13.44140625" customWidth="1"/>
    <col min="260" max="260" width="14.109375" customWidth="1"/>
    <col min="261" max="261" width="26.88671875" customWidth="1"/>
    <col min="262" max="262" width="12.77734375" customWidth="1"/>
    <col min="263" max="263" width="13.33203125" customWidth="1"/>
    <col min="264" max="264" width="15" customWidth="1"/>
    <col min="513" max="513" width="37.44140625" customWidth="1"/>
    <col min="514" max="514" width="14.77734375" customWidth="1"/>
    <col min="515" max="515" width="13.44140625" customWidth="1"/>
    <col min="516" max="516" width="14.109375" customWidth="1"/>
    <col min="517" max="517" width="26.88671875" customWidth="1"/>
    <col min="518" max="518" width="12.77734375" customWidth="1"/>
    <col min="519" max="519" width="13.33203125" customWidth="1"/>
    <col min="520" max="520" width="15" customWidth="1"/>
    <col min="769" max="769" width="37.44140625" customWidth="1"/>
    <col min="770" max="770" width="14.77734375" customWidth="1"/>
    <col min="771" max="771" width="13.44140625" customWidth="1"/>
    <col min="772" max="772" width="14.109375" customWidth="1"/>
    <col min="773" max="773" width="26.88671875" customWidth="1"/>
    <col min="774" max="774" width="12.77734375" customWidth="1"/>
    <col min="775" max="775" width="13.33203125" customWidth="1"/>
    <col min="776" max="776" width="15" customWidth="1"/>
    <col min="1025" max="1025" width="37.44140625" customWidth="1"/>
    <col min="1026" max="1026" width="14.77734375" customWidth="1"/>
    <col min="1027" max="1027" width="13.44140625" customWidth="1"/>
    <col min="1028" max="1028" width="14.109375" customWidth="1"/>
    <col min="1029" max="1029" width="26.88671875" customWidth="1"/>
    <col min="1030" max="1030" width="12.77734375" customWidth="1"/>
    <col min="1031" max="1031" width="13.33203125" customWidth="1"/>
    <col min="1032" max="1032" width="15" customWidth="1"/>
    <col min="1281" max="1281" width="37.44140625" customWidth="1"/>
    <col min="1282" max="1282" width="14.77734375" customWidth="1"/>
    <col min="1283" max="1283" width="13.44140625" customWidth="1"/>
    <col min="1284" max="1284" width="14.109375" customWidth="1"/>
    <col min="1285" max="1285" width="26.88671875" customWidth="1"/>
    <col min="1286" max="1286" width="12.77734375" customWidth="1"/>
    <col min="1287" max="1287" width="13.33203125" customWidth="1"/>
    <col min="1288" max="1288" width="15" customWidth="1"/>
    <col min="1537" max="1537" width="37.44140625" customWidth="1"/>
    <col min="1538" max="1538" width="14.77734375" customWidth="1"/>
    <col min="1539" max="1539" width="13.44140625" customWidth="1"/>
    <col min="1540" max="1540" width="14.109375" customWidth="1"/>
    <col min="1541" max="1541" width="26.88671875" customWidth="1"/>
    <col min="1542" max="1542" width="12.77734375" customWidth="1"/>
    <col min="1543" max="1543" width="13.33203125" customWidth="1"/>
    <col min="1544" max="1544" width="15" customWidth="1"/>
    <col min="1793" max="1793" width="37.44140625" customWidth="1"/>
    <col min="1794" max="1794" width="14.77734375" customWidth="1"/>
    <col min="1795" max="1795" width="13.44140625" customWidth="1"/>
    <col min="1796" max="1796" width="14.109375" customWidth="1"/>
    <col min="1797" max="1797" width="26.88671875" customWidth="1"/>
    <col min="1798" max="1798" width="12.77734375" customWidth="1"/>
    <col min="1799" max="1799" width="13.33203125" customWidth="1"/>
    <col min="1800" max="1800" width="15" customWidth="1"/>
    <col min="2049" max="2049" width="37.44140625" customWidth="1"/>
    <col min="2050" max="2050" width="14.77734375" customWidth="1"/>
    <col min="2051" max="2051" width="13.44140625" customWidth="1"/>
    <col min="2052" max="2052" width="14.109375" customWidth="1"/>
    <col min="2053" max="2053" width="26.88671875" customWidth="1"/>
    <col min="2054" max="2054" width="12.77734375" customWidth="1"/>
    <col min="2055" max="2055" width="13.33203125" customWidth="1"/>
    <col min="2056" max="2056" width="15" customWidth="1"/>
    <col min="2305" max="2305" width="37.44140625" customWidth="1"/>
    <col min="2306" max="2306" width="14.77734375" customWidth="1"/>
    <col min="2307" max="2307" width="13.44140625" customWidth="1"/>
    <col min="2308" max="2308" width="14.109375" customWidth="1"/>
    <col min="2309" max="2309" width="26.88671875" customWidth="1"/>
    <col min="2310" max="2310" width="12.77734375" customWidth="1"/>
    <col min="2311" max="2311" width="13.33203125" customWidth="1"/>
    <col min="2312" max="2312" width="15" customWidth="1"/>
    <col min="2561" max="2561" width="37.44140625" customWidth="1"/>
    <col min="2562" max="2562" width="14.77734375" customWidth="1"/>
    <col min="2563" max="2563" width="13.44140625" customWidth="1"/>
    <col min="2564" max="2564" width="14.109375" customWidth="1"/>
    <col min="2565" max="2565" width="26.88671875" customWidth="1"/>
    <col min="2566" max="2566" width="12.77734375" customWidth="1"/>
    <col min="2567" max="2567" width="13.33203125" customWidth="1"/>
    <col min="2568" max="2568" width="15" customWidth="1"/>
    <col min="2817" max="2817" width="37.44140625" customWidth="1"/>
    <col min="2818" max="2818" width="14.77734375" customWidth="1"/>
    <col min="2819" max="2819" width="13.44140625" customWidth="1"/>
    <col min="2820" max="2820" width="14.109375" customWidth="1"/>
    <col min="2821" max="2821" width="26.88671875" customWidth="1"/>
    <col min="2822" max="2822" width="12.77734375" customWidth="1"/>
    <col min="2823" max="2823" width="13.33203125" customWidth="1"/>
    <col min="2824" max="2824" width="15" customWidth="1"/>
    <col min="3073" max="3073" width="37.44140625" customWidth="1"/>
    <col min="3074" max="3074" width="14.77734375" customWidth="1"/>
    <col min="3075" max="3075" width="13.44140625" customWidth="1"/>
    <col min="3076" max="3076" width="14.109375" customWidth="1"/>
    <col min="3077" max="3077" width="26.88671875" customWidth="1"/>
    <col min="3078" max="3078" width="12.77734375" customWidth="1"/>
    <col min="3079" max="3079" width="13.33203125" customWidth="1"/>
    <col min="3080" max="3080" width="15" customWidth="1"/>
    <col min="3329" max="3329" width="37.44140625" customWidth="1"/>
    <col min="3330" max="3330" width="14.77734375" customWidth="1"/>
    <col min="3331" max="3331" width="13.44140625" customWidth="1"/>
    <col min="3332" max="3332" width="14.109375" customWidth="1"/>
    <col min="3333" max="3333" width="26.88671875" customWidth="1"/>
    <col min="3334" max="3334" width="12.77734375" customWidth="1"/>
    <col min="3335" max="3335" width="13.33203125" customWidth="1"/>
    <col min="3336" max="3336" width="15" customWidth="1"/>
    <col min="3585" max="3585" width="37.44140625" customWidth="1"/>
    <col min="3586" max="3586" width="14.77734375" customWidth="1"/>
    <col min="3587" max="3587" width="13.44140625" customWidth="1"/>
    <col min="3588" max="3588" width="14.109375" customWidth="1"/>
    <col min="3589" max="3589" width="26.88671875" customWidth="1"/>
    <col min="3590" max="3590" width="12.77734375" customWidth="1"/>
    <col min="3591" max="3591" width="13.33203125" customWidth="1"/>
    <col min="3592" max="3592" width="15" customWidth="1"/>
    <col min="3841" max="3841" width="37.44140625" customWidth="1"/>
    <col min="3842" max="3842" width="14.77734375" customWidth="1"/>
    <col min="3843" max="3843" width="13.44140625" customWidth="1"/>
    <col min="3844" max="3844" width="14.109375" customWidth="1"/>
    <col min="3845" max="3845" width="26.88671875" customWidth="1"/>
    <col min="3846" max="3846" width="12.77734375" customWidth="1"/>
    <col min="3847" max="3847" width="13.33203125" customWidth="1"/>
    <col min="3848" max="3848" width="15" customWidth="1"/>
    <col min="4097" max="4097" width="37.44140625" customWidth="1"/>
    <col min="4098" max="4098" width="14.77734375" customWidth="1"/>
    <col min="4099" max="4099" width="13.44140625" customWidth="1"/>
    <col min="4100" max="4100" width="14.109375" customWidth="1"/>
    <col min="4101" max="4101" width="26.88671875" customWidth="1"/>
    <col min="4102" max="4102" width="12.77734375" customWidth="1"/>
    <col min="4103" max="4103" width="13.33203125" customWidth="1"/>
    <col min="4104" max="4104" width="15" customWidth="1"/>
    <col min="4353" max="4353" width="37.44140625" customWidth="1"/>
    <col min="4354" max="4354" width="14.77734375" customWidth="1"/>
    <col min="4355" max="4355" width="13.44140625" customWidth="1"/>
    <col min="4356" max="4356" width="14.109375" customWidth="1"/>
    <col min="4357" max="4357" width="26.88671875" customWidth="1"/>
    <col min="4358" max="4358" width="12.77734375" customWidth="1"/>
    <col min="4359" max="4359" width="13.33203125" customWidth="1"/>
    <col min="4360" max="4360" width="15" customWidth="1"/>
    <col min="4609" max="4609" width="37.44140625" customWidth="1"/>
    <col min="4610" max="4610" width="14.77734375" customWidth="1"/>
    <col min="4611" max="4611" width="13.44140625" customWidth="1"/>
    <col min="4612" max="4612" width="14.109375" customWidth="1"/>
    <col min="4613" max="4613" width="26.88671875" customWidth="1"/>
    <col min="4614" max="4614" width="12.77734375" customWidth="1"/>
    <col min="4615" max="4615" width="13.33203125" customWidth="1"/>
    <col min="4616" max="4616" width="15" customWidth="1"/>
    <col min="4865" max="4865" width="37.44140625" customWidth="1"/>
    <col min="4866" max="4866" width="14.77734375" customWidth="1"/>
    <col min="4867" max="4867" width="13.44140625" customWidth="1"/>
    <col min="4868" max="4868" width="14.109375" customWidth="1"/>
    <col min="4869" max="4869" width="26.88671875" customWidth="1"/>
    <col min="4870" max="4870" width="12.77734375" customWidth="1"/>
    <col min="4871" max="4871" width="13.33203125" customWidth="1"/>
    <col min="4872" max="4872" width="15" customWidth="1"/>
    <col min="5121" max="5121" width="37.44140625" customWidth="1"/>
    <col min="5122" max="5122" width="14.77734375" customWidth="1"/>
    <col min="5123" max="5123" width="13.44140625" customWidth="1"/>
    <col min="5124" max="5124" width="14.109375" customWidth="1"/>
    <col min="5125" max="5125" width="26.88671875" customWidth="1"/>
    <col min="5126" max="5126" width="12.77734375" customWidth="1"/>
    <col min="5127" max="5127" width="13.33203125" customWidth="1"/>
    <col min="5128" max="5128" width="15" customWidth="1"/>
    <col min="5377" max="5377" width="37.44140625" customWidth="1"/>
    <col min="5378" max="5378" width="14.77734375" customWidth="1"/>
    <col min="5379" max="5379" width="13.44140625" customWidth="1"/>
    <col min="5380" max="5380" width="14.109375" customWidth="1"/>
    <col min="5381" max="5381" width="26.88671875" customWidth="1"/>
    <col min="5382" max="5382" width="12.77734375" customWidth="1"/>
    <col min="5383" max="5383" width="13.33203125" customWidth="1"/>
    <col min="5384" max="5384" width="15" customWidth="1"/>
    <col min="5633" max="5633" width="37.44140625" customWidth="1"/>
    <col min="5634" max="5634" width="14.77734375" customWidth="1"/>
    <col min="5635" max="5635" width="13.44140625" customWidth="1"/>
    <col min="5636" max="5636" width="14.109375" customWidth="1"/>
    <col min="5637" max="5637" width="26.88671875" customWidth="1"/>
    <col min="5638" max="5638" width="12.77734375" customWidth="1"/>
    <col min="5639" max="5639" width="13.33203125" customWidth="1"/>
    <col min="5640" max="5640" width="15" customWidth="1"/>
    <col min="5889" max="5889" width="37.44140625" customWidth="1"/>
    <col min="5890" max="5890" width="14.77734375" customWidth="1"/>
    <col min="5891" max="5891" width="13.44140625" customWidth="1"/>
    <col min="5892" max="5892" width="14.109375" customWidth="1"/>
    <col min="5893" max="5893" width="26.88671875" customWidth="1"/>
    <col min="5894" max="5894" width="12.77734375" customWidth="1"/>
    <col min="5895" max="5895" width="13.33203125" customWidth="1"/>
    <col min="5896" max="5896" width="15" customWidth="1"/>
    <col min="6145" max="6145" width="37.44140625" customWidth="1"/>
    <col min="6146" max="6146" width="14.77734375" customWidth="1"/>
    <col min="6147" max="6147" width="13.44140625" customWidth="1"/>
    <col min="6148" max="6148" width="14.109375" customWidth="1"/>
    <col min="6149" max="6149" width="26.88671875" customWidth="1"/>
    <col min="6150" max="6150" width="12.77734375" customWidth="1"/>
    <col min="6151" max="6151" width="13.33203125" customWidth="1"/>
    <col min="6152" max="6152" width="15" customWidth="1"/>
    <col min="6401" max="6401" width="37.44140625" customWidth="1"/>
    <col min="6402" max="6402" width="14.77734375" customWidth="1"/>
    <col min="6403" max="6403" width="13.44140625" customWidth="1"/>
    <col min="6404" max="6404" width="14.109375" customWidth="1"/>
    <col min="6405" max="6405" width="26.88671875" customWidth="1"/>
    <col min="6406" max="6406" width="12.77734375" customWidth="1"/>
    <col min="6407" max="6407" width="13.33203125" customWidth="1"/>
    <col min="6408" max="6408" width="15" customWidth="1"/>
    <col min="6657" max="6657" width="37.44140625" customWidth="1"/>
    <col min="6658" max="6658" width="14.77734375" customWidth="1"/>
    <col min="6659" max="6659" width="13.44140625" customWidth="1"/>
    <col min="6660" max="6660" width="14.109375" customWidth="1"/>
    <col min="6661" max="6661" width="26.88671875" customWidth="1"/>
    <col min="6662" max="6662" width="12.77734375" customWidth="1"/>
    <col min="6663" max="6663" width="13.33203125" customWidth="1"/>
    <col min="6664" max="6664" width="15" customWidth="1"/>
    <col min="6913" max="6913" width="37.44140625" customWidth="1"/>
    <col min="6914" max="6914" width="14.77734375" customWidth="1"/>
    <col min="6915" max="6915" width="13.44140625" customWidth="1"/>
    <col min="6916" max="6916" width="14.109375" customWidth="1"/>
    <col min="6917" max="6917" width="26.88671875" customWidth="1"/>
    <col min="6918" max="6918" width="12.77734375" customWidth="1"/>
    <col min="6919" max="6919" width="13.33203125" customWidth="1"/>
    <col min="6920" max="6920" width="15" customWidth="1"/>
    <col min="7169" max="7169" width="37.44140625" customWidth="1"/>
    <col min="7170" max="7170" width="14.77734375" customWidth="1"/>
    <col min="7171" max="7171" width="13.44140625" customWidth="1"/>
    <col min="7172" max="7172" width="14.109375" customWidth="1"/>
    <col min="7173" max="7173" width="26.88671875" customWidth="1"/>
    <col min="7174" max="7174" width="12.77734375" customWidth="1"/>
    <col min="7175" max="7175" width="13.33203125" customWidth="1"/>
    <col min="7176" max="7176" width="15" customWidth="1"/>
    <col min="7425" max="7425" width="37.44140625" customWidth="1"/>
    <col min="7426" max="7426" width="14.77734375" customWidth="1"/>
    <col min="7427" max="7427" width="13.44140625" customWidth="1"/>
    <col min="7428" max="7428" width="14.109375" customWidth="1"/>
    <col min="7429" max="7429" width="26.88671875" customWidth="1"/>
    <col min="7430" max="7430" width="12.77734375" customWidth="1"/>
    <col min="7431" max="7431" width="13.33203125" customWidth="1"/>
    <col min="7432" max="7432" width="15" customWidth="1"/>
    <col min="7681" max="7681" width="37.44140625" customWidth="1"/>
    <col min="7682" max="7682" width="14.77734375" customWidth="1"/>
    <col min="7683" max="7683" width="13.44140625" customWidth="1"/>
    <col min="7684" max="7684" width="14.109375" customWidth="1"/>
    <col min="7685" max="7685" width="26.88671875" customWidth="1"/>
    <col min="7686" max="7686" width="12.77734375" customWidth="1"/>
    <col min="7687" max="7687" width="13.33203125" customWidth="1"/>
    <col min="7688" max="7688" width="15" customWidth="1"/>
    <col min="7937" max="7937" width="37.44140625" customWidth="1"/>
    <col min="7938" max="7938" width="14.77734375" customWidth="1"/>
    <col min="7939" max="7939" width="13.44140625" customWidth="1"/>
    <col min="7940" max="7940" width="14.109375" customWidth="1"/>
    <col min="7941" max="7941" width="26.88671875" customWidth="1"/>
    <col min="7942" max="7942" width="12.77734375" customWidth="1"/>
    <col min="7943" max="7943" width="13.33203125" customWidth="1"/>
    <col min="7944" max="7944" width="15" customWidth="1"/>
    <col min="8193" max="8193" width="37.44140625" customWidth="1"/>
    <col min="8194" max="8194" width="14.77734375" customWidth="1"/>
    <col min="8195" max="8195" width="13.44140625" customWidth="1"/>
    <col min="8196" max="8196" width="14.109375" customWidth="1"/>
    <col min="8197" max="8197" width="26.88671875" customWidth="1"/>
    <col min="8198" max="8198" width="12.77734375" customWidth="1"/>
    <col min="8199" max="8199" width="13.33203125" customWidth="1"/>
    <col min="8200" max="8200" width="15" customWidth="1"/>
    <col min="8449" max="8449" width="37.44140625" customWidth="1"/>
    <col min="8450" max="8450" width="14.77734375" customWidth="1"/>
    <col min="8451" max="8451" width="13.44140625" customWidth="1"/>
    <col min="8452" max="8452" width="14.109375" customWidth="1"/>
    <col min="8453" max="8453" width="26.88671875" customWidth="1"/>
    <col min="8454" max="8454" width="12.77734375" customWidth="1"/>
    <col min="8455" max="8455" width="13.33203125" customWidth="1"/>
    <col min="8456" max="8456" width="15" customWidth="1"/>
    <col min="8705" max="8705" width="37.44140625" customWidth="1"/>
    <col min="8706" max="8706" width="14.77734375" customWidth="1"/>
    <col min="8707" max="8707" width="13.44140625" customWidth="1"/>
    <col min="8708" max="8708" width="14.109375" customWidth="1"/>
    <col min="8709" max="8709" width="26.88671875" customWidth="1"/>
    <col min="8710" max="8710" width="12.77734375" customWidth="1"/>
    <col min="8711" max="8711" width="13.33203125" customWidth="1"/>
    <col min="8712" max="8712" width="15" customWidth="1"/>
    <col min="8961" max="8961" width="37.44140625" customWidth="1"/>
    <col min="8962" max="8962" width="14.77734375" customWidth="1"/>
    <col min="8963" max="8963" width="13.44140625" customWidth="1"/>
    <col min="8964" max="8964" width="14.109375" customWidth="1"/>
    <col min="8965" max="8965" width="26.88671875" customWidth="1"/>
    <col min="8966" max="8966" width="12.77734375" customWidth="1"/>
    <col min="8967" max="8967" width="13.33203125" customWidth="1"/>
    <col min="8968" max="8968" width="15" customWidth="1"/>
    <col min="9217" max="9217" width="37.44140625" customWidth="1"/>
    <col min="9218" max="9218" width="14.77734375" customWidth="1"/>
    <col min="9219" max="9219" width="13.44140625" customWidth="1"/>
    <col min="9220" max="9220" width="14.109375" customWidth="1"/>
    <col min="9221" max="9221" width="26.88671875" customWidth="1"/>
    <col min="9222" max="9222" width="12.77734375" customWidth="1"/>
    <col min="9223" max="9223" width="13.33203125" customWidth="1"/>
    <col min="9224" max="9224" width="15" customWidth="1"/>
    <col min="9473" max="9473" width="37.44140625" customWidth="1"/>
    <col min="9474" max="9474" width="14.77734375" customWidth="1"/>
    <col min="9475" max="9475" width="13.44140625" customWidth="1"/>
    <col min="9476" max="9476" width="14.109375" customWidth="1"/>
    <col min="9477" max="9477" width="26.88671875" customWidth="1"/>
    <col min="9478" max="9478" width="12.77734375" customWidth="1"/>
    <col min="9479" max="9479" width="13.33203125" customWidth="1"/>
    <col min="9480" max="9480" width="15" customWidth="1"/>
    <col min="9729" max="9729" width="37.44140625" customWidth="1"/>
    <col min="9730" max="9730" width="14.77734375" customWidth="1"/>
    <col min="9731" max="9731" width="13.44140625" customWidth="1"/>
    <col min="9732" max="9732" width="14.109375" customWidth="1"/>
    <col min="9733" max="9733" width="26.88671875" customWidth="1"/>
    <col min="9734" max="9734" width="12.77734375" customWidth="1"/>
    <col min="9735" max="9735" width="13.33203125" customWidth="1"/>
    <col min="9736" max="9736" width="15" customWidth="1"/>
    <col min="9985" max="9985" width="37.44140625" customWidth="1"/>
    <col min="9986" max="9986" width="14.77734375" customWidth="1"/>
    <col min="9987" max="9987" width="13.44140625" customWidth="1"/>
    <col min="9988" max="9988" width="14.109375" customWidth="1"/>
    <col min="9989" max="9989" width="26.88671875" customWidth="1"/>
    <col min="9990" max="9990" width="12.77734375" customWidth="1"/>
    <col min="9991" max="9991" width="13.33203125" customWidth="1"/>
    <col min="9992" max="9992" width="15" customWidth="1"/>
    <col min="10241" max="10241" width="37.44140625" customWidth="1"/>
    <col min="10242" max="10242" width="14.77734375" customWidth="1"/>
    <col min="10243" max="10243" width="13.44140625" customWidth="1"/>
    <col min="10244" max="10244" width="14.109375" customWidth="1"/>
    <col min="10245" max="10245" width="26.88671875" customWidth="1"/>
    <col min="10246" max="10246" width="12.77734375" customWidth="1"/>
    <col min="10247" max="10247" width="13.33203125" customWidth="1"/>
    <col min="10248" max="10248" width="15" customWidth="1"/>
    <col min="10497" max="10497" width="37.44140625" customWidth="1"/>
    <col min="10498" max="10498" width="14.77734375" customWidth="1"/>
    <col min="10499" max="10499" width="13.44140625" customWidth="1"/>
    <col min="10500" max="10500" width="14.109375" customWidth="1"/>
    <col min="10501" max="10501" width="26.88671875" customWidth="1"/>
    <col min="10502" max="10502" width="12.77734375" customWidth="1"/>
    <col min="10503" max="10503" width="13.33203125" customWidth="1"/>
    <col min="10504" max="10504" width="15" customWidth="1"/>
    <col min="10753" max="10753" width="37.44140625" customWidth="1"/>
    <col min="10754" max="10754" width="14.77734375" customWidth="1"/>
    <col min="10755" max="10755" width="13.44140625" customWidth="1"/>
    <col min="10756" max="10756" width="14.109375" customWidth="1"/>
    <col min="10757" max="10757" width="26.88671875" customWidth="1"/>
    <col min="10758" max="10758" width="12.77734375" customWidth="1"/>
    <col min="10759" max="10759" width="13.33203125" customWidth="1"/>
    <col min="10760" max="10760" width="15" customWidth="1"/>
    <col min="11009" max="11009" width="37.44140625" customWidth="1"/>
    <col min="11010" max="11010" width="14.77734375" customWidth="1"/>
    <col min="11011" max="11011" width="13.44140625" customWidth="1"/>
    <col min="11012" max="11012" width="14.109375" customWidth="1"/>
    <col min="11013" max="11013" width="26.88671875" customWidth="1"/>
    <col min="11014" max="11014" width="12.77734375" customWidth="1"/>
    <col min="11015" max="11015" width="13.33203125" customWidth="1"/>
    <col min="11016" max="11016" width="15" customWidth="1"/>
    <col min="11265" max="11265" width="37.44140625" customWidth="1"/>
    <col min="11266" max="11266" width="14.77734375" customWidth="1"/>
    <col min="11267" max="11267" width="13.44140625" customWidth="1"/>
    <col min="11268" max="11268" width="14.109375" customWidth="1"/>
    <col min="11269" max="11269" width="26.88671875" customWidth="1"/>
    <col min="11270" max="11270" width="12.77734375" customWidth="1"/>
    <col min="11271" max="11271" width="13.33203125" customWidth="1"/>
    <col min="11272" max="11272" width="15" customWidth="1"/>
    <col min="11521" max="11521" width="37.44140625" customWidth="1"/>
    <col min="11522" max="11522" width="14.77734375" customWidth="1"/>
    <col min="11523" max="11523" width="13.44140625" customWidth="1"/>
    <col min="11524" max="11524" width="14.109375" customWidth="1"/>
    <col min="11525" max="11525" width="26.88671875" customWidth="1"/>
    <col min="11526" max="11526" width="12.77734375" customWidth="1"/>
    <col min="11527" max="11527" width="13.33203125" customWidth="1"/>
    <col min="11528" max="11528" width="15" customWidth="1"/>
    <col min="11777" max="11777" width="37.44140625" customWidth="1"/>
    <col min="11778" max="11778" width="14.77734375" customWidth="1"/>
    <col min="11779" max="11779" width="13.44140625" customWidth="1"/>
    <col min="11780" max="11780" width="14.109375" customWidth="1"/>
    <col min="11781" max="11781" width="26.88671875" customWidth="1"/>
    <col min="11782" max="11782" width="12.77734375" customWidth="1"/>
    <col min="11783" max="11783" width="13.33203125" customWidth="1"/>
    <col min="11784" max="11784" width="15" customWidth="1"/>
    <col min="12033" max="12033" width="37.44140625" customWidth="1"/>
    <col min="12034" max="12034" width="14.77734375" customWidth="1"/>
    <col min="12035" max="12035" width="13.44140625" customWidth="1"/>
    <col min="12036" max="12036" width="14.109375" customWidth="1"/>
    <col min="12037" max="12037" width="26.88671875" customWidth="1"/>
    <col min="12038" max="12038" width="12.77734375" customWidth="1"/>
    <col min="12039" max="12039" width="13.33203125" customWidth="1"/>
    <col min="12040" max="12040" width="15" customWidth="1"/>
    <col min="12289" max="12289" width="37.44140625" customWidth="1"/>
    <col min="12290" max="12290" width="14.77734375" customWidth="1"/>
    <col min="12291" max="12291" width="13.44140625" customWidth="1"/>
    <col min="12292" max="12292" width="14.109375" customWidth="1"/>
    <col min="12293" max="12293" width="26.88671875" customWidth="1"/>
    <col min="12294" max="12294" width="12.77734375" customWidth="1"/>
    <col min="12295" max="12295" width="13.33203125" customWidth="1"/>
    <col min="12296" max="12296" width="15" customWidth="1"/>
    <col min="12545" max="12545" width="37.44140625" customWidth="1"/>
    <col min="12546" max="12546" width="14.77734375" customWidth="1"/>
    <col min="12547" max="12547" width="13.44140625" customWidth="1"/>
    <col min="12548" max="12548" width="14.109375" customWidth="1"/>
    <col min="12549" max="12549" width="26.88671875" customWidth="1"/>
    <col min="12550" max="12550" width="12.77734375" customWidth="1"/>
    <col min="12551" max="12551" width="13.33203125" customWidth="1"/>
    <col min="12552" max="12552" width="15" customWidth="1"/>
    <col min="12801" max="12801" width="37.44140625" customWidth="1"/>
    <col min="12802" max="12802" width="14.77734375" customWidth="1"/>
    <col min="12803" max="12803" width="13.44140625" customWidth="1"/>
    <col min="12804" max="12804" width="14.109375" customWidth="1"/>
    <col min="12805" max="12805" width="26.88671875" customWidth="1"/>
    <col min="12806" max="12806" width="12.77734375" customWidth="1"/>
    <col min="12807" max="12807" width="13.33203125" customWidth="1"/>
    <col min="12808" max="12808" width="15" customWidth="1"/>
    <col min="13057" max="13057" width="37.44140625" customWidth="1"/>
    <col min="13058" max="13058" width="14.77734375" customWidth="1"/>
    <col min="13059" max="13059" width="13.44140625" customWidth="1"/>
    <col min="13060" max="13060" width="14.109375" customWidth="1"/>
    <col min="13061" max="13061" width="26.88671875" customWidth="1"/>
    <col min="13062" max="13062" width="12.77734375" customWidth="1"/>
    <col min="13063" max="13063" width="13.33203125" customWidth="1"/>
    <col min="13064" max="13064" width="15" customWidth="1"/>
    <col min="13313" max="13313" width="37.44140625" customWidth="1"/>
    <col min="13314" max="13314" width="14.77734375" customWidth="1"/>
    <col min="13315" max="13315" width="13.44140625" customWidth="1"/>
    <col min="13316" max="13316" width="14.109375" customWidth="1"/>
    <col min="13317" max="13317" width="26.88671875" customWidth="1"/>
    <col min="13318" max="13318" width="12.77734375" customWidth="1"/>
    <col min="13319" max="13319" width="13.33203125" customWidth="1"/>
    <col min="13320" max="13320" width="15" customWidth="1"/>
    <col min="13569" max="13569" width="37.44140625" customWidth="1"/>
    <col min="13570" max="13570" width="14.77734375" customWidth="1"/>
    <col min="13571" max="13571" width="13.44140625" customWidth="1"/>
    <col min="13572" max="13572" width="14.109375" customWidth="1"/>
    <col min="13573" max="13573" width="26.88671875" customWidth="1"/>
    <col min="13574" max="13574" width="12.77734375" customWidth="1"/>
    <col min="13575" max="13575" width="13.33203125" customWidth="1"/>
    <col min="13576" max="13576" width="15" customWidth="1"/>
    <col min="13825" max="13825" width="37.44140625" customWidth="1"/>
    <col min="13826" max="13826" width="14.77734375" customWidth="1"/>
    <col min="13827" max="13827" width="13.44140625" customWidth="1"/>
    <col min="13828" max="13828" width="14.109375" customWidth="1"/>
    <col min="13829" max="13829" width="26.88671875" customWidth="1"/>
    <col min="13830" max="13830" width="12.77734375" customWidth="1"/>
    <col min="13831" max="13831" width="13.33203125" customWidth="1"/>
    <col min="13832" max="13832" width="15" customWidth="1"/>
    <col min="14081" max="14081" width="37.44140625" customWidth="1"/>
    <col min="14082" max="14082" width="14.77734375" customWidth="1"/>
    <col min="14083" max="14083" width="13.44140625" customWidth="1"/>
    <col min="14084" max="14084" width="14.109375" customWidth="1"/>
    <col min="14085" max="14085" width="26.88671875" customWidth="1"/>
    <col min="14086" max="14086" width="12.77734375" customWidth="1"/>
    <col min="14087" max="14087" width="13.33203125" customWidth="1"/>
    <col min="14088" max="14088" width="15" customWidth="1"/>
    <col min="14337" max="14337" width="37.44140625" customWidth="1"/>
    <col min="14338" max="14338" width="14.77734375" customWidth="1"/>
    <col min="14339" max="14339" width="13.44140625" customWidth="1"/>
    <col min="14340" max="14340" width="14.109375" customWidth="1"/>
    <col min="14341" max="14341" width="26.88671875" customWidth="1"/>
    <col min="14342" max="14342" width="12.77734375" customWidth="1"/>
    <col min="14343" max="14343" width="13.33203125" customWidth="1"/>
    <col min="14344" max="14344" width="15" customWidth="1"/>
    <col min="14593" max="14593" width="37.44140625" customWidth="1"/>
    <col min="14594" max="14594" width="14.77734375" customWidth="1"/>
    <col min="14595" max="14595" width="13.44140625" customWidth="1"/>
    <col min="14596" max="14596" width="14.109375" customWidth="1"/>
    <col min="14597" max="14597" width="26.88671875" customWidth="1"/>
    <col min="14598" max="14598" width="12.77734375" customWidth="1"/>
    <col min="14599" max="14599" width="13.33203125" customWidth="1"/>
    <col min="14600" max="14600" width="15" customWidth="1"/>
    <col min="14849" max="14849" width="37.44140625" customWidth="1"/>
    <col min="14850" max="14850" width="14.77734375" customWidth="1"/>
    <col min="14851" max="14851" width="13.44140625" customWidth="1"/>
    <col min="14852" max="14852" width="14.109375" customWidth="1"/>
    <col min="14853" max="14853" width="26.88671875" customWidth="1"/>
    <col min="14854" max="14854" width="12.77734375" customWidth="1"/>
    <col min="14855" max="14855" width="13.33203125" customWidth="1"/>
    <col min="14856" max="14856" width="15" customWidth="1"/>
    <col min="15105" max="15105" width="37.44140625" customWidth="1"/>
    <col min="15106" max="15106" width="14.77734375" customWidth="1"/>
    <col min="15107" max="15107" width="13.44140625" customWidth="1"/>
    <col min="15108" max="15108" width="14.109375" customWidth="1"/>
    <col min="15109" max="15109" width="26.88671875" customWidth="1"/>
    <col min="15110" max="15110" width="12.77734375" customWidth="1"/>
    <col min="15111" max="15111" width="13.33203125" customWidth="1"/>
    <col min="15112" max="15112" width="15" customWidth="1"/>
    <col min="15361" max="15361" width="37.44140625" customWidth="1"/>
    <col min="15362" max="15362" width="14.77734375" customWidth="1"/>
    <col min="15363" max="15363" width="13.44140625" customWidth="1"/>
    <col min="15364" max="15364" width="14.109375" customWidth="1"/>
    <col min="15365" max="15365" width="26.88671875" customWidth="1"/>
    <col min="15366" max="15366" width="12.77734375" customWidth="1"/>
    <col min="15367" max="15367" width="13.33203125" customWidth="1"/>
    <col min="15368" max="15368" width="15" customWidth="1"/>
    <col min="15617" max="15617" width="37.44140625" customWidth="1"/>
    <col min="15618" max="15618" width="14.77734375" customWidth="1"/>
    <col min="15619" max="15619" width="13.44140625" customWidth="1"/>
    <col min="15620" max="15620" width="14.109375" customWidth="1"/>
    <col min="15621" max="15621" width="26.88671875" customWidth="1"/>
    <col min="15622" max="15622" width="12.77734375" customWidth="1"/>
    <col min="15623" max="15623" width="13.33203125" customWidth="1"/>
    <col min="15624" max="15624" width="15" customWidth="1"/>
    <col min="15873" max="15873" width="37.44140625" customWidth="1"/>
    <col min="15874" max="15874" width="14.77734375" customWidth="1"/>
    <col min="15875" max="15875" width="13.44140625" customWidth="1"/>
    <col min="15876" max="15876" width="14.109375" customWidth="1"/>
    <col min="15877" max="15877" width="26.88671875" customWidth="1"/>
    <col min="15878" max="15878" width="12.77734375" customWidth="1"/>
    <col min="15879" max="15879" width="13.33203125" customWidth="1"/>
    <col min="15880" max="15880" width="15" customWidth="1"/>
    <col min="16129" max="16129" width="37.44140625" customWidth="1"/>
    <col min="16130" max="16130" width="14.77734375" customWidth="1"/>
    <col min="16131" max="16131" width="13.44140625" customWidth="1"/>
    <col min="16132" max="16132" width="14.109375" customWidth="1"/>
    <col min="16133" max="16133" width="26.88671875" customWidth="1"/>
    <col min="16134" max="16134" width="12.77734375" customWidth="1"/>
    <col min="16135" max="16135" width="13.33203125" customWidth="1"/>
    <col min="16136" max="16136" width="15" customWidth="1"/>
  </cols>
  <sheetData>
    <row r="2" spans="1:7" ht="14.4">
      <c r="A2" s="334" t="s">
        <v>110</v>
      </c>
      <c r="B2" s="334"/>
      <c r="C2" s="334"/>
      <c r="D2" s="334"/>
    </row>
    <row r="3" spans="1:7" ht="14.4">
      <c r="A3" s="334" t="s">
        <v>111</v>
      </c>
      <c r="B3" s="334"/>
      <c r="C3" s="334"/>
      <c r="D3" s="334"/>
    </row>
    <row r="4" spans="1:7" ht="14.4">
      <c r="A4" s="43"/>
      <c r="B4" s="43"/>
      <c r="C4" s="43"/>
      <c r="D4" s="43"/>
    </row>
    <row r="5" spans="1:7" ht="15" thickBot="1">
      <c r="A5" s="330" t="s">
        <v>84</v>
      </c>
      <c r="B5" s="330"/>
      <c r="C5" s="330"/>
      <c r="D5" s="330"/>
    </row>
    <row r="6" spans="1:7" ht="15" thickBot="1">
      <c r="A6" s="44" t="s">
        <v>85</v>
      </c>
      <c r="B6" s="331" t="s">
        <v>86</v>
      </c>
      <c r="C6" s="332"/>
      <c r="D6" s="333"/>
    </row>
    <row r="7" spans="1:7" ht="14.4">
      <c r="A7" s="45"/>
      <c r="B7" s="46"/>
      <c r="C7" s="46"/>
      <c r="D7" s="47"/>
    </row>
    <row r="8" spans="1:7" ht="14.4">
      <c r="A8" s="48" t="s">
        <v>87</v>
      </c>
      <c r="B8" s="49"/>
      <c r="C8" s="49"/>
      <c r="D8" s="50"/>
      <c r="F8" t="s">
        <v>112</v>
      </c>
      <c r="G8">
        <v>41414</v>
      </c>
    </row>
    <row r="9" spans="1:7" ht="14.4">
      <c r="A9" s="48" t="s">
        <v>88</v>
      </c>
      <c r="B9" s="49"/>
      <c r="C9" s="49"/>
      <c r="D9" s="50"/>
      <c r="F9" t="s">
        <v>113</v>
      </c>
      <c r="G9">
        <v>50609</v>
      </c>
    </row>
    <row r="10" spans="1:7" ht="14.4">
      <c r="A10" s="48" t="s">
        <v>89</v>
      </c>
      <c r="B10" s="80">
        <v>492778</v>
      </c>
      <c r="C10" s="49"/>
      <c r="D10" s="50"/>
      <c r="F10" t="s">
        <v>114</v>
      </c>
      <c r="G10">
        <v>323106</v>
      </c>
    </row>
    <row r="11" spans="1:7" ht="14.4">
      <c r="A11" s="51" t="s">
        <v>90</v>
      </c>
      <c r="B11" s="52"/>
      <c r="C11" s="53"/>
      <c r="D11" s="54"/>
      <c r="F11" t="s">
        <v>115</v>
      </c>
      <c r="G11">
        <v>42649</v>
      </c>
    </row>
    <row r="12" spans="1:7" ht="14.4">
      <c r="A12" s="51" t="s">
        <v>91</v>
      </c>
      <c r="B12" s="55"/>
      <c r="C12" s="53"/>
      <c r="D12" s="54"/>
      <c r="F12" t="s">
        <v>116</v>
      </c>
      <c r="G12">
        <v>35000</v>
      </c>
    </row>
    <row r="13" spans="1:7" ht="14.4">
      <c r="A13" s="48" t="s">
        <v>92</v>
      </c>
      <c r="B13" s="49"/>
      <c r="C13" s="81">
        <f>SUM(B10:B12)</f>
        <v>492778</v>
      </c>
      <c r="D13" s="50"/>
      <c r="G13">
        <f>SUM(G8:G12)</f>
        <v>492778</v>
      </c>
    </row>
    <row r="14" spans="1:7" ht="14.4">
      <c r="A14" s="56"/>
      <c r="B14" s="57"/>
      <c r="C14" s="58"/>
      <c r="D14" s="59"/>
    </row>
    <row r="15" spans="1:7" ht="15" thickBot="1">
      <c r="A15" s="60" t="s">
        <v>93</v>
      </c>
      <c r="B15" s="61"/>
      <c r="C15" s="61"/>
      <c r="D15" s="82">
        <f>C13</f>
        <v>492778</v>
      </c>
    </row>
    <row r="16" spans="1:7" ht="14.4">
      <c r="A16" s="62"/>
      <c r="B16" s="63"/>
      <c r="C16" s="63"/>
      <c r="D16" s="64"/>
    </row>
    <row r="17" spans="1:4" ht="14.4">
      <c r="A17" s="48" t="s">
        <v>94</v>
      </c>
      <c r="B17" s="49"/>
      <c r="C17" s="49"/>
      <c r="D17" s="50"/>
    </row>
    <row r="18" spans="1:4" ht="14.4">
      <c r="A18" s="48" t="s">
        <v>95</v>
      </c>
      <c r="B18" s="49"/>
      <c r="C18" s="49"/>
      <c r="D18" s="50"/>
    </row>
    <row r="19" spans="1:4" ht="14.4">
      <c r="A19" s="65" t="s">
        <v>96</v>
      </c>
      <c r="B19" s="53">
        <v>258489</v>
      </c>
      <c r="C19" s="53"/>
      <c r="D19" s="54"/>
    </row>
    <row r="20" spans="1:4" ht="14.4">
      <c r="A20" s="65" t="s">
        <v>97</v>
      </c>
      <c r="B20" s="53">
        <v>5052</v>
      </c>
      <c r="C20" s="53"/>
      <c r="D20" s="54"/>
    </row>
    <row r="21" spans="1:4" ht="14.4">
      <c r="A21" s="65" t="s">
        <v>98</v>
      </c>
      <c r="B21" s="66"/>
      <c r="C21" s="53"/>
      <c r="D21" s="54"/>
    </row>
    <row r="22" spans="1:4" ht="14.4">
      <c r="A22" s="65" t="s">
        <v>99</v>
      </c>
      <c r="B22" s="53">
        <v>29421</v>
      </c>
      <c r="C22" s="53"/>
      <c r="D22" s="54"/>
    </row>
    <row r="23" spans="1:4" ht="14.4">
      <c r="A23" s="65" t="s">
        <v>100</v>
      </c>
      <c r="B23" s="67">
        <v>134900</v>
      </c>
      <c r="C23" s="53"/>
      <c r="D23" s="54"/>
    </row>
    <row r="24" spans="1:4" ht="14.4">
      <c r="A24" s="48" t="s">
        <v>101</v>
      </c>
      <c r="B24" s="49"/>
      <c r="C24" s="81">
        <f>SUM(B19:B23)</f>
        <v>427862</v>
      </c>
      <c r="D24" s="50"/>
    </row>
    <row r="25" spans="1:4" ht="14.4">
      <c r="A25" s="56"/>
      <c r="B25" s="57"/>
      <c r="C25" s="58"/>
      <c r="D25" s="59"/>
    </row>
    <row r="26" spans="1:4" ht="15" thickBot="1">
      <c r="A26" s="60" t="s">
        <v>102</v>
      </c>
      <c r="B26" s="61"/>
      <c r="C26" s="61"/>
      <c r="D26" s="82">
        <f>C24</f>
        <v>427862</v>
      </c>
    </row>
    <row r="27" spans="1:4" ht="14.4">
      <c r="A27" s="68"/>
      <c r="B27" s="69"/>
      <c r="C27" s="69"/>
      <c r="D27" s="70"/>
    </row>
    <row r="28" spans="1:4" ht="14.4">
      <c r="A28" s="62" t="s">
        <v>103</v>
      </c>
      <c r="B28" s="63"/>
      <c r="C28" s="63"/>
      <c r="D28" s="71"/>
    </row>
    <row r="29" spans="1:4" ht="14.4">
      <c r="A29" s="72" t="s">
        <v>104</v>
      </c>
      <c r="B29" s="49"/>
      <c r="C29" s="49">
        <v>3430</v>
      </c>
      <c r="D29" s="50"/>
    </row>
    <row r="30" spans="1:4" ht="14.4">
      <c r="A30" s="72" t="s">
        <v>105</v>
      </c>
      <c r="B30" s="49"/>
      <c r="C30" s="73"/>
      <c r="D30" s="50"/>
    </row>
    <row r="31" spans="1:4" ht="14.4">
      <c r="A31" s="72" t="s">
        <v>106</v>
      </c>
      <c r="B31" s="248">
        <v>-75374</v>
      </c>
      <c r="C31" s="49"/>
      <c r="D31" s="50"/>
    </row>
    <row r="32" spans="1:4" ht="14.4">
      <c r="A32" s="72" t="s">
        <v>190</v>
      </c>
      <c r="B32" s="248">
        <v>17600</v>
      </c>
      <c r="C32" s="49"/>
      <c r="D32" s="50"/>
    </row>
    <row r="33" spans="1:4" ht="14.4">
      <c r="A33" s="72" t="s">
        <v>155</v>
      </c>
      <c r="B33" s="52">
        <v>116260</v>
      </c>
      <c r="C33" s="49"/>
      <c r="D33" s="50"/>
    </row>
    <row r="34" spans="1:4" ht="14.4">
      <c r="A34" s="72" t="s">
        <v>156</v>
      </c>
      <c r="B34" s="52">
        <v>3000</v>
      </c>
      <c r="C34" s="58"/>
      <c r="D34" s="50"/>
    </row>
    <row r="35" spans="1:4" ht="14.4">
      <c r="A35" s="72" t="s">
        <v>107</v>
      </c>
      <c r="B35" s="49"/>
      <c r="C35" s="69">
        <f>SUM(B31:B34)</f>
        <v>61486</v>
      </c>
      <c r="D35" s="50"/>
    </row>
    <row r="36" spans="1:4" ht="14.4">
      <c r="A36" s="74"/>
      <c r="B36" s="57"/>
      <c r="C36" s="73"/>
      <c r="D36" s="59"/>
    </row>
    <row r="37" spans="1:4" ht="15" thickBot="1">
      <c r="A37" s="75" t="s">
        <v>108</v>
      </c>
      <c r="B37" s="76"/>
      <c r="C37" s="76"/>
      <c r="D37" s="77">
        <f>C29+C35</f>
        <v>64916</v>
      </c>
    </row>
    <row r="38" spans="1:4" ht="15" thickBot="1">
      <c r="A38" s="78" t="s">
        <v>109</v>
      </c>
      <c r="B38" s="79"/>
      <c r="C38" s="79"/>
      <c r="D38" s="83">
        <f>D26+D37</f>
        <v>492778</v>
      </c>
    </row>
  </sheetData>
  <mergeCells count="4">
    <mergeCell ref="A5:D5"/>
    <mergeCell ref="B6:D6"/>
    <mergeCell ref="A2:D2"/>
    <mergeCell ref="A3:D3"/>
  </mergeCells>
  <phoneticPr fontId="2"/>
  <pageMargins left="1.03" right="0.24" top="0.74" bottom="0.4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topLeftCell="A27" zoomScaleNormal="100" workbookViewId="0">
      <selection activeCell="B49" sqref="B49"/>
    </sheetView>
  </sheetViews>
  <sheetFormatPr defaultRowHeight="13.2"/>
  <cols>
    <col min="1" max="1" width="40.88671875" customWidth="1"/>
    <col min="2" max="4" width="12.21875" style="1" customWidth="1"/>
    <col min="5" max="5" width="25.21875" customWidth="1"/>
    <col min="6" max="6" width="9.44140625" bestFit="1" customWidth="1"/>
    <col min="7" max="7" width="39.88671875" customWidth="1"/>
    <col min="8" max="10" width="13.109375" customWidth="1"/>
    <col min="12" max="12" width="9.44140625" bestFit="1" customWidth="1"/>
    <col min="257" max="257" width="40.88671875" customWidth="1"/>
    <col min="258" max="260" width="12.21875" customWidth="1"/>
    <col min="261" max="261" width="25.21875" customWidth="1"/>
    <col min="263" max="263" width="39.88671875" customWidth="1"/>
    <col min="264" max="266" width="13.109375" customWidth="1"/>
    <col min="268" max="268" width="9.44140625" bestFit="1" customWidth="1"/>
    <col min="513" max="513" width="40.88671875" customWidth="1"/>
    <col min="514" max="516" width="12.21875" customWidth="1"/>
    <col min="517" max="517" width="25.21875" customWidth="1"/>
    <col min="519" max="519" width="39.88671875" customWidth="1"/>
    <col min="520" max="522" width="13.109375" customWidth="1"/>
    <col min="524" max="524" width="9.44140625" bestFit="1" customWidth="1"/>
    <col min="769" max="769" width="40.88671875" customWidth="1"/>
    <col min="770" max="772" width="12.21875" customWidth="1"/>
    <col min="773" max="773" width="25.21875" customWidth="1"/>
    <col min="775" max="775" width="39.88671875" customWidth="1"/>
    <col min="776" max="778" width="13.109375" customWidth="1"/>
    <col min="780" max="780" width="9.44140625" bestFit="1" customWidth="1"/>
    <col min="1025" max="1025" width="40.88671875" customWidth="1"/>
    <col min="1026" max="1028" width="12.21875" customWidth="1"/>
    <col min="1029" max="1029" width="25.21875" customWidth="1"/>
    <col min="1031" max="1031" width="39.88671875" customWidth="1"/>
    <col min="1032" max="1034" width="13.109375" customWidth="1"/>
    <col min="1036" max="1036" width="9.44140625" bestFit="1" customWidth="1"/>
    <col min="1281" max="1281" width="40.88671875" customWidth="1"/>
    <col min="1282" max="1284" width="12.21875" customWidth="1"/>
    <col min="1285" max="1285" width="25.21875" customWidth="1"/>
    <col min="1287" max="1287" width="39.88671875" customWidth="1"/>
    <col min="1288" max="1290" width="13.109375" customWidth="1"/>
    <col min="1292" max="1292" width="9.44140625" bestFit="1" customWidth="1"/>
    <col min="1537" max="1537" width="40.88671875" customWidth="1"/>
    <col min="1538" max="1540" width="12.21875" customWidth="1"/>
    <col min="1541" max="1541" width="25.21875" customWidth="1"/>
    <col min="1543" max="1543" width="39.88671875" customWidth="1"/>
    <col min="1544" max="1546" width="13.109375" customWidth="1"/>
    <col min="1548" max="1548" width="9.44140625" bestFit="1" customWidth="1"/>
    <col min="1793" max="1793" width="40.88671875" customWidth="1"/>
    <col min="1794" max="1796" width="12.21875" customWidth="1"/>
    <col min="1797" max="1797" width="25.21875" customWidth="1"/>
    <col min="1799" max="1799" width="39.88671875" customWidth="1"/>
    <col min="1800" max="1802" width="13.109375" customWidth="1"/>
    <col min="1804" max="1804" width="9.44140625" bestFit="1" customWidth="1"/>
    <col min="2049" max="2049" width="40.88671875" customWidth="1"/>
    <col min="2050" max="2052" width="12.21875" customWidth="1"/>
    <col min="2053" max="2053" width="25.21875" customWidth="1"/>
    <col min="2055" max="2055" width="39.88671875" customWidth="1"/>
    <col min="2056" max="2058" width="13.109375" customWidth="1"/>
    <col min="2060" max="2060" width="9.44140625" bestFit="1" customWidth="1"/>
    <col min="2305" max="2305" width="40.88671875" customWidth="1"/>
    <col min="2306" max="2308" width="12.21875" customWidth="1"/>
    <col min="2309" max="2309" width="25.21875" customWidth="1"/>
    <col min="2311" max="2311" width="39.88671875" customWidth="1"/>
    <col min="2312" max="2314" width="13.109375" customWidth="1"/>
    <col min="2316" max="2316" width="9.44140625" bestFit="1" customWidth="1"/>
    <col min="2561" max="2561" width="40.88671875" customWidth="1"/>
    <col min="2562" max="2564" width="12.21875" customWidth="1"/>
    <col min="2565" max="2565" width="25.21875" customWidth="1"/>
    <col min="2567" max="2567" width="39.88671875" customWidth="1"/>
    <col min="2568" max="2570" width="13.109375" customWidth="1"/>
    <col min="2572" max="2572" width="9.44140625" bestFit="1" customWidth="1"/>
    <col min="2817" max="2817" width="40.88671875" customWidth="1"/>
    <col min="2818" max="2820" width="12.21875" customWidth="1"/>
    <col min="2821" max="2821" width="25.21875" customWidth="1"/>
    <col min="2823" max="2823" width="39.88671875" customWidth="1"/>
    <col min="2824" max="2826" width="13.109375" customWidth="1"/>
    <col min="2828" max="2828" width="9.44140625" bestFit="1" customWidth="1"/>
    <col min="3073" max="3073" width="40.88671875" customWidth="1"/>
    <col min="3074" max="3076" width="12.21875" customWidth="1"/>
    <col min="3077" max="3077" width="25.21875" customWidth="1"/>
    <col min="3079" max="3079" width="39.88671875" customWidth="1"/>
    <col min="3080" max="3082" width="13.109375" customWidth="1"/>
    <col min="3084" max="3084" width="9.44140625" bestFit="1" customWidth="1"/>
    <col min="3329" max="3329" width="40.88671875" customWidth="1"/>
    <col min="3330" max="3332" width="12.21875" customWidth="1"/>
    <col min="3333" max="3333" width="25.21875" customWidth="1"/>
    <col min="3335" max="3335" width="39.88671875" customWidth="1"/>
    <col min="3336" max="3338" width="13.109375" customWidth="1"/>
    <col min="3340" max="3340" width="9.44140625" bestFit="1" customWidth="1"/>
    <col min="3585" max="3585" width="40.88671875" customWidth="1"/>
    <col min="3586" max="3588" width="12.21875" customWidth="1"/>
    <col min="3589" max="3589" width="25.21875" customWidth="1"/>
    <col min="3591" max="3591" width="39.88671875" customWidth="1"/>
    <col min="3592" max="3594" width="13.109375" customWidth="1"/>
    <col min="3596" max="3596" width="9.44140625" bestFit="1" customWidth="1"/>
    <col min="3841" max="3841" width="40.88671875" customWidth="1"/>
    <col min="3842" max="3844" width="12.21875" customWidth="1"/>
    <col min="3845" max="3845" width="25.21875" customWidth="1"/>
    <col min="3847" max="3847" width="39.88671875" customWidth="1"/>
    <col min="3848" max="3850" width="13.109375" customWidth="1"/>
    <col min="3852" max="3852" width="9.44140625" bestFit="1" customWidth="1"/>
    <col min="4097" max="4097" width="40.88671875" customWidth="1"/>
    <col min="4098" max="4100" width="12.21875" customWidth="1"/>
    <col min="4101" max="4101" width="25.21875" customWidth="1"/>
    <col min="4103" max="4103" width="39.88671875" customWidth="1"/>
    <col min="4104" max="4106" width="13.109375" customWidth="1"/>
    <col min="4108" max="4108" width="9.44140625" bestFit="1" customWidth="1"/>
    <col min="4353" max="4353" width="40.88671875" customWidth="1"/>
    <col min="4354" max="4356" width="12.21875" customWidth="1"/>
    <col min="4357" max="4357" width="25.21875" customWidth="1"/>
    <col min="4359" max="4359" width="39.88671875" customWidth="1"/>
    <col min="4360" max="4362" width="13.109375" customWidth="1"/>
    <col min="4364" max="4364" width="9.44140625" bestFit="1" customWidth="1"/>
    <col min="4609" max="4609" width="40.88671875" customWidth="1"/>
    <col min="4610" max="4612" width="12.21875" customWidth="1"/>
    <col min="4613" max="4613" width="25.21875" customWidth="1"/>
    <col min="4615" max="4615" width="39.88671875" customWidth="1"/>
    <col min="4616" max="4618" width="13.109375" customWidth="1"/>
    <col min="4620" max="4620" width="9.44140625" bestFit="1" customWidth="1"/>
    <col min="4865" max="4865" width="40.88671875" customWidth="1"/>
    <col min="4866" max="4868" width="12.21875" customWidth="1"/>
    <col min="4869" max="4869" width="25.21875" customWidth="1"/>
    <col min="4871" max="4871" width="39.88671875" customWidth="1"/>
    <col min="4872" max="4874" width="13.109375" customWidth="1"/>
    <col min="4876" max="4876" width="9.44140625" bestFit="1" customWidth="1"/>
    <col min="5121" max="5121" width="40.88671875" customWidth="1"/>
    <col min="5122" max="5124" width="12.21875" customWidth="1"/>
    <col min="5125" max="5125" width="25.21875" customWidth="1"/>
    <col min="5127" max="5127" width="39.88671875" customWidth="1"/>
    <col min="5128" max="5130" width="13.109375" customWidth="1"/>
    <col min="5132" max="5132" width="9.44140625" bestFit="1" customWidth="1"/>
    <col min="5377" max="5377" width="40.88671875" customWidth="1"/>
    <col min="5378" max="5380" width="12.21875" customWidth="1"/>
    <col min="5381" max="5381" width="25.21875" customWidth="1"/>
    <col min="5383" max="5383" width="39.88671875" customWidth="1"/>
    <col min="5384" max="5386" width="13.109375" customWidth="1"/>
    <col min="5388" max="5388" width="9.44140625" bestFit="1" customWidth="1"/>
    <col min="5633" max="5633" width="40.88671875" customWidth="1"/>
    <col min="5634" max="5636" width="12.21875" customWidth="1"/>
    <col min="5637" max="5637" width="25.21875" customWidth="1"/>
    <col min="5639" max="5639" width="39.88671875" customWidth="1"/>
    <col min="5640" max="5642" width="13.109375" customWidth="1"/>
    <col min="5644" max="5644" width="9.44140625" bestFit="1" customWidth="1"/>
    <col min="5889" max="5889" width="40.88671875" customWidth="1"/>
    <col min="5890" max="5892" width="12.21875" customWidth="1"/>
    <col min="5893" max="5893" width="25.21875" customWidth="1"/>
    <col min="5895" max="5895" width="39.88671875" customWidth="1"/>
    <col min="5896" max="5898" width="13.109375" customWidth="1"/>
    <col min="5900" max="5900" width="9.44140625" bestFit="1" customWidth="1"/>
    <col min="6145" max="6145" width="40.88671875" customWidth="1"/>
    <col min="6146" max="6148" width="12.21875" customWidth="1"/>
    <col min="6149" max="6149" width="25.21875" customWidth="1"/>
    <col min="6151" max="6151" width="39.88671875" customWidth="1"/>
    <col min="6152" max="6154" width="13.109375" customWidth="1"/>
    <col min="6156" max="6156" width="9.44140625" bestFit="1" customWidth="1"/>
    <col min="6401" max="6401" width="40.88671875" customWidth="1"/>
    <col min="6402" max="6404" width="12.21875" customWidth="1"/>
    <col min="6405" max="6405" width="25.21875" customWidth="1"/>
    <col min="6407" max="6407" width="39.88671875" customWidth="1"/>
    <col min="6408" max="6410" width="13.109375" customWidth="1"/>
    <col min="6412" max="6412" width="9.44140625" bestFit="1" customWidth="1"/>
    <col min="6657" max="6657" width="40.88671875" customWidth="1"/>
    <col min="6658" max="6660" width="12.21875" customWidth="1"/>
    <col min="6661" max="6661" width="25.21875" customWidth="1"/>
    <col min="6663" max="6663" width="39.88671875" customWidth="1"/>
    <col min="6664" max="6666" width="13.109375" customWidth="1"/>
    <col min="6668" max="6668" width="9.44140625" bestFit="1" customWidth="1"/>
    <col min="6913" max="6913" width="40.88671875" customWidth="1"/>
    <col min="6914" max="6916" width="12.21875" customWidth="1"/>
    <col min="6917" max="6917" width="25.21875" customWidth="1"/>
    <col min="6919" max="6919" width="39.88671875" customWidth="1"/>
    <col min="6920" max="6922" width="13.109375" customWidth="1"/>
    <col min="6924" max="6924" width="9.44140625" bestFit="1" customWidth="1"/>
    <col min="7169" max="7169" width="40.88671875" customWidth="1"/>
    <col min="7170" max="7172" width="12.21875" customWidth="1"/>
    <col min="7173" max="7173" width="25.21875" customWidth="1"/>
    <col min="7175" max="7175" width="39.88671875" customWidth="1"/>
    <col min="7176" max="7178" width="13.109375" customWidth="1"/>
    <col min="7180" max="7180" width="9.44140625" bestFit="1" customWidth="1"/>
    <col min="7425" max="7425" width="40.88671875" customWidth="1"/>
    <col min="7426" max="7428" width="12.21875" customWidth="1"/>
    <col min="7429" max="7429" width="25.21875" customWidth="1"/>
    <col min="7431" max="7431" width="39.88671875" customWidth="1"/>
    <col min="7432" max="7434" width="13.109375" customWidth="1"/>
    <col min="7436" max="7436" width="9.44140625" bestFit="1" customWidth="1"/>
    <col min="7681" max="7681" width="40.88671875" customWidth="1"/>
    <col min="7682" max="7684" width="12.21875" customWidth="1"/>
    <col min="7685" max="7685" width="25.21875" customWidth="1"/>
    <col min="7687" max="7687" width="39.88671875" customWidth="1"/>
    <col min="7688" max="7690" width="13.109375" customWidth="1"/>
    <col min="7692" max="7692" width="9.44140625" bestFit="1" customWidth="1"/>
    <col min="7937" max="7937" width="40.88671875" customWidth="1"/>
    <col min="7938" max="7940" width="12.21875" customWidth="1"/>
    <col min="7941" max="7941" width="25.21875" customWidth="1"/>
    <col min="7943" max="7943" width="39.88671875" customWidth="1"/>
    <col min="7944" max="7946" width="13.109375" customWidth="1"/>
    <col min="7948" max="7948" width="9.44140625" bestFit="1" customWidth="1"/>
    <col min="8193" max="8193" width="40.88671875" customWidth="1"/>
    <col min="8194" max="8196" width="12.21875" customWidth="1"/>
    <col min="8197" max="8197" width="25.21875" customWidth="1"/>
    <col min="8199" max="8199" width="39.88671875" customWidth="1"/>
    <col min="8200" max="8202" width="13.109375" customWidth="1"/>
    <col min="8204" max="8204" width="9.44140625" bestFit="1" customWidth="1"/>
    <col min="8449" max="8449" width="40.88671875" customWidth="1"/>
    <col min="8450" max="8452" width="12.21875" customWidth="1"/>
    <col min="8453" max="8453" width="25.21875" customWidth="1"/>
    <col min="8455" max="8455" width="39.88671875" customWidth="1"/>
    <col min="8456" max="8458" width="13.109375" customWidth="1"/>
    <col min="8460" max="8460" width="9.44140625" bestFit="1" customWidth="1"/>
    <col min="8705" max="8705" width="40.88671875" customWidth="1"/>
    <col min="8706" max="8708" width="12.21875" customWidth="1"/>
    <col min="8709" max="8709" width="25.21875" customWidth="1"/>
    <col min="8711" max="8711" width="39.88671875" customWidth="1"/>
    <col min="8712" max="8714" width="13.109375" customWidth="1"/>
    <col min="8716" max="8716" width="9.44140625" bestFit="1" customWidth="1"/>
    <col min="8961" max="8961" width="40.88671875" customWidth="1"/>
    <col min="8962" max="8964" width="12.21875" customWidth="1"/>
    <col min="8965" max="8965" width="25.21875" customWidth="1"/>
    <col min="8967" max="8967" width="39.88671875" customWidth="1"/>
    <col min="8968" max="8970" width="13.109375" customWidth="1"/>
    <col min="8972" max="8972" width="9.44140625" bestFit="1" customWidth="1"/>
    <col min="9217" max="9217" width="40.88671875" customWidth="1"/>
    <col min="9218" max="9220" width="12.21875" customWidth="1"/>
    <col min="9221" max="9221" width="25.21875" customWidth="1"/>
    <col min="9223" max="9223" width="39.88671875" customWidth="1"/>
    <col min="9224" max="9226" width="13.109375" customWidth="1"/>
    <col min="9228" max="9228" width="9.44140625" bestFit="1" customWidth="1"/>
    <col min="9473" max="9473" width="40.88671875" customWidth="1"/>
    <col min="9474" max="9476" width="12.21875" customWidth="1"/>
    <col min="9477" max="9477" width="25.21875" customWidth="1"/>
    <col min="9479" max="9479" width="39.88671875" customWidth="1"/>
    <col min="9480" max="9482" width="13.109375" customWidth="1"/>
    <col min="9484" max="9484" width="9.44140625" bestFit="1" customWidth="1"/>
    <col min="9729" max="9729" width="40.88671875" customWidth="1"/>
    <col min="9730" max="9732" width="12.21875" customWidth="1"/>
    <col min="9733" max="9733" width="25.21875" customWidth="1"/>
    <col min="9735" max="9735" width="39.88671875" customWidth="1"/>
    <col min="9736" max="9738" width="13.109375" customWidth="1"/>
    <col min="9740" max="9740" width="9.44140625" bestFit="1" customWidth="1"/>
    <col min="9985" max="9985" width="40.88671875" customWidth="1"/>
    <col min="9986" max="9988" width="12.21875" customWidth="1"/>
    <col min="9989" max="9989" width="25.21875" customWidth="1"/>
    <col min="9991" max="9991" width="39.88671875" customWidth="1"/>
    <col min="9992" max="9994" width="13.109375" customWidth="1"/>
    <col min="9996" max="9996" width="9.44140625" bestFit="1" customWidth="1"/>
    <col min="10241" max="10241" width="40.88671875" customWidth="1"/>
    <col min="10242" max="10244" width="12.21875" customWidth="1"/>
    <col min="10245" max="10245" width="25.21875" customWidth="1"/>
    <col min="10247" max="10247" width="39.88671875" customWidth="1"/>
    <col min="10248" max="10250" width="13.109375" customWidth="1"/>
    <col min="10252" max="10252" width="9.44140625" bestFit="1" customWidth="1"/>
    <col min="10497" max="10497" width="40.88671875" customWidth="1"/>
    <col min="10498" max="10500" width="12.21875" customWidth="1"/>
    <col min="10501" max="10501" width="25.21875" customWidth="1"/>
    <col min="10503" max="10503" width="39.88671875" customWidth="1"/>
    <col min="10504" max="10506" width="13.109375" customWidth="1"/>
    <col min="10508" max="10508" width="9.44140625" bestFit="1" customWidth="1"/>
    <col min="10753" max="10753" width="40.88671875" customWidth="1"/>
    <col min="10754" max="10756" width="12.21875" customWidth="1"/>
    <col min="10757" max="10757" width="25.21875" customWidth="1"/>
    <col min="10759" max="10759" width="39.88671875" customWidth="1"/>
    <col min="10760" max="10762" width="13.109375" customWidth="1"/>
    <col min="10764" max="10764" width="9.44140625" bestFit="1" customWidth="1"/>
    <col min="11009" max="11009" width="40.88671875" customWidth="1"/>
    <col min="11010" max="11012" width="12.21875" customWidth="1"/>
    <col min="11013" max="11013" width="25.21875" customWidth="1"/>
    <col min="11015" max="11015" width="39.88671875" customWidth="1"/>
    <col min="11016" max="11018" width="13.109375" customWidth="1"/>
    <col min="11020" max="11020" width="9.44140625" bestFit="1" customWidth="1"/>
    <col min="11265" max="11265" width="40.88671875" customWidth="1"/>
    <col min="11266" max="11268" width="12.21875" customWidth="1"/>
    <col min="11269" max="11269" width="25.21875" customWidth="1"/>
    <col min="11271" max="11271" width="39.88671875" customWidth="1"/>
    <col min="11272" max="11274" width="13.109375" customWidth="1"/>
    <col min="11276" max="11276" width="9.44140625" bestFit="1" customWidth="1"/>
    <col min="11521" max="11521" width="40.88671875" customWidth="1"/>
    <col min="11522" max="11524" width="12.21875" customWidth="1"/>
    <col min="11525" max="11525" width="25.21875" customWidth="1"/>
    <col min="11527" max="11527" width="39.88671875" customWidth="1"/>
    <col min="11528" max="11530" width="13.109375" customWidth="1"/>
    <col min="11532" max="11532" width="9.44140625" bestFit="1" customWidth="1"/>
    <col min="11777" max="11777" width="40.88671875" customWidth="1"/>
    <col min="11778" max="11780" width="12.21875" customWidth="1"/>
    <col min="11781" max="11781" width="25.21875" customWidth="1"/>
    <col min="11783" max="11783" width="39.88671875" customWidth="1"/>
    <col min="11784" max="11786" width="13.109375" customWidth="1"/>
    <col min="11788" max="11788" width="9.44140625" bestFit="1" customWidth="1"/>
    <col min="12033" max="12033" width="40.88671875" customWidth="1"/>
    <col min="12034" max="12036" width="12.21875" customWidth="1"/>
    <col min="12037" max="12037" width="25.21875" customWidth="1"/>
    <col min="12039" max="12039" width="39.88671875" customWidth="1"/>
    <col min="12040" max="12042" width="13.109375" customWidth="1"/>
    <col min="12044" max="12044" width="9.44140625" bestFit="1" customWidth="1"/>
    <col min="12289" max="12289" width="40.88671875" customWidth="1"/>
    <col min="12290" max="12292" width="12.21875" customWidth="1"/>
    <col min="12293" max="12293" width="25.21875" customWidth="1"/>
    <col min="12295" max="12295" width="39.88671875" customWidth="1"/>
    <col min="12296" max="12298" width="13.109375" customWidth="1"/>
    <col min="12300" max="12300" width="9.44140625" bestFit="1" customWidth="1"/>
    <col min="12545" max="12545" width="40.88671875" customWidth="1"/>
    <col min="12546" max="12548" width="12.21875" customWidth="1"/>
    <col min="12549" max="12549" width="25.21875" customWidth="1"/>
    <col min="12551" max="12551" width="39.88671875" customWidth="1"/>
    <col min="12552" max="12554" width="13.109375" customWidth="1"/>
    <col min="12556" max="12556" width="9.44140625" bestFit="1" customWidth="1"/>
    <col min="12801" max="12801" width="40.88671875" customWidth="1"/>
    <col min="12802" max="12804" width="12.21875" customWidth="1"/>
    <col min="12805" max="12805" width="25.21875" customWidth="1"/>
    <col min="12807" max="12807" width="39.88671875" customWidth="1"/>
    <col min="12808" max="12810" width="13.109375" customWidth="1"/>
    <col min="12812" max="12812" width="9.44140625" bestFit="1" customWidth="1"/>
    <col min="13057" max="13057" width="40.88671875" customWidth="1"/>
    <col min="13058" max="13060" width="12.21875" customWidth="1"/>
    <col min="13061" max="13061" width="25.21875" customWidth="1"/>
    <col min="13063" max="13063" width="39.88671875" customWidth="1"/>
    <col min="13064" max="13066" width="13.109375" customWidth="1"/>
    <col min="13068" max="13068" width="9.44140625" bestFit="1" customWidth="1"/>
    <col min="13313" max="13313" width="40.88671875" customWidth="1"/>
    <col min="13314" max="13316" width="12.21875" customWidth="1"/>
    <col min="13317" max="13317" width="25.21875" customWidth="1"/>
    <col min="13319" max="13319" width="39.88671875" customWidth="1"/>
    <col min="13320" max="13322" width="13.109375" customWidth="1"/>
    <col min="13324" max="13324" width="9.44140625" bestFit="1" customWidth="1"/>
    <col min="13569" max="13569" width="40.88671875" customWidth="1"/>
    <col min="13570" max="13572" width="12.21875" customWidth="1"/>
    <col min="13573" max="13573" width="25.21875" customWidth="1"/>
    <col min="13575" max="13575" width="39.88671875" customWidth="1"/>
    <col min="13576" max="13578" width="13.109375" customWidth="1"/>
    <col min="13580" max="13580" width="9.44140625" bestFit="1" customWidth="1"/>
    <col min="13825" max="13825" width="40.88671875" customWidth="1"/>
    <col min="13826" max="13828" width="12.21875" customWidth="1"/>
    <col min="13829" max="13829" width="25.21875" customWidth="1"/>
    <col min="13831" max="13831" width="39.88671875" customWidth="1"/>
    <col min="13832" max="13834" width="13.109375" customWidth="1"/>
    <col min="13836" max="13836" width="9.44140625" bestFit="1" customWidth="1"/>
    <col min="14081" max="14081" width="40.88671875" customWidth="1"/>
    <col min="14082" max="14084" width="12.21875" customWidth="1"/>
    <col min="14085" max="14085" width="25.21875" customWidth="1"/>
    <col min="14087" max="14087" width="39.88671875" customWidth="1"/>
    <col min="14088" max="14090" width="13.109375" customWidth="1"/>
    <col min="14092" max="14092" width="9.44140625" bestFit="1" customWidth="1"/>
    <col min="14337" max="14337" width="40.88671875" customWidth="1"/>
    <col min="14338" max="14340" width="12.21875" customWidth="1"/>
    <col min="14341" max="14341" width="25.21875" customWidth="1"/>
    <col min="14343" max="14343" width="39.88671875" customWidth="1"/>
    <col min="14344" max="14346" width="13.109375" customWidth="1"/>
    <col min="14348" max="14348" width="9.44140625" bestFit="1" customWidth="1"/>
    <col min="14593" max="14593" width="40.88671875" customWidth="1"/>
    <col min="14594" max="14596" width="12.21875" customWidth="1"/>
    <col min="14597" max="14597" width="25.21875" customWidth="1"/>
    <col min="14599" max="14599" width="39.88671875" customWidth="1"/>
    <col min="14600" max="14602" width="13.109375" customWidth="1"/>
    <col min="14604" max="14604" width="9.44140625" bestFit="1" customWidth="1"/>
    <col min="14849" max="14849" width="40.88671875" customWidth="1"/>
    <col min="14850" max="14852" width="12.21875" customWidth="1"/>
    <col min="14853" max="14853" width="25.21875" customWidth="1"/>
    <col min="14855" max="14855" width="39.88671875" customWidth="1"/>
    <col min="14856" max="14858" width="13.109375" customWidth="1"/>
    <col min="14860" max="14860" width="9.44140625" bestFit="1" customWidth="1"/>
    <col min="15105" max="15105" width="40.88671875" customWidth="1"/>
    <col min="15106" max="15108" width="12.21875" customWidth="1"/>
    <col min="15109" max="15109" width="25.21875" customWidth="1"/>
    <col min="15111" max="15111" width="39.88671875" customWidth="1"/>
    <col min="15112" max="15114" width="13.109375" customWidth="1"/>
    <col min="15116" max="15116" width="9.44140625" bestFit="1" customWidth="1"/>
    <col min="15361" max="15361" width="40.88671875" customWidth="1"/>
    <col min="15362" max="15364" width="12.21875" customWidth="1"/>
    <col min="15365" max="15365" width="25.21875" customWidth="1"/>
    <col min="15367" max="15367" width="39.88671875" customWidth="1"/>
    <col min="15368" max="15370" width="13.109375" customWidth="1"/>
    <col min="15372" max="15372" width="9.44140625" bestFit="1" customWidth="1"/>
    <col min="15617" max="15617" width="40.88671875" customWidth="1"/>
    <col min="15618" max="15620" width="12.21875" customWidth="1"/>
    <col min="15621" max="15621" width="25.21875" customWidth="1"/>
    <col min="15623" max="15623" width="39.88671875" customWidth="1"/>
    <col min="15624" max="15626" width="13.109375" customWidth="1"/>
    <col min="15628" max="15628" width="9.44140625" bestFit="1" customWidth="1"/>
    <col min="15873" max="15873" width="40.88671875" customWidth="1"/>
    <col min="15874" max="15876" width="12.21875" customWidth="1"/>
    <col min="15877" max="15877" width="25.21875" customWidth="1"/>
    <col min="15879" max="15879" width="39.88671875" customWidth="1"/>
    <col min="15880" max="15882" width="13.109375" customWidth="1"/>
    <col min="15884" max="15884" width="9.44140625" bestFit="1" customWidth="1"/>
    <col min="16129" max="16129" width="40.88671875" customWidth="1"/>
    <col min="16130" max="16132" width="12.21875" customWidth="1"/>
    <col min="16133" max="16133" width="25.21875" customWidth="1"/>
    <col min="16135" max="16135" width="39.88671875" customWidth="1"/>
    <col min="16136" max="16138" width="13.109375" customWidth="1"/>
    <col min="16140" max="16140" width="9.44140625" bestFit="1" customWidth="1"/>
  </cols>
  <sheetData>
    <row r="2" spans="1:5">
      <c r="E2" s="1"/>
    </row>
    <row r="3" spans="1:5">
      <c r="A3" t="s">
        <v>127</v>
      </c>
    </row>
    <row r="4" spans="1:5">
      <c r="A4" t="s">
        <v>128</v>
      </c>
    </row>
    <row r="6" spans="1:5">
      <c r="A6" s="1" t="s">
        <v>122</v>
      </c>
      <c r="B6" s="19"/>
      <c r="C6" s="19"/>
      <c r="D6" s="19"/>
    </row>
    <row r="7" spans="1:5" ht="13.8" thickBot="1"/>
    <row r="8" spans="1:5" ht="13.8" thickBot="1">
      <c r="A8" s="86" t="s">
        <v>0</v>
      </c>
      <c r="B8" s="335" t="s">
        <v>123</v>
      </c>
      <c r="C8" s="336"/>
      <c r="D8" s="337"/>
    </row>
    <row r="9" spans="1:5" ht="14.4">
      <c r="A9" s="87" t="s">
        <v>73</v>
      </c>
      <c r="B9" s="249"/>
      <c r="C9" s="248"/>
      <c r="D9" s="250"/>
    </row>
    <row r="10" spans="1:5" ht="14.4">
      <c r="A10" s="87" t="s">
        <v>74</v>
      </c>
      <c r="B10" s="249"/>
      <c r="C10" s="248"/>
      <c r="D10" s="250"/>
    </row>
    <row r="11" spans="1:5" ht="14.4">
      <c r="A11" s="87" t="s">
        <v>75</v>
      </c>
      <c r="B11" s="249"/>
      <c r="C11" s="248"/>
      <c r="D11" s="250"/>
    </row>
    <row r="12" spans="1:5" ht="14.4">
      <c r="A12" s="96" t="s">
        <v>117</v>
      </c>
      <c r="B12" s="251">
        <v>41414</v>
      </c>
      <c r="C12" s="248"/>
      <c r="D12" s="250"/>
    </row>
    <row r="13" spans="1:5" ht="14.4">
      <c r="A13" s="96" t="s">
        <v>118</v>
      </c>
      <c r="B13" s="251">
        <v>50609</v>
      </c>
      <c r="C13" s="248"/>
      <c r="D13" s="250"/>
    </row>
    <row r="14" spans="1:5" ht="14.4">
      <c r="A14" s="96" t="s">
        <v>118</v>
      </c>
      <c r="B14" s="251">
        <v>323106</v>
      </c>
      <c r="C14" s="248"/>
      <c r="D14" s="250"/>
    </row>
    <row r="15" spans="1:5" ht="14.4">
      <c r="A15" s="96" t="s">
        <v>124</v>
      </c>
      <c r="B15" s="251">
        <v>42649</v>
      </c>
      <c r="C15" s="248"/>
      <c r="D15" s="250"/>
    </row>
    <row r="16" spans="1:5" ht="14.4">
      <c r="A16" s="96" t="s">
        <v>130</v>
      </c>
      <c r="B16" s="252">
        <v>35000</v>
      </c>
      <c r="C16" s="248"/>
      <c r="D16" s="250"/>
    </row>
    <row r="17" spans="1:6" ht="14.4">
      <c r="A17" s="87"/>
      <c r="B17" s="248"/>
      <c r="C17" s="248"/>
      <c r="D17" s="250"/>
    </row>
    <row r="18" spans="1:6" ht="14.4">
      <c r="A18" s="87"/>
      <c r="B18" s="249"/>
      <c r="C18" s="248"/>
      <c r="D18" s="250"/>
    </row>
    <row r="19" spans="1:6" ht="14.4">
      <c r="A19" s="87" t="s">
        <v>76</v>
      </c>
      <c r="B19" s="249"/>
      <c r="C19" s="253">
        <f>SUM(B10:B17)</f>
        <v>492778</v>
      </c>
      <c r="D19" s="250"/>
    </row>
    <row r="20" spans="1:6" ht="14.4">
      <c r="A20" s="87"/>
      <c r="B20" s="249"/>
      <c r="C20" s="248"/>
      <c r="D20" s="250"/>
    </row>
    <row r="21" spans="1:6" ht="15" thickBot="1">
      <c r="A21" s="88" t="s">
        <v>77</v>
      </c>
      <c r="B21" s="254"/>
      <c r="C21" s="255"/>
      <c r="D21" s="256">
        <f>C19</f>
        <v>492778</v>
      </c>
    </row>
    <row r="22" spans="1:6" ht="14.4">
      <c r="A22" s="89" t="s">
        <v>78</v>
      </c>
      <c r="B22" s="257"/>
      <c r="C22" s="258"/>
      <c r="D22" s="259"/>
    </row>
    <row r="23" spans="1:6" ht="14.4">
      <c r="A23" s="87" t="s">
        <v>79</v>
      </c>
      <c r="B23" s="249"/>
      <c r="C23" s="248"/>
      <c r="D23" s="250"/>
    </row>
    <row r="24" spans="1:6" ht="14.4">
      <c r="A24" s="96" t="s">
        <v>119</v>
      </c>
      <c r="B24" s="248"/>
      <c r="C24" s="248"/>
      <c r="D24" s="250"/>
    </row>
    <row r="25" spans="1:6" ht="14.4">
      <c r="A25" s="201" t="s">
        <v>163</v>
      </c>
      <c r="B25" s="260">
        <v>40800</v>
      </c>
      <c r="C25" s="248"/>
      <c r="D25" s="250"/>
    </row>
    <row r="26" spans="1:6" ht="14.4">
      <c r="A26" s="201" t="s">
        <v>164</v>
      </c>
      <c r="B26" s="260">
        <v>22000</v>
      </c>
      <c r="C26" s="248"/>
      <c r="D26" s="250"/>
    </row>
    <row r="27" spans="1:6" ht="14.4">
      <c r="A27" s="201" t="s">
        <v>165</v>
      </c>
      <c r="B27" s="260">
        <v>54900</v>
      </c>
      <c r="C27" s="248"/>
      <c r="D27" s="250"/>
    </row>
    <row r="28" spans="1:6" ht="14.4">
      <c r="A28" s="201" t="s">
        <v>166</v>
      </c>
      <c r="B28" s="260">
        <v>4000</v>
      </c>
      <c r="C28" s="248"/>
      <c r="D28" s="250"/>
    </row>
    <row r="29" spans="1:6" ht="14.4">
      <c r="A29" s="201" t="s">
        <v>167</v>
      </c>
      <c r="B29" s="260">
        <v>13200</v>
      </c>
      <c r="C29" s="248"/>
      <c r="D29" s="250"/>
    </row>
    <row r="30" spans="1:6" ht="14.4">
      <c r="A30" s="87" t="s">
        <v>80</v>
      </c>
      <c r="B30" s="249"/>
      <c r="C30" s="248"/>
      <c r="D30" s="250"/>
    </row>
    <row r="31" spans="1:6" ht="14.4">
      <c r="A31" s="87" t="s">
        <v>120</v>
      </c>
      <c r="B31" s="249">
        <v>208489</v>
      </c>
      <c r="C31" s="248"/>
      <c r="D31" s="250"/>
      <c r="F31" s="2">
        <v>239828</v>
      </c>
    </row>
    <row r="32" spans="1:6" ht="14.4">
      <c r="A32" s="87" t="s">
        <v>121</v>
      </c>
      <c r="B32" s="249">
        <v>50000</v>
      </c>
      <c r="C32" s="248"/>
      <c r="D32" s="250"/>
      <c r="F32" s="2">
        <v>203435</v>
      </c>
    </row>
    <row r="33" spans="1:8" ht="14.4">
      <c r="A33" s="90" t="s">
        <v>125</v>
      </c>
      <c r="B33" s="249">
        <v>5052</v>
      </c>
      <c r="C33" s="248"/>
      <c r="D33" s="250"/>
      <c r="F33" s="2">
        <v>468740</v>
      </c>
    </row>
    <row r="34" spans="1:8" ht="14.4">
      <c r="A34" s="97" t="s">
        <v>129</v>
      </c>
      <c r="B34" s="253">
        <v>29421</v>
      </c>
      <c r="C34" s="248"/>
      <c r="D34" s="250"/>
      <c r="F34" s="2">
        <v>11600</v>
      </c>
    </row>
    <row r="35" spans="1:8" ht="14.4">
      <c r="A35" s="91"/>
      <c r="B35" s="261"/>
      <c r="C35" s="262"/>
      <c r="D35" s="250"/>
    </row>
    <row r="36" spans="1:8" ht="14.4">
      <c r="A36" s="87" t="s">
        <v>81</v>
      </c>
      <c r="B36" s="248"/>
      <c r="C36" s="253">
        <f>SUM(B24:B35)</f>
        <v>427862</v>
      </c>
      <c r="D36" s="250"/>
      <c r="F36" s="2">
        <f>F31+F33+F34</f>
        <v>720168</v>
      </c>
    </row>
    <row r="37" spans="1:8" ht="14.4">
      <c r="A37" s="87"/>
      <c r="B37" s="249"/>
      <c r="C37" s="248"/>
      <c r="D37" s="250"/>
      <c r="F37" s="2">
        <f>F32+F33+F34</f>
        <v>683775</v>
      </c>
    </row>
    <row r="38" spans="1:8" ht="15" thickBot="1">
      <c r="A38" s="88" t="s">
        <v>82</v>
      </c>
      <c r="B38" s="254"/>
      <c r="C38" s="255"/>
      <c r="D38" s="256">
        <f>C36</f>
        <v>427862</v>
      </c>
      <c r="F38">
        <f>F37/F36</f>
        <v>0.94946595794314659</v>
      </c>
      <c r="H38" t="s">
        <v>305</v>
      </c>
    </row>
    <row r="39" spans="1:8" ht="14.4">
      <c r="A39" s="92" t="s">
        <v>126</v>
      </c>
      <c r="B39" s="263"/>
      <c r="C39" s="258"/>
      <c r="D39" s="259"/>
      <c r="H39" t="s">
        <v>306</v>
      </c>
    </row>
    <row r="40" spans="1:8" ht="14.4">
      <c r="A40" s="72" t="s">
        <v>168</v>
      </c>
      <c r="B40" s="264">
        <v>3430</v>
      </c>
      <c r="C40" s="49"/>
      <c r="D40" s="250"/>
      <c r="F40" s="248">
        <v>17600</v>
      </c>
    </row>
    <row r="41" spans="1:8" ht="14.4">
      <c r="A41" s="87" t="s">
        <v>191</v>
      </c>
      <c r="B41" s="248">
        <v>-75374</v>
      </c>
      <c r="C41" s="262"/>
      <c r="D41" s="250"/>
      <c r="F41" s="248">
        <v>116260</v>
      </c>
    </row>
    <row r="42" spans="1:8" ht="14.4">
      <c r="A42" s="87" t="s">
        <v>192</v>
      </c>
      <c r="B42" s="248">
        <v>17600</v>
      </c>
      <c r="C42" s="262"/>
      <c r="D42" s="250"/>
      <c r="F42" s="253">
        <v>3000</v>
      </c>
    </row>
    <row r="43" spans="1:8" ht="14.4">
      <c r="A43" s="87" t="s">
        <v>157</v>
      </c>
      <c r="B43" s="248">
        <v>116260</v>
      </c>
      <c r="C43" s="262"/>
      <c r="D43" s="250"/>
      <c r="F43" s="1">
        <f>SUM(F40:F42)</f>
        <v>136860</v>
      </c>
    </row>
    <row r="44" spans="1:8" ht="14.4">
      <c r="A44" s="87" t="s">
        <v>158</v>
      </c>
      <c r="B44" s="253">
        <v>3000</v>
      </c>
      <c r="C44" s="262"/>
      <c r="D44" s="250"/>
      <c r="F44" s="1">
        <f>F43-F40</f>
        <v>119260</v>
      </c>
    </row>
    <row r="45" spans="1:8" ht="14.4">
      <c r="A45" s="93" t="s">
        <v>108</v>
      </c>
      <c r="B45" s="248"/>
      <c r="C45" s="253">
        <f>B41+B42+B43+B44+B40</f>
        <v>64916</v>
      </c>
      <c r="D45" s="265"/>
    </row>
    <row r="46" spans="1:8" ht="14.4">
      <c r="A46" s="94"/>
      <c r="B46" s="253"/>
      <c r="C46" s="253"/>
      <c r="D46" s="266"/>
      <c r="F46" s="1">
        <f>F40+F41</f>
        <v>133860</v>
      </c>
    </row>
    <row r="47" spans="1:8" ht="15" thickBot="1">
      <c r="A47" s="95" t="s">
        <v>83</v>
      </c>
      <c r="B47" s="267"/>
      <c r="C47" s="268"/>
      <c r="D47" s="269">
        <f>D21-D38</f>
        <v>64916</v>
      </c>
    </row>
    <row r="48" spans="1:8">
      <c r="F48" s="2">
        <v>159720</v>
      </c>
    </row>
    <row r="49" spans="2:6">
      <c r="B49" s="1">
        <f>B41+B40</f>
        <v>-71944</v>
      </c>
      <c r="F49" s="2">
        <v>468740</v>
      </c>
    </row>
    <row r="50" spans="2:6">
      <c r="D50" s="1">
        <f>C45-B42-B43-B44</f>
        <v>-71944</v>
      </c>
      <c r="F50" s="2">
        <v>-509200</v>
      </c>
    </row>
    <row r="51" spans="2:6">
      <c r="F51" s="2">
        <f>SUM(F48:F50)</f>
        <v>119260</v>
      </c>
    </row>
    <row r="53" spans="2:6">
      <c r="E53" s="1"/>
    </row>
  </sheetData>
  <mergeCells count="1">
    <mergeCell ref="B8:D8"/>
  </mergeCells>
  <phoneticPr fontId="2"/>
  <pageMargins left="1.03" right="0.24" top="0.74" bottom="0.4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4"/>
  <sheetViews>
    <sheetView tabSelected="1" topLeftCell="A47" workbookViewId="0">
      <selection activeCell="N62" sqref="N62"/>
    </sheetView>
  </sheetViews>
  <sheetFormatPr defaultRowHeight="13.2"/>
  <cols>
    <col min="2" max="2" width="4" customWidth="1"/>
    <col min="3" max="3" width="21.33203125" customWidth="1"/>
    <col min="4" max="4" width="10.6640625" customWidth="1"/>
    <col min="5" max="6" width="10.109375" customWidth="1"/>
    <col min="7" max="7" width="9.88671875" customWidth="1"/>
    <col min="10" max="10" width="10.5546875" customWidth="1"/>
    <col min="12" max="12" width="11.44140625" customWidth="1"/>
  </cols>
  <sheetData>
    <row r="2" spans="2:15">
      <c r="C2" t="s">
        <v>320</v>
      </c>
    </row>
    <row r="4" spans="2:15" ht="13.8" thickBot="1"/>
    <row r="5" spans="2:15" ht="39.6">
      <c r="B5" s="327" t="s">
        <v>2</v>
      </c>
      <c r="C5" s="328"/>
      <c r="D5" s="292" t="s">
        <v>3</v>
      </c>
      <c r="E5" s="109" t="s">
        <v>147</v>
      </c>
      <c r="F5" s="338" t="s">
        <v>314</v>
      </c>
      <c r="G5" s="270" t="s">
        <v>317</v>
      </c>
      <c r="H5" s="318" t="s">
        <v>6</v>
      </c>
      <c r="I5" s="319"/>
      <c r="J5" s="111" t="s">
        <v>7</v>
      </c>
      <c r="K5" s="112" t="s">
        <v>8</v>
      </c>
      <c r="L5" s="113" t="s">
        <v>146</v>
      </c>
    </row>
    <row r="6" spans="2:15">
      <c r="B6" s="323" t="s">
        <v>9</v>
      </c>
      <c r="C6" s="324"/>
      <c r="D6" s="290" t="s">
        <v>10</v>
      </c>
      <c r="E6" s="291" t="s">
        <v>10</v>
      </c>
      <c r="F6" s="116" t="s">
        <v>10</v>
      </c>
      <c r="G6" s="290" t="s">
        <v>11</v>
      </c>
      <c r="H6" s="291" t="s">
        <v>11</v>
      </c>
      <c r="I6" s="293" t="s">
        <v>11</v>
      </c>
      <c r="J6" s="118"/>
      <c r="K6" s="119" t="s">
        <v>10</v>
      </c>
      <c r="L6" s="120"/>
    </row>
    <row r="7" spans="2:15" ht="13.8" thickBot="1">
      <c r="B7" s="325" t="s">
        <v>12</v>
      </c>
      <c r="C7" s="326"/>
      <c r="D7" s="345">
        <v>0.35</v>
      </c>
      <c r="E7" s="3"/>
      <c r="F7" s="344">
        <v>0.1</v>
      </c>
      <c r="G7" s="345">
        <v>0.33</v>
      </c>
      <c r="H7" s="344">
        <v>0.15</v>
      </c>
      <c r="I7" s="346"/>
      <c r="J7" s="347"/>
      <c r="K7" s="348">
        <v>7.0000000000000007E-2</v>
      </c>
      <c r="L7" s="349">
        <v>1</v>
      </c>
    </row>
    <row r="8" spans="2:15" ht="13.8" thickBot="1">
      <c r="B8" s="127"/>
      <c r="C8" s="127"/>
      <c r="D8" s="127"/>
      <c r="E8" s="127"/>
      <c r="F8" s="127"/>
      <c r="G8" s="128"/>
      <c r="H8" s="129"/>
      <c r="I8" s="130"/>
      <c r="J8" s="127"/>
      <c r="K8" s="127"/>
      <c r="L8" s="127"/>
    </row>
    <row r="9" spans="2:15">
      <c r="B9" s="204" t="s">
        <v>172</v>
      </c>
      <c r="C9" s="131"/>
      <c r="D9" s="340"/>
      <c r="E9" s="281"/>
      <c r="F9" s="135"/>
      <c r="G9" s="167"/>
      <c r="H9" s="133"/>
      <c r="I9" s="135"/>
      <c r="J9" s="131"/>
      <c r="K9" s="136"/>
      <c r="L9" s="131"/>
    </row>
    <row r="10" spans="2:15" ht="48">
      <c r="B10" s="323" t="s">
        <v>65</v>
      </c>
      <c r="C10" s="329"/>
      <c r="D10" s="341" t="s">
        <v>315</v>
      </c>
      <c r="E10" s="280" t="s">
        <v>147</v>
      </c>
      <c r="F10" s="169" t="s">
        <v>148</v>
      </c>
      <c r="G10" s="339" t="s">
        <v>154</v>
      </c>
      <c r="H10" s="343" t="s">
        <v>13</v>
      </c>
      <c r="I10" s="342" t="s">
        <v>6</v>
      </c>
      <c r="J10" s="140" t="s">
        <v>7</v>
      </c>
      <c r="K10" s="141" t="s">
        <v>14</v>
      </c>
      <c r="L10" s="140" t="s">
        <v>15</v>
      </c>
    </row>
    <row r="11" spans="2:15">
      <c r="B11" s="128"/>
      <c r="C11" s="130"/>
      <c r="D11" s="173"/>
      <c r="E11" s="143"/>
      <c r="F11" s="176"/>
      <c r="G11" s="150"/>
      <c r="H11" s="143"/>
      <c r="I11" s="130"/>
      <c r="J11" s="130"/>
      <c r="K11" s="4"/>
      <c r="L11" s="147"/>
      <c r="O11">
        <v>35</v>
      </c>
    </row>
    <row r="12" spans="2:15">
      <c r="B12" s="128">
        <v>1</v>
      </c>
      <c r="C12" s="130" t="s">
        <v>16</v>
      </c>
      <c r="D12" s="108"/>
      <c r="E12" s="149"/>
      <c r="F12" s="177"/>
      <c r="G12" s="148"/>
      <c r="H12" s="149"/>
      <c r="I12" s="106"/>
      <c r="J12" s="106"/>
      <c r="K12" s="4">
        <v>24000</v>
      </c>
      <c r="L12" s="106">
        <f t="shared" ref="L12:L21" si="0">SUM(J12:K12)</f>
        <v>24000</v>
      </c>
      <c r="O12">
        <v>10</v>
      </c>
    </row>
    <row r="13" spans="2:15">
      <c r="B13" s="128">
        <v>2</v>
      </c>
      <c r="C13" s="215" t="s">
        <v>316</v>
      </c>
      <c r="D13" s="108"/>
      <c r="E13" s="149">
        <v>300000</v>
      </c>
      <c r="F13" s="177"/>
      <c r="G13" s="148"/>
      <c r="H13" s="149"/>
      <c r="I13" s="106"/>
      <c r="J13" s="106">
        <f>SUM(D13:I13)</f>
        <v>300000</v>
      </c>
      <c r="K13" s="4">
        <v>50000</v>
      </c>
      <c r="L13" s="106">
        <f>SUM(J13:K13)</f>
        <v>350000</v>
      </c>
      <c r="O13">
        <v>15</v>
      </c>
    </row>
    <row r="14" spans="2:15">
      <c r="B14" s="128"/>
      <c r="C14" s="278" t="s">
        <v>281</v>
      </c>
      <c r="D14" s="108"/>
      <c r="E14" s="149"/>
      <c r="F14" s="177"/>
      <c r="G14" s="148"/>
      <c r="H14" s="149"/>
      <c r="I14" s="106"/>
      <c r="J14" s="106"/>
      <c r="K14" s="4"/>
      <c r="L14" s="106"/>
      <c r="O14">
        <v>7</v>
      </c>
    </row>
    <row r="15" spans="2:15">
      <c r="B15" s="128"/>
      <c r="C15" s="278" t="s">
        <v>322</v>
      </c>
      <c r="D15" s="108"/>
      <c r="E15" s="149"/>
      <c r="F15" s="177"/>
      <c r="G15" s="148"/>
      <c r="H15" s="149"/>
      <c r="I15" s="106"/>
      <c r="J15" s="106"/>
      <c r="K15" s="4"/>
      <c r="L15" s="106"/>
    </row>
    <row r="16" spans="2:15">
      <c r="B16" s="128"/>
      <c r="C16" s="278" t="s">
        <v>321</v>
      </c>
      <c r="D16" s="108"/>
      <c r="E16" s="149"/>
      <c r="F16" s="177"/>
      <c r="G16" s="148"/>
      <c r="H16" s="149"/>
      <c r="I16" s="106"/>
      <c r="J16" s="106"/>
      <c r="K16" s="4"/>
      <c r="L16" s="106"/>
    </row>
    <row r="17" spans="2:12">
      <c r="B17" s="128">
        <v>3</v>
      </c>
      <c r="C17" s="130" t="s">
        <v>151</v>
      </c>
      <c r="D17" s="108">
        <v>400000</v>
      </c>
      <c r="E17" s="149"/>
      <c r="F17" s="177"/>
      <c r="G17" s="148"/>
      <c r="H17" s="149"/>
      <c r="I17" s="106"/>
      <c r="J17" s="106">
        <f t="shared" ref="J17:J18" si="1">SUM(D17:I17)</f>
        <v>400000</v>
      </c>
      <c r="K17" s="4"/>
      <c r="L17" s="106">
        <f t="shared" ref="L17:L18" si="2">SUM(J17:K17)</f>
        <v>400000</v>
      </c>
    </row>
    <row r="18" spans="2:12">
      <c r="B18" s="128"/>
      <c r="C18" s="130" t="s">
        <v>152</v>
      </c>
      <c r="D18" s="108"/>
      <c r="E18" s="149"/>
      <c r="F18" s="177"/>
      <c r="G18" s="148"/>
      <c r="H18" s="149"/>
      <c r="I18" s="106"/>
      <c r="J18" s="106">
        <f t="shared" si="1"/>
        <v>0</v>
      </c>
      <c r="K18" s="4"/>
      <c r="L18" s="106">
        <f t="shared" si="2"/>
        <v>0</v>
      </c>
    </row>
    <row r="19" spans="2:12">
      <c r="B19" s="128">
        <v>4</v>
      </c>
      <c r="C19" s="130" t="s">
        <v>144</v>
      </c>
      <c r="D19" s="108"/>
      <c r="E19" s="143"/>
      <c r="F19" s="176"/>
      <c r="G19" s="148">
        <v>200000</v>
      </c>
      <c r="H19" s="149">
        <v>60000</v>
      </c>
      <c r="I19" s="106"/>
      <c r="J19" s="106">
        <f>SUM(D19:I19)</f>
        <v>260000</v>
      </c>
      <c r="K19" s="4"/>
      <c r="L19" s="106">
        <f>SUM(J19:K19)</f>
        <v>260000</v>
      </c>
    </row>
    <row r="20" spans="2:12">
      <c r="B20" s="128"/>
      <c r="C20" s="130" t="s">
        <v>145</v>
      </c>
      <c r="D20" s="286"/>
      <c r="E20" s="148"/>
      <c r="F20" s="177">
        <v>13000</v>
      </c>
      <c r="G20" s="148"/>
      <c r="H20" s="149"/>
      <c r="I20" s="106"/>
      <c r="J20" s="106">
        <f>SUM(D20:I20)</f>
        <v>13000</v>
      </c>
      <c r="K20" s="4"/>
      <c r="L20" s="106">
        <f t="shared" si="0"/>
        <v>13000</v>
      </c>
    </row>
    <row r="21" spans="2:12">
      <c r="B21" s="128">
        <v>5</v>
      </c>
      <c r="C21" s="130" t="s">
        <v>17</v>
      </c>
      <c r="D21" s="108"/>
      <c r="E21" s="149"/>
      <c r="F21" s="177"/>
      <c r="G21" s="148"/>
      <c r="H21" s="149"/>
      <c r="I21" s="106"/>
      <c r="J21" s="106"/>
      <c r="K21" s="4">
        <v>100</v>
      </c>
      <c r="L21" s="106">
        <f t="shared" si="0"/>
        <v>100</v>
      </c>
    </row>
    <row r="22" spans="2:12">
      <c r="B22" s="128"/>
      <c r="C22" s="130" t="s">
        <v>18</v>
      </c>
      <c r="D22" s="108"/>
      <c r="E22" s="149"/>
      <c r="F22" s="177"/>
      <c r="G22" s="148"/>
      <c r="H22" s="149"/>
      <c r="I22" s="106"/>
      <c r="J22" s="106">
        <v>0</v>
      </c>
      <c r="K22" s="4"/>
      <c r="L22" s="106">
        <v>0</v>
      </c>
    </row>
    <row r="23" spans="2:12">
      <c r="B23" s="128"/>
      <c r="C23" s="130"/>
      <c r="D23" s="145"/>
      <c r="E23" s="143"/>
      <c r="F23" s="176"/>
      <c r="G23" s="150"/>
      <c r="H23" s="143"/>
      <c r="I23" s="130"/>
      <c r="J23" s="130"/>
      <c r="K23" s="4"/>
      <c r="L23" s="106"/>
    </row>
    <row r="24" spans="2:12" ht="13.8" thickBot="1">
      <c r="B24" s="151"/>
      <c r="C24" s="147" t="s">
        <v>19</v>
      </c>
      <c r="D24" s="154">
        <f>SUM(D12:D22)</f>
        <v>400000</v>
      </c>
      <c r="E24" s="152">
        <f>SUM(E12:E22)</f>
        <v>300000</v>
      </c>
      <c r="F24" s="179">
        <f>SUM(F12:F22)</f>
        <v>13000</v>
      </c>
      <c r="G24" s="34">
        <f>SUM(G12:G22)</f>
        <v>200000</v>
      </c>
      <c r="H24" s="152">
        <f>SUM(H12:H22)</f>
        <v>60000</v>
      </c>
      <c r="I24" s="155">
        <f>SUM(I12:I22)</f>
        <v>0</v>
      </c>
      <c r="J24" s="155">
        <f>SUM(D24:I24)</f>
        <v>973000</v>
      </c>
      <c r="K24" s="156">
        <f>SUM(K12:K22)</f>
        <v>74100</v>
      </c>
      <c r="L24" s="155">
        <f>SUM(J24:K24)</f>
        <v>1047100</v>
      </c>
    </row>
    <row r="25" spans="2:12">
      <c r="B25" s="205" t="s">
        <v>173</v>
      </c>
      <c r="C25" s="166"/>
      <c r="D25" s="167"/>
      <c r="E25" s="132"/>
      <c r="F25" s="167"/>
      <c r="G25" s="134"/>
      <c r="H25" s="167"/>
      <c r="I25" s="166"/>
      <c r="J25" s="166"/>
      <c r="K25" s="168"/>
      <c r="L25" s="166"/>
    </row>
    <row r="26" spans="2:12" ht="48">
      <c r="B26" s="323" t="s">
        <v>65</v>
      </c>
      <c r="C26" s="329"/>
      <c r="D26" s="341" t="s">
        <v>315</v>
      </c>
      <c r="E26" s="280" t="s">
        <v>147</v>
      </c>
      <c r="F26" s="169" t="s">
        <v>148</v>
      </c>
      <c r="G26" s="339" t="s">
        <v>154</v>
      </c>
      <c r="H26" s="343" t="s">
        <v>13</v>
      </c>
      <c r="I26" s="342" t="s">
        <v>6</v>
      </c>
      <c r="J26" s="140" t="s">
        <v>7</v>
      </c>
      <c r="K26" s="141" t="s">
        <v>14</v>
      </c>
      <c r="L26" s="140" t="s">
        <v>15</v>
      </c>
    </row>
    <row r="27" spans="2:12">
      <c r="B27" s="151">
        <v>1</v>
      </c>
      <c r="C27" s="147" t="s">
        <v>21</v>
      </c>
      <c r="D27" s="170"/>
      <c r="E27" s="171"/>
      <c r="F27" s="172"/>
      <c r="G27" s="173"/>
      <c r="H27" s="172"/>
      <c r="I27" s="174"/>
      <c r="J27" s="147"/>
      <c r="K27" s="175"/>
      <c r="L27" s="147"/>
    </row>
    <row r="28" spans="2:12">
      <c r="B28" s="128"/>
      <c r="C28" s="130" t="s">
        <v>22</v>
      </c>
      <c r="D28" s="5">
        <v>38400</v>
      </c>
      <c r="E28" s="149">
        <v>0</v>
      </c>
      <c r="F28" s="36"/>
      <c r="G28" s="108">
        <v>0</v>
      </c>
      <c r="H28" s="36"/>
      <c r="I28" s="177">
        <v>0</v>
      </c>
      <c r="J28" s="106">
        <f>SUM(D28:I28)</f>
        <v>38400</v>
      </c>
      <c r="K28" s="4">
        <v>0</v>
      </c>
      <c r="L28" s="106">
        <f>SUM(J28:K28)</f>
        <v>38400</v>
      </c>
    </row>
    <row r="29" spans="2:12">
      <c r="B29" s="128"/>
      <c r="C29" s="130"/>
      <c r="D29" s="5"/>
      <c r="E29" s="149"/>
      <c r="F29" s="36"/>
      <c r="G29" s="108"/>
      <c r="H29" s="36"/>
      <c r="I29" s="177"/>
      <c r="J29" s="106"/>
      <c r="K29" s="4"/>
      <c r="L29" s="106"/>
    </row>
    <row r="30" spans="2:12">
      <c r="B30" s="128"/>
      <c r="C30" s="130" t="s">
        <v>23</v>
      </c>
      <c r="D30" s="5">
        <f>SUM(D28)</f>
        <v>38400</v>
      </c>
      <c r="E30" s="149">
        <f>SUM(E28)</f>
        <v>0</v>
      </c>
      <c r="F30" s="36"/>
      <c r="G30" s="108">
        <v>0</v>
      </c>
      <c r="H30" s="36"/>
      <c r="I30" s="177">
        <f t="shared" ref="I30:K30" si="3">SUM(I28)</f>
        <v>0</v>
      </c>
      <c r="J30" s="106">
        <f>SUM(D30:I30)</f>
        <v>38400</v>
      </c>
      <c r="K30" s="4">
        <f t="shared" si="3"/>
        <v>0</v>
      </c>
      <c r="L30" s="106">
        <f>SUM(J30:K30)</f>
        <v>38400</v>
      </c>
    </row>
    <row r="31" spans="2:12">
      <c r="B31" s="128"/>
      <c r="C31" s="130"/>
      <c r="D31" s="5"/>
      <c r="E31" s="149"/>
      <c r="F31" s="36"/>
      <c r="G31" s="108"/>
      <c r="H31" s="36"/>
      <c r="I31" s="177"/>
      <c r="J31" s="106"/>
      <c r="K31" s="4"/>
      <c r="L31" s="106"/>
    </row>
    <row r="32" spans="2:12">
      <c r="B32" s="128">
        <v>2</v>
      </c>
      <c r="C32" s="130" t="s">
        <v>24</v>
      </c>
      <c r="D32" s="5"/>
      <c r="E32" s="149"/>
      <c r="F32" s="36"/>
      <c r="G32" s="108"/>
      <c r="H32" s="36"/>
      <c r="I32" s="177"/>
      <c r="J32" s="106"/>
      <c r="K32" s="4"/>
      <c r="L32" s="106"/>
    </row>
    <row r="33" spans="2:15">
      <c r="B33" s="128"/>
      <c r="C33" s="130" t="s">
        <v>25</v>
      </c>
      <c r="D33" s="5">
        <v>59600</v>
      </c>
      <c r="E33" s="149"/>
      <c r="F33" s="36">
        <v>5000</v>
      </c>
      <c r="G33" s="108">
        <v>17000</v>
      </c>
      <c r="H33" s="36">
        <v>8000</v>
      </c>
      <c r="I33" s="177"/>
      <c r="J33" s="106">
        <f>SUM(D33:I33)</f>
        <v>89600</v>
      </c>
      <c r="K33" s="4">
        <v>4000</v>
      </c>
      <c r="L33" s="106">
        <f>K33+J33</f>
        <v>93600</v>
      </c>
    </row>
    <row r="34" spans="2:15">
      <c r="B34" s="128"/>
      <c r="C34" s="130" t="s">
        <v>26</v>
      </c>
      <c r="D34" s="5">
        <v>6500</v>
      </c>
      <c r="E34" s="149"/>
      <c r="F34" s="36"/>
      <c r="G34" s="108"/>
      <c r="H34" s="36"/>
      <c r="I34" s="177"/>
      <c r="J34" s="106">
        <f t="shared" ref="J34:J49" si="4">SUM(D34:I34)</f>
        <v>6500</v>
      </c>
      <c r="K34" s="4"/>
      <c r="L34" s="106">
        <f t="shared" ref="L34:L44" si="5">SUM(J34:K34)</f>
        <v>6500</v>
      </c>
      <c r="N34">
        <v>18000</v>
      </c>
      <c r="O34">
        <f>N34/52000</f>
        <v>0.34615384615384615</v>
      </c>
    </row>
    <row r="35" spans="2:15">
      <c r="B35" s="128"/>
      <c r="C35" s="130" t="s">
        <v>27</v>
      </c>
      <c r="D35" s="5">
        <v>209500</v>
      </c>
      <c r="E35" s="149"/>
      <c r="F35" s="36">
        <v>2000</v>
      </c>
      <c r="G35" s="108"/>
      <c r="H35" s="36"/>
      <c r="I35" s="177"/>
      <c r="J35" s="106">
        <f t="shared" si="4"/>
        <v>211500</v>
      </c>
      <c r="K35" s="4">
        <v>2000</v>
      </c>
      <c r="L35" s="106">
        <f t="shared" si="5"/>
        <v>213500</v>
      </c>
      <c r="N35">
        <v>5000</v>
      </c>
      <c r="O35">
        <f t="shared" ref="O35:O39" si="6">N35/52000</f>
        <v>9.6153846153846159E-2</v>
      </c>
    </row>
    <row r="36" spans="2:15">
      <c r="B36" s="128"/>
      <c r="C36" s="130" t="s">
        <v>28</v>
      </c>
      <c r="D36" s="5">
        <v>20000</v>
      </c>
      <c r="E36" s="149"/>
      <c r="F36" s="36"/>
      <c r="G36" s="108"/>
      <c r="H36" s="36"/>
      <c r="I36" s="177"/>
      <c r="J36" s="106">
        <f t="shared" si="4"/>
        <v>20000</v>
      </c>
      <c r="K36" s="4"/>
      <c r="L36" s="106">
        <f t="shared" si="5"/>
        <v>20000</v>
      </c>
      <c r="N36">
        <v>17000</v>
      </c>
      <c r="O36">
        <f t="shared" si="6"/>
        <v>0.32692307692307693</v>
      </c>
    </row>
    <row r="37" spans="2:15">
      <c r="B37" s="128"/>
      <c r="C37" s="215" t="s">
        <v>318</v>
      </c>
      <c r="D37" s="5">
        <v>49200</v>
      </c>
      <c r="E37" s="149"/>
      <c r="F37" s="36"/>
      <c r="G37" s="108"/>
      <c r="H37" s="36"/>
      <c r="I37" s="177"/>
      <c r="J37" s="106">
        <f t="shared" si="4"/>
        <v>49200</v>
      </c>
      <c r="K37" s="4"/>
      <c r="L37" s="106">
        <f t="shared" si="5"/>
        <v>49200</v>
      </c>
      <c r="N37">
        <v>8000</v>
      </c>
      <c r="O37">
        <f t="shared" si="6"/>
        <v>0.15384615384615385</v>
      </c>
    </row>
    <row r="38" spans="2:15">
      <c r="B38" s="128"/>
      <c r="C38" s="130" t="s">
        <v>30</v>
      </c>
      <c r="D38" s="5"/>
      <c r="E38" s="149"/>
      <c r="F38" s="36"/>
      <c r="G38" s="108"/>
      <c r="H38" s="36"/>
      <c r="I38" s="177"/>
      <c r="J38" s="106">
        <f t="shared" si="4"/>
        <v>0</v>
      </c>
      <c r="K38" s="4"/>
      <c r="L38" s="106">
        <f t="shared" si="5"/>
        <v>0</v>
      </c>
      <c r="N38">
        <v>4000</v>
      </c>
      <c r="O38">
        <f t="shared" si="6"/>
        <v>7.6923076923076927E-2</v>
      </c>
    </row>
    <row r="39" spans="2:15">
      <c r="B39" s="128"/>
      <c r="C39" s="130" t="s">
        <v>31</v>
      </c>
      <c r="D39" s="5"/>
      <c r="E39" s="149"/>
      <c r="F39" s="36"/>
      <c r="G39" s="108"/>
      <c r="H39" s="36"/>
      <c r="I39" s="177"/>
      <c r="J39" s="106">
        <f t="shared" si="4"/>
        <v>0</v>
      </c>
      <c r="K39" s="4"/>
      <c r="L39" s="106">
        <f t="shared" si="5"/>
        <v>0</v>
      </c>
      <c r="N39">
        <f>SUM(N34:N38)</f>
        <v>52000</v>
      </c>
      <c r="O39">
        <f t="shared" si="6"/>
        <v>1</v>
      </c>
    </row>
    <row r="40" spans="2:15">
      <c r="B40" s="128"/>
      <c r="C40" s="130" t="s">
        <v>32</v>
      </c>
      <c r="D40" s="5"/>
      <c r="E40" s="149"/>
      <c r="F40" s="36"/>
      <c r="G40" s="108"/>
      <c r="H40" s="36"/>
      <c r="I40" s="177"/>
      <c r="J40" s="106">
        <f t="shared" si="4"/>
        <v>0</v>
      </c>
      <c r="K40" s="4"/>
      <c r="L40" s="106">
        <f t="shared" si="5"/>
        <v>0</v>
      </c>
    </row>
    <row r="41" spans="2:15">
      <c r="B41" s="128"/>
      <c r="C41" s="130" t="s">
        <v>33</v>
      </c>
      <c r="D41" s="5"/>
      <c r="E41" s="149"/>
      <c r="F41" s="36"/>
      <c r="G41" s="108">
        <v>30000</v>
      </c>
      <c r="H41" s="36"/>
      <c r="I41" s="177"/>
      <c r="J41" s="106">
        <f t="shared" si="4"/>
        <v>30000</v>
      </c>
      <c r="K41" s="4"/>
      <c r="L41" s="106">
        <f t="shared" si="5"/>
        <v>30000</v>
      </c>
    </row>
    <row r="42" spans="2:15">
      <c r="B42" s="128"/>
      <c r="C42" s="130" t="s">
        <v>34</v>
      </c>
      <c r="D42" s="5"/>
      <c r="E42" s="149"/>
      <c r="F42" s="36"/>
      <c r="G42" s="108">
        <v>10000</v>
      </c>
      <c r="H42" s="36"/>
      <c r="I42" s="177"/>
      <c r="J42" s="106">
        <f t="shared" si="4"/>
        <v>10000</v>
      </c>
      <c r="K42" s="4"/>
      <c r="L42" s="106">
        <f t="shared" si="5"/>
        <v>10000</v>
      </c>
    </row>
    <row r="43" spans="2:15">
      <c r="B43" s="128"/>
      <c r="C43" s="130" t="s">
        <v>35</v>
      </c>
      <c r="D43" s="178">
        <v>4000</v>
      </c>
      <c r="E43" s="149"/>
      <c r="F43" s="36"/>
      <c r="G43" s="108"/>
      <c r="H43" s="36"/>
      <c r="I43" s="177"/>
      <c r="J43" s="106">
        <f t="shared" si="4"/>
        <v>4000</v>
      </c>
      <c r="K43" s="4">
        <v>4000</v>
      </c>
      <c r="L43" s="106">
        <f t="shared" si="5"/>
        <v>8000</v>
      </c>
    </row>
    <row r="44" spans="2:15">
      <c r="B44" s="128"/>
      <c r="C44" s="130" t="s">
        <v>36</v>
      </c>
      <c r="D44" s="5"/>
      <c r="E44" s="149"/>
      <c r="F44" s="36"/>
      <c r="G44" s="108"/>
      <c r="H44" s="36"/>
      <c r="I44" s="177"/>
      <c r="J44" s="106">
        <f t="shared" si="4"/>
        <v>0</v>
      </c>
      <c r="K44" s="4"/>
      <c r="L44" s="106">
        <f t="shared" si="5"/>
        <v>0</v>
      </c>
    </row>
    <row r="45" spans="2:15">
      <c r="B45" s="128"/>
      <c r="C45" s="215" t="s">
        <v>319</v>
      </c>
      <c r="D45" s="5">
        <v>12800</v>
      </c>
      <c r="E45" s="149"/>
      <c r="F45" s="36">
        <v>6000</v>
      </c>
      <c r="G45" s="108"/>
      <c r="H45" s="36"/>
      <c r="I45" s="177"/>
      <c r="J45" s="106"/>
      <c r="K45" s="4"/>
      <c r="L45" s="106"/>
    </row>
    <row r="46" spans="2:15">
      <c r="B46" s="128"/>
      <c r="C46" s="130" t="s">
        <v>37</v>
      </c>
      <c r="D46" s="5"/>
      <c r="E46" s="149"/>
      <c r="F46" s="36"/>
      <c r="G46" s="108"/>
      <c r="H46" s="36"/>
      <c r="I46" s="177"/>
      <c r="J46" s="106">
        <f t="shared" si="4"/>
        <v>0</v>
      </c>
      <c r="K46" s="4">
        <v>20000</v>
      </c>
      <c r="L46" s="106">
        <f>SUM(J46:K46)</f>
        <v>20000</v>
      </c>
    </row>
    <row r="47" spans="2:15">
      <c r="B47" s="128"/>
      <c r="C47" s="130" t="s">
        <v>64</v>
      </c>
      <c r="D47" s="5"/>
      <c r="E47" s="149">
        <v>400000</v>
      </c>
      <c r="F47" s="36"/>
      <c r="G47" s="108"/>
      <c r="H47" s="36"/>
      <c r="I47" s="177"/>
      <c r="J47" s="106">
        <f t="shared" si="4"/>
        <v>400000</v>
      </c>
      <c r="K47" s="4"/>
      <c r="L47" s="106">
        <f>SUM(J47:K47)</f>
        <v>400000</v>
      </c>
    </row>
    <row r="48" spans="2:15">
      <c r="B48" s="128"/>
      <c r="C48" s="130"/>
      <c r="D48" s="5"/>
      <c r="E48" s="149"/>
      <c r="F48" s="36"/>
      <c r="G48" s="108"/>
      <c r="H48" s="36"/>
      <c r="I48" s="177"/>
      <c r="J48" s="106"/>
      <c r="K48" s="4"/>
      <c r="L48" s="106"/>
    </row>
    <row r="49" spans="2:12">
      <c r="B49" s="128"/>
      <c r="C49" s="130" t="s">
        <v>23</v>
      </c>
      <c r="D49" s="5">
        <f t="shared" ref="D49:I49" si="7">SUM(D33:D47)</f>
        <v>361600</v>
      </c>
      <c r="E49" s="149">
        <f t="shared" si="7"/>
        <v>400000</v>
      </c>
      <c r="F49" s="149">
        <f t="shared" si="7"/>
        <v>13000</v>
      </c>
      <c r="G49" s="108">
        <f>SUM(G33:G47)</f>
        <v>57000</v>
      </c>
      <c r="H49" s="149">
        <f>SUM(H33:H47)</f>
        <v>8000</v>
      </c>
      <c r="I49" s="177">
        <f t="shared" si="7"/>
        <v>0</v>
      </c>
      <c r="J49" s="106">
        <f t="shared" si="4"/>
        <v>839600</v>
      </c>
      <c r="K49" s="4">
        <f>SUM(K33:K47)</f>
        <v>30000</v>
      </c>
      <c r="L49" s="106">
        <f>SUM(J49:K49)</f>
        <v>869600</v>
      </c>
    </row>
    <row r="50" spans="2:12">
      <c r="B50" s="128"/>
      <c r="C50" s="130"/>
      <c r="D50" s="5"/>
      <c r="E50" s="149"/>
      <c r="F50" s="36"/>
      <c r="G50" s="108"/>
      <c r="H50" s="36"/>
      <c r="I50" s="177"/>
      <c r="J50" s="106"/>
      <c r="K50" s="4"/>
      <c r="L50" s="106"/>
    </row>
    <row r="51" spans="2:12" ht="13.8" thickBot="1">
      <c r="B51" s="353"/>
      <c r="C51" s="197" t="s">
        <v>38</v>
      </c>
      <c r="D51" s="227">
        <f>D30+D49</f>
        <v>400000</v>
      </c>
      <c r="E51" s="354">
        <f t="shared" ref="E51:I51" si="8">E30+E49</f>
        <v>400000</v>
      </c>
      <c r="F51" s="354">
        <f t="shared" si="8"/>
        <v>13000</v>
      </c>
      <c r="G51" s="355">
        <f>G30+G49</f>
        <v>57000</v>
      </c>
      <c r="H51" s="354">
        <f t="shared" si="8"/>
        <v>8000</v>
      </c>
      <c r="I51" s="354">
        <f t="shared" si="8"/>
        <v>0</v>
      </c>
      <c r="J51" s="198">
        <f>SUM(D51:I51)</f>
        <v>878000</v>
      </c>
      <c r="K51" s="199">
        <f>SUM(K27:K50)</f>
        <v>60000</v>
      </c>
      <c r="L51" s="198">
        <f>SUM(J51:K51)</f>
        <v>938000</v>
      </c>
    </row>
    <row r="52" spans="2:12">
      <c r="B52" s="201" t="s">
        <v>171</v>
      </c>
      <c r="C52" s="130"/>
      <c r="D52" s="5"/>
      <c r="E52" s="149"/>
      <c r="F52" s="36"/>
      <c r="G52" s="108"/>
      <c r="H52" s="36"/>
      <c r="I52" s="177"/>
      <c r="J52" s="106"/>
      <c r="K52" s="4"/>
      <c r="L52" s="106"/>
    </row>
    <row r="53" spans="2:12">
      <c r="B53" s="128"/>
      <c r="C53" s="130" t="s">
        <v>39</v>
      </c>
      <c r="D53" s="5">
        <f>D24-D51</f>
        <v>0</v>
      </c>
      <c r="E53" s="149">
        <f>E24-E51</f>
        <v>-100000</v>
      </c>
      <c r="F53" s="36">
        <v>0</v>
      </c>
      <c r="G53" s="108"/>
      <c r="H53" s="36"/>
      <c r="I53" s="177"/>
      <c r="J53" s="106">
        <f>SUM(D53:I53)</f>
        <v>-100000</v>
      </c>
      <c r="K53" s="4"/>
      <c r="L53" s="106">
        <f>SUM(J53:K53)</f>
        <v>-100000</v>
      </c>
    </row>
    <row r="54" spans="2:12">
      <c r="B54" s="128"/>
      <c r="C54" s="130" t="s">
        <v>40</v>
      </c>
      <c r="D54" s="5"/>
      <c r="E54" s="149"/>
      <c r="F54" s="36"/>
      <c r="G54" s="108">
        <f>G24-G51</f>
        <v>143000</v>
      </c>
      <c r="H54" s="149">
        <f>H24-H51</f>
        <v>52000</v>
      </c>
      <c r="I54" s="177">
        <f>I24-I51</f>
        <v>0</v>
      </c>
      <c r="J54" s="106">
        <f>SUM(D54:I54)</f>
        <v>195000</v>
      </c>
      <c r="K54" s="4"/>
      <c r="L54" s="106">
        <f>SUM(J54:K54)</f>
        <v>195000</v>
      </c>
    </row>
    <row r="55" spans="2:12">
      <c r="B55" s="128"/>
      <c r="C55" s="130" t="s">
        <v>41</v>
      </c>
      <c r="D55" s="129"/>
      <c r="E55" s="143"/>
      <c r="F55" s="144"/>
      <c r="G55" s="194"/>
      <c r="H55" s="195"/>
      <c r="I55" s="196"/>
      <c r="J55" s="106"/>
      <c r="K55" s="4">
        <f>K24-K51</f>
        <v>14100</v>
      </c>
      <c r="L55" s="106">
        <f>SUM(D55:K55)</f>
        <v>14100</v>
      </c>
    </row>
    <row r="56" spans="2:12" ht="13.8" thickBot="1">
      <c r="B56" s="202" t="s">
        <v>171</v>
      </c>
      <c r="C56" s="197"/>
      <c r="D56" s="313">
        <f>SUM(D53:F53)</f>
        <v>-100000</v>
      </c>
      <c r="E56" s="316"/>
      <c r="F56" s="317"/>
      <c r="G56" s="313">
        <f>SUM(G54:I54)</f>
        <v>195000</v>
      </c>
      <c r="H56" s="316"/>
      <c r="I56" s="317"/>
      <c r="J56" s="198">
        <f>J53+J54</f>
        <v>95000</v>
      </c>
      <c r="K56" s="199">
        <f>K55</f>
        <v>14100</v>
      </c>
      <c r="L56" s="198">
        <f>J56+K56</f>
        <v>109100</v>
      </c>
    </row>
    <row r="57" spans="2:12" ht="13.8" thickBot="1">
      <c r="B57" s="206" t="s">
        <v>169</v>
      </c>
      <c r="C57" s="207"/>
      <c r="D57" s="320">
        <v>0</v>
      </c>
      <c r="E57" s="321"/>
      <c r="F57" s="322"/>
      <c r="G57" s="320">
        <v>0</v>
      </c>
      <c r="H57" s="321"/>
      <c r="I57" s="322"/>
      <c r="J57" s="208">
        <v>0</v>
      </c>
      <c r="K57" s="209">
        <v>0</v>
      </c>
      <c r="L57" s="208">
        <v>0</v>
      </c>
    </row>
    <row r="58" spans="2:12" ht="13.8" thickBot="1">
      <c r="B58" s="206" t="s">
        <v>174</v>
      </c>
      <c r="C58" s="207"/>
      <c r="D58" s="320">
        <v>0</v>
      </c>
      <c r="E58" s="321"/>
      <c r="F58" s="322"/>
      <c r="G58" s="320">
        <v>0</v>
      </c>
      <c r="H58" s="321"/>
      <c r="I58" s="322"/>
      <c r="J58" s="208">
        <v>0</v>
      </c>
      <c r="K58" s="209">
        <v>0</v>
      </c>
      <c r="L58" s="208">
        <v>0</v>
      </c>
    </row>
    <row r="59" spans="2:12">
      <c r="B59" s="204"/>
      <c r="C59" s="214"/>
      <c r="D59" s="218"/>
      <c r="E59" s="350"/>
      <c r="F59" s="220"/>
      <c r="G59" s="218"/>
      <c r="H59" s="350"/>
      <c r="I59" s="219"/>
      <c r="J59" s="192"/>
      <c r="K59" s="192"/>
      <c r="L59" s="192"/>
    </row>
    <row r="60" spans="2:12">
      <c r="B60" s="298" t="s">
        <v>175</v>
      </c>
      <c r="C60" s="312"/>
      <c r="D60" s="282"/>
      <c r="E60" s="351">
        <f>D56</f>
        <v>-100000</v>
      </c>
      <c r="F60" s="283"/>
      <c r="G60" s="282"/>
      <c r="H60" s="351">
        <f>G56</f>
        <v>195000</v>
      </c>
      <c r="I60" s="282"/>
      <c r="J60" s="4">
        <f>J56</f>
        <v>95000</v>
      </c>
      <c r="K60" s="4">
        <f>K56</f>
        <v>14100</v>
      </c>
      <c r="L60" s="4">
        <v>196386</v>
      </c>
    </row>
    <row r="61" spans="2:12">
      <c r="B61" s="201" t="s">
        <v>176</v>
      </c>
      <c r="C61" s="130"/>
      <c r="D61" s="282"/>
      <c r="E61" s="351"/>
      <c r="F61" s="283"/>
      <c r="G61" s="282"/>
      <c r="H61" s="351">
        <v>100000</v>
      </c>
      <c r="I61" s="282"/>
      <c r="J61" s="4"/>
      <c r="K61" s="4"/>
      <c r="L61" s="4"/>
    </row>
    <row r="62" spans="2:12">
      <c r="B62" s="201" t="s">
        <v>177</v>
      </c>
      <c r="C62" s="217"/>
      <c r="D62" s="282">
        <f>D53</f>
        <v>0</v>
      </c>
      <c r="E62" s="351">
        <f>E60</f>
        <v>-100000</v>
      </c>
      <c r="F62" s="283">
        <f>F53</f>
        <v>0</v>
      </c>
      <c r="G62" s="282"/>
      <c r="H62" s="351">
        <f>H60-H61</f>
        <v>95000</v>
      </c>
      <c r="I62" s="282"/>
      <c r="J62" s="4">
        <f>D62+E62+H62</f>
        <v>-5000</v>
      </c>
      <c r="K62" s="4">
        <f>K60</f>
        <v>14100</v>
      </c>
      <c r="L62" s="4">
        <f>J62+K62</f>
        <v>9100</v>
      </c>
    </row>
    <row r="63" spans="2:12" ht="13.8" thickBot="1">
      <c r="B63" s="201" t="s">
        <v>178</v>
      </c>
      <c r="C63" s="217"/>
      <c r="D63" s="282">
        <v>-75374</v>
      </c>
      <c r="E63" s="351">
        <v>136860</v>
      </c>
      <c r="F63" s="283"/>
      <c r="G63" s="282"/>
      <c r="H63" s="351">
        <v>0</v>
      </c>
      <c r="I63" s="282"/>
      <c r="J63" s="4">
        <f>D63+E63+H63</f>
        <v>61486</v>
      </c>
      <c r="K63" s="4">
        <v>3430</v>
      </c>
      <c r="L63" s="223">
        <f>J63+K63</f>
        <v>64916</v>
      </c>
    </row>
    <row r="64" spans="2:12" ht="13.8" thickBot="1">
      <c r="B64" s="221" t="s">
        <v>170</v>
      </c>
      <c r="C64" s="222"/>
      <c r="D64" s="284">
        <f>D62+D63</f>
        <v>-75374</v>
      </c>
      <c r="E64" s="352">
        <f>E63+E62</f>
        <v>36860</v>
      </c>
      <c r="F64" s="285">
        <f>F62+F63</f>
        <v>0</v>
      </c>
      <c r="G64" s="284"/>
      <c r="H64" s="352">
        <f>H62</f>
        <v>95000</v>
      </c>
      <c r="I64" s="284"/>
      <c r="J64" s="209">
        <f>D64+E64+H64</f>
        <v>56486</v>
      </c>
      <c r="K64" s="209">
        <f>K62+K63</f>
        <v>17530</v>
      </c>
      <c r="L64" s="209">
        <f>L62+L63</f>
        <v>74016</v>
      </c>
    </row>
  </sheetData>
  <mergeCells count="13">
    <mergeCell ref="B60:C60"/>
    <mergeCell ref="D56:F56"/>
    <mergeCell ref="G56:I56"/>
    <mergeCell ref="D57:F57"/>
    <mergeCell ref="G57:I57"/>
    <mergeCell ref="D58:F58"/>
    <mergeCell ref="G58:I58"/>
    <mergeCell ref="B5:C5"/>
    <mergeCell ref="H5:I5"/>
    <mergeCell ref="B6:C6"/>
    <mergeCell ref="B7:C7"/>
    <mergeCell ref="B10:C10"/>
    <mergeCell ref="B26:C26"/>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表紙</vt:lpstr>
      <vt:lpstr>2012活動計算書</vt:lpstr>
      <vt:lpstr>注記</vt:lpstr>
      <vt:lpstr>事業別収支</vt:lpstr>
      <vt:lpstr>借入金の増減の経年変化</vt:lpstr>
      <vt:lpstr>貸借対照表</vt:lpstr>
      <vt:lpstr>財産目録</vt:lpstr>
      <vt:lpstr>Sheet1</vt:lpstr>
      <vt:lpstr>'2012活動計算書'!Print_Area</vt:lpstr>
      <vt:lpstr>事業別収支!Print_Area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郷司</dc:creator>
  <cp:lastModifiedBy>nori</cp:lastModifiedBy>
  <cp:lastPrinted>2013-08-20T04:50:13Z</cp:lastPrinted>
  <dcterms:created xsi:type="dcterms:W3CDTF">2013-07-07T10:19:38Z</dcterms:created>
  <dcterms:modified xsi:type="dcterms:W3CDTF">2013-11-11T02:06:19Z</dcterms:modified>
</cp:coreProperties>
</file>