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事務局データ\01_事務局関連\02_総会・理事会・事務局会\総会資料\令和2年度\総会資料\"/>
    </mc:Choice>
  </mc:AlternateContent>
  <xr:revisionPtr revIDLastSave="0" documentId="8_{0C8BFDA5-EF8A-4B15-AEA4-46B3897B76A5}" xr6:coauthVersionLast="45" xr6:coauthVersionMax="45" xr10:uidLastSave="{00000000-0000-0000-0000-000000000000}"/>
  <bookViews>
    <workbookView xWindow="-120" yWindow="-120" windowWidth="20730" windowHeight="11160" xr2:uid="{8374CD3A-788F-45A3-BC29-EB527AD44E24}"/>
  </bookViews>
  <sheets>
    <sheet name="活動計算書" sheetId="1" r:id="rId1"/>
    <sheet name="（参考資料）事業別損益_R1" sheetId="2" r:id="rId2"/>
  </sheets>
  <definedNames>
    <definedName name="_xlnm.Print_Area" localSheetId="0">活動計算書!$A$1:$J$74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2" l="1"/>
  <c r="J41" i="2"/>
  <c r="H41" i="2"/>
  <c r="G41" i="2"/>
  <c r="E41" i="2"/>
  <c r="D41" i="2"/>
  <c r="F41" i="2" s="1"/>
  <c r="C41" i="2"/>
  <c r="I40" i="2"/>
  <c r="F40" i="2"/>
  <c r="I39" i="2"/>
  <c r="F39" i="2"/>
  <c r="I38" i="2"/>
  <c r="F38" i="2"/>
  <c r="K38" i="2" s="1"/>
  <c r="M38" i="2" s="1"/>
  <c r="I37" i="2"/>
  <c r="F37" i="2"/>
  <c r="I36" i="2"/>
  <c r="F36" i="2"/>
  <c r="K36" i="2" s="1"/>
  <c r="M36" i="2" s="1"/>
  <c r="I35" i="2"/>
  <c r="F35" i="2"/>
  <c r="K35" i="2" s="1"/>
  <c r="M35" i="2" s="1"/>
  <c r="I34" i="2"/>
  <c r="K34" i="2" s="1"/>
  <c r="M34" i="2" s="1"/>
  <c r="F34" i="2"/>
  <c r="I33" i="2"/>
  <c r="K33" i="2" s="1"/>
  <c r="M33" i="2" s="1"/>
  <c r="F33" i="2"/>
  <c r="I32" i="2"/>
  <c r="F32" i="2"/>
  <c r="I31" i="2"/>
  <c r="F31" i="2"/>
  <c r="I30" i="2"/>
  <c r="F30" i="2"/>
  <c r="K30" i="2" s="1"/>
  <c r="M30" i="2" s="1"/>
  <c r="I29" i="2"/>
  <c r="F29" i="2"/>
  <c r="I28" i="2"/>
  <c r="F28" i="2"/>
  <c r="K28" i="2" s="1"/>
  <c r="M28" i="2" s="1"/>
  <c r="I27" i="2"/>
  <c r="F27" i="2"/>
  <c r="K27" i="2" s="1"/>
  <c r="M27" i="2" s="1"/>
  <c r="I26" i="2"/>
  <c r="F26" i="2"/>
  <c r="K26" i="2" s="1"/>
  <c r="K25" i="2"/>
  <c r="L24" i="2"/>
  <c r="L42" i="2" s="1"/>
  <c r="J24" i="2"/>
  <c r="J42" i="2" s="1"/>
  <c r="H24" i="2"/>
  <c r="H42" i="2" s="1"/>
  <c r="G24" i="2"/>
  <c r="G42" i="2" s="1"/>
  <c r="E24" i="2"/>
  <c r="E42" i="2" s="1"/>
  <c r="D24" i="2"/>
  <c r="C24" i="2"/>
  <c r="C42" i="2" s="1"/>
  <c r="I23" i="2"/>
  <c r="K23" i="2" s="1"/>
  <c r="M23" i="2" s="1"/>
  <c r="F23" i="2"/>
  <c r="I22" i="2"/>
  <c r="F22" i="2"/>
  <c r="I21" i="2"/>
  <c r="K21" i="2" s="1"/>
  <c r="M21" i="2" s="1"/>
  <c r="I20" i="2"/>
  <c r="F20" i="2"/>
  <c r="K20" i="2" s="1"/>
  <c r="M20" i="2" s="1"/>
  <c r="I19" i="2"/>
  <c r="F19" i="2"/>
  <c r="L16" i="2"/>
  <c r="J16" i="2"/>
  <c r="H16" i="2"/>
  <c r="H43" i="2" s="1"/>
  <c r="G16" i="2"/>
  <c r="E16" i="2"/>
  <c r="D16" i="2"/>
  <c r="C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16" i="2" l="1"/>
  <c r="K9" i="2"/>
  <c r="M9" i="2" s="1"/>
  <c r="K11" i="2"/>
  <c r="M11" i="2" s="1"/>
  <c r="K13" i="2"/>
  <c r="M13" i="2" s="1"/>
  <c r="K15" i="2"/>
  <c r="M15" i="2" s="1"/>
  <c r="K32" i="2"/>
  <c r="M32" i="2" s="1"/>
  <c r="K37" i="2"/>
  <c r="M37" i="2" s="1"/>
  <c r="K39" i="2"/>
  <c r="M39" i="2" s="1"/>
  <c r="K22" i="2"/>
  <c r="M22" i="2" s="1"/>
  <c r="K29" i="2"/>
  <c r="M29" i="2" s="1"/>
  <c r="K31" i="2"/>
  <c r="M31" i="2" s="1"/>
  <c r="K40" i="2"/>
  <c r="M40" i="2" s="1"/>
  <c r="F24" i="2"/>
  <c r="J43" i="2"/>
  <c r="K41" i="2"/>
  <c r="M41" i="2" s="1"/>
  <c r="I41" i="2"/>
  <c r="K8" i="2"/>
  <c r="K10" i="2"/>
  <c r="M10" i="2" s="1"/>
  <c r="K12" i="2"/>
  <c r="M12" i="2" s="1"/>
  <c r="K14" i="2"/>
  <c r="M14" i="2" s="1"/>
  <c r="F16" i="2"/>
  <c r="I24" i="2"/>
  <c r="I42" i="2" s="1"/>
  <c r="I43" i="2" s="1"/>
  <c r="D42" i="2"/>
  <c r="D43" i="2" s="1"/>
  <c r="E43" i="2"/>
  <c r="L43" i="2"/>
  <c r="G43" i="2"/>
  <c r="F42" i="2"/>
  <c r="M8" i="2"/>
  <c r="K19" i="2"/>
  <c r="M26" i="2"/>
  <c r="C43" i="2"/>
  <c r="C63" i="1"/>
  <c r="C64" i="1" s="1"/>
  <c r="D65" i="1" s="1"/>
  <c r="C49" i="1"/>
  <c r="C42" i="1"/>
  <c r="C40" i="1"/>
  <c r="C39" i="1"/>
  <c r="C38" i="1"/>
  <c r="C37" i="1"/>
  <c r="C36" i="1"/>
  <c r="C35" i="1"/>
  <c r="C34" i="1"/>
  <c r="C32" i="1"/>
  <c r="C28" i="1"/>
  <c r="C29" i="1" s="1"/>
  <c r="D21" i="1"/>
  <c r="C18" i="1"/>
  <c r="D19" i="1" s="1"/>
  <c r="C16" i="1"/>
  <c r="C15" i="1"/>
  <c r="D16" i="1" s="1"/>
  <c r="C12" i="1"/>
  <c r="D12" i="1" s="1"/>
  <c r="D10" i="1"/>
  <c r="K16" i="2" l="1"/>
  <c r="M16" i="2" s="1"/>
  <c r="E22" i="1"/>
  <c r="C43" i="1"/>
  <c r="D44" i="1" s="1"/>
  <c r="E66" i="1" s="1"/>
  <c r="K42" i="2"/>
  <c r="M42" i="2" s="1"/>
  <c r="M43" i="2" s="1"/>
  <c r="M46" i="2" s="1"/>
  <c r="K24" i="2"/>
  <c r="M24" i="2" s="1"/>
  <c r="M19" i="2"/>
  <c r="F43" i="2"/>
  <c r="K43" i="2" s="1"/>
  <c r="E67" i="1" l="1"/>
  <c r="E70" i="1"/>
  <c r="E72" i="1" s="1"/>
</calcChain>
</file>

<file path=xl/sharedStrings.xml><?xml version="1.0" encoding="utf-8"?>
<sst xmlns="http://schemas.openxmlformats.org/spreadsheetml/2006/main" count="229" uniqueCount="153">
  <si>
    <t>第2号議案</t>
    <rPh sb="0" eb="1">
      <t>ダイ</t>
    </rPh>
    <rPh sb="2" eb="3">
      <t>ゴウ</t>
    </rPh>
    <rPh sb="3" eb="5">
      <t>ギアン</t>
    </rPh>
    <phoneticPr fontId="4"/>
  </si>
  <si>
    <t>令和元年度（第１１期）　活動計算書</t>
    <rPh sb="0" eb="2">
      <t>レイワ</t>
    </rPh>
    <rPh sb="2" eb="4">
      <t>ガンネン</t>
    </rPh>
    <rPh sb="4" eb="5">
      <t>ド</t>
    </rPh>
    <rPh sb="6" eb="7">
      <t>ダイ</t>
    </rPh>
    <rPh sb="9" eb="10">
      <t>キ</t>
    </rPh>
    <rPh sb="12" eb="14">
      <t>カツドウ</t>
    </rPh>
    <rPh sb="14" eb="17">
      <t>ケイサンショ</t>
    </rPh>
    <phoneticPr fontId="4"/>
  </si>
  <si>
    <t>　平成３１年４月１日から令和２年３月３１日まで</t>
    <rPh sb="1" eb="3">
      <t>ヘイセイ</t>
    </rPh>
    <rPh sb="5" eb="6">
      <t>ネン</t>
    </rPh>
    <rPh sb="7" eb="8">
      <t>ガツ</t>
    </rPh>
    <rPh sb="9" eb="10">
      <t>ヒ</t>
    </rPh>
    <rPh sb="12" eb="14">
      <t>レイワ</t>
    </rPh>
    <rPh sb="15" eb="16">
      <t>ネン</t>
    </rPh>
    <rPh sb="16" eb="17">
      <t>ヘイネン</t>
    </rPh>
    <rPh sb="17" eb="18">
      <t>ガツ</t>
    </rPh>
    <rPh sb="20" eb="21">
      <t>ヒ</t>
    </rPh>
    <phoneticPr fontId="4"/>
  </si>
  <si>
    <t>　</t>
    <phoneticPr fontId="4"/>
  </si>
  <si>
    <t>　　　　　　　　特定非営利活動法人こどもサポートクラブ東海</t>
    <rPh sb="8" eb="10">
      <t>トクテイ</t>
    </rPh>
    <rPh sb="10" eb="11">
      <t>ヒ</t>
    </rPh>
    <rPh sb="11" eb="13">
      <t>エイリ</t>
    </rPh>
    <rPh sb="13" eb="15">
      <t>カツドウ</t>
    </rPh>
    <rPh sb="15" eb="17">
      <t>ホウジン</t>
    </rPh>
    <rPh sb="27" eb="29">
      <t>トウカイ</t>
    </rPh>
    <phoneticPr fontId="4"/>
  </si>
  <si>
    <t>（単位：円）</t>
    <rPh sb="1" eb="3">
      <t>タンイ</t>
    </rPh>
    <rPh sb="4" eb="5">
      <t>エン</t>
    </rPh>
    <phoneticPr fontId="4"/>
  </si>
  <si>
    <t>科　　　　　　　目</t>
    <rPh sb="0" eb="1">
      <t>カ</t>
    </rPh>
    <rPh sb="8" eb="9">
      <t>メ</t>
    </rPh>
    <phoneticPr fontId="4"/>
  </si>
  <si>
    <t>金　　　　額</t>
    <rPh sb="0" eb="1">
      <t>キン</t>
    </rPh>
    <rPh sb="5" eb="6">
      <t>ガク</t>
    </rPh>
    <phoneticPr fontId="4"/>
  </si>
  <si>
    <t>備　　　　考</t>
    <rPh sb="0" eb="1">
      <t>ソナエ</t>
    </rPh>
    <rPh sb="5" eb="6">
      <t>コウ</t>
    </rPh>
    <phoneticPr fontId="4"/>
  </si>
  <si>
    <t>Ⅰ　経常収益</t>
    <rPh sb="2" eb="4">
      <t>ケイジョウ</t>
    </rPh>
    <rPh sb="4" eb="6">
      <t>シュウエキ</t>
    </rPh>
    <phoneticPr fontId="4"/>
  </si>
  <si>
    <t>　　１．受取会費</t>
    <rPh sb="4" eb="6">
      <t>ウケトリ</t>
    </rPh>
    <rPh sb="6" eb="7">
      <t>カイ</t>
    </rPh>
    <rPh sb="7" eb="8">
      <t>ヒ</t>
    </rPh>
    <phoneticPr fontId="4"/>
  </si>
  <si>
    <t>　　　　正会員受取会費</t>
    <rPh sb="4" eb="7">
      <t>セイカイイン</t>
    </rPh>
    <rPh sb="7" eb="9">
      <t>ウケトリ</t>
    </rPh>
    <rPh sb="9" eb="10">
      <t>カイ</t>
    </rPh>
    <rPh sb="10" eb="11">
      <t>ヒ</t>
    </rPh>
    <phoneticPr fontId="4"/>
  </si>
  <si>
    <t>年会費（3千円*97名、1.5千円*1名）</t>
    <rPh sb="0" eb="3">
      <t>ネンカイヒ</t>
    </rPh>
    <rPh sb="5" eb="7">
      <t>センエン</t>
    </rPh>
    <rPh sb="10" eb="11">
      <t>メイ</t>
    </rPh>
    <rPh sb="15" eb="17">
      <t>センエン</t>
    </rPh>
    <rPh sb="19" eb="20">
      <t>メイ</t>
    </rPh>
    <phoneticPr fontId="4"/>
  </si>
  <si>
    <t>　　　　賛助会員受取会費</t>
    <rPh sb="4" eb="6">
      <t>サンジョ</t>
    </rPh>
    <rPh sb="6" eb="8">
      <t>カイイン</t>
    </rPh>
    <rPh sb="8" eb="10">
      <t>ウケトリ</t>
    </rPh>
    <rPh sb="10" eb="11">
      <t>カイ</t>
    </rPh>
    <rPh sb="11" eb="12">
      <t>ヒ</t>
    </rPh>
    <phoneticPr fontId="4"/>
  </si>
  <si>
    <t>　　２．受取寄付金</t>
    <rPh sb="4" eb="6">
      <t>ウケトリ</t>
    </rPh>
    <rPh sb="6" eb="9">
      <t>キフキン</t>
    </rPh>
    <phoneticPr fontId="4"/>
  </si>
  <si>
    <t>　　　　受取寄付金</t>
    <rPh sb="4" eb="6">
      <t>ウケトリ</t>
    </rPh>
    <rPh sb="6" eb="9">
      <t>キフキン</t>
    </rPh>
    <phoneticPr fontId="4"/>
  </si>
  <si>
    <t>個人</t>
    <rPh sb="0" eb="2">
      <t>コジン</t>
    </rPh>
    <phoneticPr fontId="4"/>
  </si>
  <si>
    <t>　　３．受取助成金等</t>
    <rPh sb="4" eb="6">
      <t>ウケトリ</t>
    </rPh>
    <rPh sb="6" eb="9">
      <t>ジョセイキン</t>
    </rPh>
    <rPh sb="9" eb="10">
      <t>トウ</t>
    </rPh>
    <phoneticPr fontId="4"/>
  </si>
  <si>
    <t xml:space="preserve">        受取受託金</t>
    <rPh sb="8" eb="10">
      <t>ウケトリ</t>
    </rPh>
    <rPh sb="10" eb="12">
      <t>ジュタク</t>
    </rPh>
    <rPh sb="12" eb="13">
      <t>キン</t>
    </rPh>
    <phoneticPr fontId="4"/>
  </si>
  <si>
    <t>支援員派遣事業（犬山市）</t>
    <rPh sb="0" eb="2">
      <t>シエン</t>
    </rPh>
    <rPh sb="2" eb="3">
      <t>イン</t>
    </rPh>
    <rPh sb="3" eb="5">
      <t>ハケン</t>
    </rPh>
    <rPh sb="5" eb="7">
      <t>ジギョウ</t>
    </rPh>
    <rPh sb="8" eb="11">
      <t>イヌヤマシ</t>
    </rPh>
    <phoneticPr fontId="4"/>
  </si>
  <si>
    <t>　　　　受取助成金</t>
    <rPh sb="4" eb="6">
      <t>ウケトリ</t>
    </rPh>
    <rPh sb="6" eb="9">
      <t>ジョセイキン</t>
    </rPh>
    <phoneticPr fontId="4"/>
  </si>
  <si>
    <t>　　　　受取協賛金</t>
    <rPh sb="4" eb="6">
      <t>ウケトリ</t>
    </rPh>
    <rPh sb="6" eb="9">
      <t>キョウサンキン</t>
    </rPh>
    <phoneticPr fontId="4"/>
  </si>
  <si>
    <t>　　４．事業収益</t>
    <rPh sb="4" eb="6">
      <t>ジギョウ</t>
    </rPh>
    <rPh sb="6" eb="8">
      <t>シュウエキ</t>
    </rPh>
    <phoneticPr fontId="4"/>
  </si>
  <si>
    <t>　　　　体験事業収益</t>
    <rPh sb="4" eb="6">
      <t>タイケン</t>
    </rPh>
    <rPh sb="6" eb="8">
      <t>ジギョウ</t>
    </rPh>
    <rPh sb="8" eb="10">
      <t>シュウエキ</t>
    </rPh>
    <phoneticPr fontId="4"/>
  </si>
  <si>
    <t>参加費（カルチャー講座：210.5千円、自然教室：16.5千円）</t>
    <rPh sb="0" eb="3">
      <t>サンカヒ</t>
    </rPh>
    <rPh sb="9" eb="11">
      <t>コウザ</t>
    </rPh>
    <rPh sb="17" eb="19">
      <t>センエン</t>
    </rPh>
    <rPh sb="20" eb="22">
      <t>シゼン</t>
    </rPh>
    <rPh sb="22" eb="24">
      <t>キョウシツ</t>
    </rPh>
    <rPh sb="29" eb="31">
      <t>センエン</t>
    </rPh>
    <phoneticPr fontId="9"/>
  </si>
  <si>
    <t>　　　 支援事業収益</t>
    <rPh sb="4" eb="6">
      <t>シエン</t>
    </rPh>
    <rPh sb="6" eb="8">
      <t>ジギョウ</t>
    </rPh>
    <rPh sb="8" eb="10">
      <t>シュウエキ</t>
    </rPh>
    <phoneticPr fontId="4"/>
  </si>
  <si>
    <t>受講料・参加費（特別支援勉強会）</t>
    <rPh sb="0" eb="3">
      <t>ジュコウリョウ</t>
    </rPh>
    <rPh sb="4" eb="6">
      <t>サンカ</t>
    </rPh>
    <rPh sb="6" eb="7">
      <t>ヒ</t>
    </rPh>
    <rPh sb="8" eb="10">
      <t>トクベツ</t>
    </rPh>
    <rPh sb="10" eb="12">
      <t>シエン</t>
    </rPh>
    <phoneticPr fontId="9"/>
  </si>
  <si>
    <t>　　５．その他収益</t>
    <rPh sb="6" eb="7">
      <t>タ</t>
    </rPh>
    <rPh sb="7" eb="9">
      <t>シュウエキ</t>
    </rPh>
    <phoneticPr fontId="4"/>
  </si>
  <si>
    <t>　　　　受取利息</t>
    <rPh sb="4" eb="6">
      <t>ウケトリ</t>
    </rPh>
    <rPh sb="6" eb="8">
      <t>リソク</t>
    </rPh>
    <phoneticPr fontId="4"/>
  </si>
  <si>
    <t>　　経常収益計</t>
    <rPh sb="2" eb="4">
      <t>ケイジョウ</t>
    </rPh>
    <rPh sb="4" eb="6">
      <t>シュウエキ</t>
    </rPh>
    <rPh sb="6" eb="7">
      <t>ケイ</t>
    </rPh>
    <phoneticPr fontId="4"/>
  </si>
  <si>
    <t>Ⅱ　経常費用</t>
    <rPh sb="2" eb="4">
      <t>ケイジョウ</t>
    </rPh>
    <rPh sb="4" eb="6">
      <t>ヒヨウ</t>
    </rPh>
    <phoneticPr fontId="4"/>
  </si>
  <si>
    <t>　　１．事業費</t>
    <rPh sb="4" eb="7">
      <t>ジギョウヒ</t>
    </rPh>
    <phoneticPr fontId="4"/>
  </si>
  <si>
    <t>　　　　（１）人件費</t>
    <rPh sb="7" eb="10">
      <t>ジンケンヒ</t>
    </rPh>
    <phoneticPr fontId="4"/>
  </si>
  <si>
    <t>　　　　　　給与手当</t>
    <rPh sb="6" eb="8">
      <t>キュウヨ</t>
    </rPh>
    <rPh sb="8" eb="10">
      <t>テアテ</t>
    </rPh>
    <phoneticPr fontId="4"/>
  </si>
  <si>
    <t>　　　　　　活動費</t>
    <rPh sb="6" eb="8">
      <t>カツドウ</t>
    </rPh>
    <rPh sb="8" eb="9">
      <t>ヒ</t>
    </rPh>
    <phoneticPr fontId="4"/>
  </si>
  <si>
    <t>支援員派遣</t>
    <rPh sb="0" eb="2">
      <t>シエン</t>
    </rPh>
    <rPh sb="2" eb="3">
      <t>イン</t>
    </rPh>
    <rPh sb="3" eb="5">
      <t>ハケン</t>
    </rPh>
    <phoneticPr fontId="4"/>
  </si>
  <si>
    <t>　　　　　　謝金</t>
    <rPh sb="6" eb="8">
      <t>シャキン</t>
    </rPh>
    <phoneticPr fontId="4"/>
  </si>
  <si>
    <t>こども支援（194千円）、カルチャー講座（31千円）、自然教室（2千円）</t>
    <rPh sb="3" eb="5">
      <t>シエン</t>
    </rPh>
    <rPh sb="9" eb="10">
      <t>セン</t>
    </rPh>
    <rPh sb="10" eb="11">
      <t>エン</t>
    </rPh>
    <rPh sb="18" eb="20">
      <t>コウザ</t>
    </rPh>
    <rPh sb="23" eb="24">
      <t>セン</t>
    </rPh>
    <rPh sb="24" eb="25">
      <t>エン</t>
    </rPh>
    <rPh sb="27" eb="29">
      <t>シゼン</t>
    </rPh>
    <rPh sb="29" eb="31">
      <t>キョウシツ</t>
    </rPh>
    <rPh sb="33" eb="35">
      <t>センエン</t>
    </rPh>
    <phoneticPr fontId="4"/>
  </si>
  <si>
    <t>　　　　　　人件費計</t>
    <rPh sb="6" eb="9">
      <t>ジンケンヒ</t>
    </rPh>
    <rPh sb="9" eb="10">
      <t>ケイ</t>
    </rPh>
    <phoneticPr fontId="4"/>
  </si>
  <si>
    <t xml:space="preserve"> </t>
    <phoneticPr fontId="4"/>
  </si>
  <si>
    <t>　　　　（２）その他経費</t>
    <rPh sb="9" eb="10">
      <t>タ</t>
    </rPh>
    <rPh sb="10" eb="12">
      <t>ケイヒ</t>
    </rPh>
    <phoneticPr fontId="4"/>
  </si>
  <si>
    <t>　　　　　　会議費</t>
    <rPh sb="6" eb="9">
      <t>カイギヒ</t>
    </rPh>
    <phoneticPr fontId="4"/>
  </si>
  <si>
    <t>　　　　　　旅費交通費</t>
    <rPh sb="6" eb="8">
      <t>リョヒ</t>
    </rPh>
    <rPh sb="8" eb="11">
      <t>コウツウヒ</t>
    </rPh>
    <phoneticPr fontId="4"/>
  </si>
  <si>
    <t>カルチャー講座（30.02千円）、こども支援（168.28千円）、自然教室（1.905千円）</t>
    <rPh sb="5" eb="7">
      <t>コウザ</t>
    </rPh>
    <rPh sb="13" eb="14">
      <t>セン</t>
    </rPh>
    <rPh sb="14" eb="15">
      <t>エン</t>
    </rPh>
    <rPh sb="20" eb="22">
      <t>シエン</t>
    </rPh>
    <rPh sb="29" eb="30">
      <t>セン</t>
    </rPh>
    <rPh sb="30" eb="31">
      <t>エン</t>
    </rPh>
    <rPh sb="33" eb="35">
      <t>シゼン</t>
    </rPh>
    <rPh sb="35" eb="37">
      <t>キョウシツ</t>
    </rPh>
    <rPh sb="43" eb="45">
      <t>センエン</t>
    </rPh>
    <phoneticPr fontId="4"/>
  </si>
  <si>
    <t>　　　　　　研修費・受講料</t>
    <rPh sb="6" eb="9">
      <t>ケンシュウヒ</t>
    </rPh>
    <rPh sb="10" eb="13">
      <t>ジュコウリョウ</t>
    </rPh>
    <phoneticPr fontId="4"/>
  </si>
  <si>
    <t>こども支援</t>
    <rPh sb="3" eb="5">
      <t>シエン</t>
    </rPh>
    <phoneticPr fontId="4"/>
  </si>
  <si>
    <t>　　　　　　材料費・図書費</t>
    <rPh sb="6" eb="9">
      <t>ザイリョウヒ</t>
    </rPh>
    <rPh sb="10" eb="13">
      <t>トショヒ</t>
    </rPh>
    <phoneticPr fontId="4"/>
  </si>
  <si>
    <t>カルチャー講座（154.081千円)、こども支援（13.946千円）</t>
    <rPh sb="5" eb="7">
      <t>コウザ</t>
    </rPh>
    <rPh sb="15" eb="17">
      <t>センエン</t>
    </rPh>
    <rPh sb="22" eb="24">
      <t>シエン</t>
    </rPh>
    <rPh sb="31" eb="33">
      <t>センエン</t>
    </rPh>
    <phoneticPr fontId="4"/>
  </si>
  <si>
    <t>　　　　　　事務消耗品費</t>
    <rPh sb="6" eb="8">
      <t>ジム</t>
    </rPh>
    <rPh sb="8" eb="10">
      <t>ショウモウ</t>
    </rPh>
    <rPh sb="10" eb="11">
      <t>ヒン</t>
    </rPh>
    <rPh sb="11" eb="12">
      <t>ヒ</t>
    </rPh>
    <phoneticPr fontId="4"/>
  </si>
  <si>
    <t>カルチャー講座（6.464千円)、こども支援（22.5千円）</t>
    <rPh sb="5" eb="7">
      <t>コウザ</t>
    </rPh>
    <rPh sb="13" eb="15">
      <t>センエン</t>
    </rPh>
    <rPh sb="20" eb="22">
      <t>シエン</t>
    </rPh>
    <rPh sb="27" eb="29">
      <t>センエン</t>
    </rPh>
    <phoneticPr fontId="4"/>
  </si>
  <si>
    <t>　　　　　　通信費</t>
    <rPh sb="6" eb="9">
      <t>ツウシンヒ</t>
    </rPh>
    <phoneticPr fontId="4"/>
  </si>
  <si>
    <t>カルチャー講座（10千円)、こども支援（62.938千円）</t>
    <rPh sb="5" eb="7">
      <t>コウザ</t>
    </rPh>
    <rPh sb="10" eb="12">
      <t>センエン</t>
    </rPh>
    <rPh sb="17" eb="19">
      <t>シエン</t>
    </rPh>
    <rPh sb="26" eb="28">
      <t>センエン</t>
    </rPh>
    <phoneticPr fontId="4"/>
  </si>
  <si>
    <t>　　　　　　印刷製本費</t>
    <rPh sb="6" eb="8">
      <t>インサツ</t>
    </rPh>
    <rPh sb="8" eb="10">
      <t>セイホン</t>
    </rPh>
    <rPh sb="10" eb="11">
      <t>ヒ</t>
    </rPh>
    <phoneticPr fontId="4"/>
  </si>
  <si>
    <t>カルチャー講座（46.4千円）、こども支援（107.386千円）</t>
    <rPh sb="5" eb="7">
      <t>コウザ</t>
    </rPh>
    <rPh sb="12" eb="13">
      <t>セン</t>
    </rPh>
    <rPh sb="13" eb="14">
      <t>エン</t>
    </rPh>
    <rPh sb="19" eb="21">
      <t>シエン</t>
    </rPh>
    <rPh sb="29" eb="30">
      <t>セン</t>
    </rPh>
    <rPh sb="30" eb="31">
      <t>エン</t>
    </rPh>
    <phoneticPr fontId="4"/>
  </si>
  <si>
    <t>　　　　　　保険料</t>
    <rPh sb="6" eb="9">
      <t>ホケンリョウ</t>
    </rPh>
    <phoneticPr fontId="4"/>
  </si>
  <si>
    <t>カルチャー講座（9.6千円）、こども支援（6.82千円）、自然教室（1.11千円）</t>
    <rPh sb="5" eb="7">
      <t>コウザ</t>
    </rPh>
    <rPh sb="11" eb="12">
      <t>セン</t>
    </rPh>
    <rPh sb="12" eb="13">
      <t>エン</t>
    </rPh>
    <rPh sb="18" eb="20">
      <t>シエン</t>
    </rPh>
    <rPh sb="25" eb="26">
      <t>セン</t>
    </rPh>
    <rPh sb="26" eb="27">
      <t>エン</t>
    </rPh>
    <rPh sb="29" eb="31">
      <t>シゼン</t>
    </rPh>
    <rPh sb="31" eb="33">
      <t>キョウシツ</t>
    </rPh>
    <rPh sb="38" eb="39">
      <t>セン</t>
    </rPh>
    <rPh sb="39" eb="40">
      <t>エン</t>
    </rPh>
    <phoneticPr fontId="4"/>
  </si>
  <si>
    <t>　　　　　　賃借料・使用料</t>
    <rPh sb="6" eb="8">
      <t>チンシャク</t>
    </rPh>
    <rPh sb="8" eb="9">
      <t>リョウ</t>
    </rPh>
    <rPh sb="10" eb="13">
      <t>シヨウリョウ</t>
    </rPh>
    <phoneticPr fontId="4"/>
  </si>
  <si>
    <t>カルチャー講座（16千円）、こども支援（11.1千円）、自然教室（0.8千円）、支援員派遣（56.4千円）</t>
    <rPh sb="5" eb="7">
      <t>コウザ</t>
    </rPh>
    <rPh sb="10" eb="11">
      <t>セン</t>
    </rPh>
    <rPh sb="11" eb="12">
      <t>エン</t>
    </rPh>
    <rPh sb="17" eb="19">
      <t>シエン</t>
    </rPh>
    <rPh sb="24" eb="25">
      <t>セン</t>
    </rPh>
    <rPh sb="25" eb="26">
      <t>エン</t>
    </rPh>
    <rPh sb="28" eb="30">
      <t>シゼン</t>
    </rPh>
    <rPh sb="30" eb="32">
      <t>キョウシツ</t>
    </rPh>
    <rPh sb="36" eb="37">
      <t>セン</t>
    </rPh>
    <rPh sb="37" eb="38">
      <t>エン</t>
    </rPh>
    <rPh sb="40" eb="42">
      <t>シエン</t>
    </rPh>
    <rPh sb="42" eb="43">
      <t>イン</t>
    </rPh>
    <rPh sb="43" eb="45">
      <t>ハケン</t>
    </rPh>
    <rPh sb="50" eb="52">
      <t>センエン</t>
    </rPh>
    <phoneticPr fontId="4"/>
  </si>
  <si>
    <t>　　　　　　支払手数料</t>
    <rPh sb="6" eb="8">
      <t>シハライ</t>
    </rPh>
    <rPh sb="8" eb="11">
      <t>テスウリョウ</t>
    </rPh>
    <phoneticPr fontId="4"/>
  </si>
  <si>
    <t>振込手数料　カルチャー講座（0.54千円）、支援員派遣（0.341千円）</t>
    <rPh sb="0" eb="2">
      <t>フリコミ</t>
    </rPh>
    <rPh sb="2" eb="5">
      <t>テスウリョウ</t>
    </rPh>
    <rPh sb="11" eb="13">
      <t>コウザ</t>
    </rPh>
    <rPh sb="18" eb="19">
      <t>セン</t>
    </rPh>
    <rPh sb="19" eb="20">
      <t>エン</t>
    </rPh>
    <rPh sb="22" eb="24">
      <t>シエン</t>
    </rPh>
    <rPh sb="24" eb="25">
      <t>イン</t>
    </rPh>
    <rPh sb="25" eb="27">
      <t>ハケン</t>
    </rPh>
    <rPh sb="33" eb="34">
      <t>セン</t>
    </rPh>
    <rPh sb="34" eb="35">
      <t>エン</t>
    </rPh>
    <phoneticPr fontId="4"/>
  </si>
  <si>
    <t>　　　　　　交際費</t>
    <rPh sb="6" eb="9">
      <t>コウサイヒ</t>
    </rPh>
    <phoneticPr fontId="4"/>
  </si>
  <si>
    <t>手土産　自然教室</t>
    <rPh sb="0" eb="3">
      <t>テミヤゲ</t>
    </rPh>
    <rPh sb="4" eb="6">
      <t>シゼン</t>
    </rPh>
    <rPh sb="6" eb="8">
      <t>キョウシツ</t>
    </rPh>
    <phoneticPr fontId="4"/>
  </si>
  <si>
    <t>　　　　　　雑費</t>
    <rPh sb="6" eb="8">
      <t>ザッピ</t>
    </rPh>
    <phoneticPr fontId="4"/>
  </si>
  <si>
    <t>茶菓子・昼食代　カルチャー講座（66.034千円）、こども支援（3.353千円）</t>
    <rPh sb="0" eb="3">
      <t>チャガシ</t>
    </rPh>
    <rPh sb="4" eb="6">
      <t>チュウショク</t>
    </rPh>
    <rPh sb="6" eb="7">
      <t>ダイ</t>
    </rPh>
    <rPh sb="13" eb="15">
      <t>コウザ</t>
    </rPh>
    <rPh sb="22" eb="24">
      <t>センエン</t>
    </rPh>
    <rPh sb="29" eb="31">
      <t>シエン</t>
    </rPh>
    <rPh sb="37" eb="39">
      <t>センエン</t>
    </rPh>
    <phoneticPr fontId="4"/>
  </si>
  <si>
    <t>　　　　　　その他経費計</t>
    <rPh sb="8" eb="9">
      <t>タ</t>
    </rPh>
    <rPh sb="9" eb="11">
      <t>ケイヒ</t>
    </rPh>
    <rPh sb="11" eb="12">
      <t>ケイ</t>
    </rPh>
    <phoneticPr fontId="4"/>
  </si>
  <si>
    <t>　　　　事業費計</t>
    <rPh sb="4" eb="7">
      <t>ジギョウヒ</t>
    </rPh>
    <rPh sb="7" eb="8">
      <t>ケイ</t>
    </rPh>
    <phoneticPr fontId="4"/>
  </si>
  <si>
    <t>　　２．管理費</t>
    <rPh sb="4" eb="7">
      <t>カンリヒ</t>
    </rPh>
    <phoneticPr fontId="4"/>
  </si>
  <si>
    <t>事務局費(4名）</t>
    <rPh sb="0" eb="3">
      <t>ジムキョク</t>
    </rPh>
    <rPh sb="3" eb="4">
      <t>ヒ</t>
    </rPh>
    <rPh sb="6" eb="7">
      <t>メイ</t>
    </rPh>
    <phoneticPr fontId="4"/>
  </si>
  <si>
    <t>報告書・申請書作成等</t>
    <rPh sb="0" eb="3">
      <t>ホウコクショ</t>
    </rPh>
    <rPh sb="4" eb="7">
      <t>シンセイショ</t>
    </rPh>
    <rPh sb="7" eb="9">
      <t>サクセイ</t>
    </rPh>
    <rPh sb="9" eb="10">
      <t>トウ</t>
    </rPh>
    <phoneticPr fontId="4"/>
  </si>
  <si>
    <t>　　　　　　支払会費</t>
    <rPh sb="6" eb="8">
      <t>シハライ</t>
    </rPh>
    <rPh sb="8" eb="9">
      <t>カイ</t>
    </rPh>
    <rPh sb="9" eb="10">
      <t>ヒ</t>
    </rPh>
    <phoneticPr fontId="4"/>
  </si>
  <si>
    <t>あいちこどもNPOセンター年会費</t>
    <rPh sb="13" eb="16">
      <t>ネンカイヒ</t>
    </rPh>
    <phoneticPr fontId="4"/>
  </si>
  <si>
    <t>総会・理事会（お茶代）</t>
    <rPh sb="0" eb="2">
      <t>ソウカイ</t>
    </rPh>
    <rPh sb="3" eb="6">
      <t>リジカイ</t>
    </rPh>
    <rPh sb="8" eb="10">
      <t>チャダイ</t>
    </rPh>
    <phoneticPr fontId="4"/>
  </si>
  <si>
    <t>　　　　　　福利厚生費</t>
    <rPh sb="6" eb="8">
      <t>フクリ</t>
    </rPh>
    <rPh sb="8" eb="11">
      <t>コウセイヒ</t>
    </rPh>
    <phoneticPr fontId="4"/>
  </si>
  <si>
    <t>　　　　　　交際費</t>
    <rPh sb="6" eb="8">
      <t>コウサイ</t>
    </rPh>
    <rPh sb="8" eb="9">
      <t>ヒ</t>
    </rPh>
    <phoneticPr fontId="4"/>
  </si>
  <si>
    <t>手土産（支援企業訪問）</t>
    <rPh sb="0" eb="3">
      <t>テミヤゲ</t>
    </rPh>
    <rPh sb="4" eb="6">
      <t>シエン</t>
    </rPh>
    <rPh sb="6" eb="8">
      <t>キギョウ</t>
    </rPh>
    <rPh sb="8" eb="10">
      <t>ホウモン</t>
    </rPh>
    <phoneticPr fontId="4"/>
  </si>
  <si>
    <t>研修、報告会出席等</t>
    <rPh sb="0" eb="2">
      <t>ケンシュウ</t>
    </rPh>
    <rPh sb="3" eb="6">
      <t>ホウコクカイ</t>
    </rPh>
    <rPh sb="6" eb="8">
      <t>シュッセキ</t>
    </rPh>
    <rPh sb="8" eb="9">
      <t>トウ</t>
    </rPh>
    <phoneticPr fontId="4"/>
  </si>
  <si>
    <t>　　　　　　研修費</t>
    <rPh sb="6" eb="9">
      <t>ケンシュウヒ</t>
    </rPh>
    <phoneticPr fontId="4"/>
  </si>
  <si>
    <t>プリンターインク代、コピー代等</t>
    <rPh sb="8" eb="9">
      <t>ダイ</t>
    </rPh>
    <rPh sb="13" eb="14">
      <t>ダイ</t>
    </rPh>
    <rPh sb="14" eb="15">
      <t>トウ</t>
    </rPh>
    <phoneticPr fontId="4"/>
  </si>
  <si>
    <t>事務用品等</t>
    <rPh sb="0" eb="3">
      <t>ジムヨウ</t>
    </rPh>
    <rPh sb="3" eb="4">
      <t>ヒン</t>
    </rPh>
    <rPh sb="4" eb="5">
      <t>トウ</t>
    </rPh>
    <phoneticPr fontId="4"/>
  </si>
  <si>
    <t>電話・ＦＡＸ代、クラウドサービス使用料、報告書・申請書等の送付代</t>
    <rPh sb="16" eb="19">
      <t>シヨウリョウ</t>
    </rPh>
    <rPh sb="20" eb="23">
      <t>ホウコクショ</t>
    </rPh>
    <rPh sb="24" eb="27">
      <t>シンセイショ</t>
    </rPh>
    <rPh sb="27" eb="28">
      <t>トウ</t>
    </rPh>
    <rPh sb="29" eb="31">
      <t>ソウフ</t>
    </rPh>
    <rPh sb="31" eb="32">
      <t>ダイ</t>
    </rPh>
    <phoneticPr fontId="4"/>
  </si>
  <si>
    <t>ボランテイア保険</t>
    <rPh sb="6" eb="8">
      <t>ホケン</t>
    </rPh>
    <phoneticPr fontId="4"/>
  </si>
  <si>
    <t>　　　　　　賃借料・使用料</t>
    <rPh sb="6" eb="9">
      <t>チンシャクリョウ</t>
    </rPh>
    <rPh sb="10" eb="13">
      <t>シヨウリョウ</t>
    </rPh>
    <phoneticPr fontId="4"/>
  </si>
  <si>
    <t>事務所賃借料（含光熱費）</t>
    <rPh sb="0" eb="2">
      <t>ジム</t>
    </rPh>
    <rPh sb="2" eb="3">
      <t>ショ</t>
    </rPh>
    <rPh sb="3" eb="6">
      <t>チンシャクリョウ</t>
    </rPh>
    <rPh sb="7" eb="8">
      <t>フク</t>
    </rPh>
    <rPh sb="8" eb="11">
      <t>コウネツヒ</t>
    </rPh>
    <phoneticPr fontId="4"/>
  </si>
  <si>
    <t>登記簿入手</t>
    <rPh sb="0" eb="3">
      <t>トウキボ</t>
    </rPh>
    <rPh sb="3" eb="5">
      <t>ニュウシュ</t>
    </rPh>
    <phoneticPr fontId="4"/>
  </si>
  <si>
    <t>　　　　管理費計</t>
    <rPh sb="4" eb="7">
      <t>カンリヒ</t>
    </rPh>
    <rPh sb="7" eb="8">
      <t>ケイ</t>
    </rPh>
    <phoneticPr fontId="4"/>
  </si>
  <si>
    <t>　　経常費用計</t>
    <rPh sb="2" eb="4">
      <t>ケイジョウ</t>
    </rPh>
    <rPh sb="4" eb="5">
      <t>ヒ</t>
    </rPh>
    <rPh sb="5" eb="6">
      <t>ヨウ</t>
    </rPh>
    <rPh sb="6" eb="7">
      <t>ケイ</t>
    </rPh>
    <phoneticPr fontId="4"/>
  </si>
  <si>
    <t>　　　　当期経常増減額</t>
    <rPh sb="4" eb="6">
      <t>トウキ</t>
    </rPh>
    <rPh sb="6" eb="8">
      <t>ケイジョウ</t>
    </rPh>
    <rPh sb="8" eb="11">
      <t>ゾウゲンガク</t>
    </rPh>
    <phoneticPr fontId="4"/>
  </si>
  <si>
    <t>Ⅲ　経常外収益</t>
    <rPh sb="2" eb="4">
      <t>ケイジョウ</t>
    </rPh>
    <rPh sb="4" eb="5">
      <t>ガイ</t>
    </rPh>
    <rPh sb="5" eb="7">
      <t>シュウエキ</t>
    </rPh>
    <phoneticPr fontId="4"/>
  </si>
  <si>
    <t>Ⅳ　経常外費用</t>
    <rPh sb="2" eb="4">
      <t>ケイジョウ</t>
    </rPh>
    <rPh sb="4" eb="5">
      <t>ガイ</t>
    </rPh>
    <rPh sb="5" eb="7">
      <t>ヒヨウ</t>
    </rPh>
    <phoneticPr fontId="4"/>
  </si>
  <si>
    <t>　　　　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4"/>
  </si>
  <si>
    <t>　　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4"/>
  </si>
  <si>
    <t>　　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4"/>
  </si>
  <si>
    <t>期末現預金残高（現金40,034円、預金942,785円）　</t>
    <rPh sb="0" eb="2">
      <t>キマツ</t>
    </rPh>
    <rPh sb="2" eb="5">
      <t>ゲンヨキン</t>
    </rPh>
    <rPh sb="5" eb="7">
      <t>ザンダカ</t>
    </rPh>
    <rPh sb="8" eb="10">
      <t>ゲンキン</t>
    </rPh>
    <rPh sb="16" eb="17">
      <t>エン</t>
    </rPh>
    <rPh sb="18" eb="20">
      <t>ヨキン</t>
    </rPh>
    <rPh sb="27" eb="28">
      <t>エン</t>
    </rPh>
    <phoneticPr fontId="4"/>
  </si>
  <si>
    <t>令和元年度（第１１期）　事業別損益の状況</t>
    <rPh sb="0" eb="2">
      <t>レイワ</t>
    </rPh>
    <rPh sb="2" eb="3">
      <t>ガン</t>
    </rPh>
    <rPh sb="3" eb="5">
      <t>ネンド</t>
    </rPh>
    <rPh sb="6" eb="7">
      <t>ダイ</t>
    </rPh>
    <rPh sb="9" eb="10">
      <t>キ</t>
    </rPh>
    <rPh sb="12" eb="14">
      <t>ジギョウ</t>
    </rPh>
    <rPh sb="14" eb="15">
      <t>ベツ</t>
    </rPh>
    <rPh sb="15" eb="17">
      <t>ソンエキ</t>
    </rPh>
    <rPh sb="18" eb="20">
      <t>ジョウキョウ</t>
    </rPh>
    <phoneticPr fontId="4"/>
  </si>
  <si>
    <t>　　令和元年４月１日から令和２年３月31日まで</t>
    <rPh sb="2" eb="4">
      <t>レイワ</t>
    </rPh>
    <rPh sb="4" eb="6">
      <t>ガンネン</t>
    </rPh>
    <rPh sb="6" eb="7">
      <t>ヘイネン</t>
    </rPh>
    <rPh sb="7" eb="8">
      <t>ガツ</t>
    </rPh>
    <rPh sb="9" eb="10">
      <t>ヒ</t>
    </rPh>
    <rPh sb="12" eb="14">
      <t>レイワ</t>
    </rPh>
    <rPh sb="15" eb="16">
      <t>ネン</t>
    </rPh>
    <rPh sb="16" eb="17">
      <t>ヘイネン</t>
    </rPh>
    <rPh sb="17" eb="18">
      <t>ガツ</t>
    </rPh>
    <rPh sb="20" eb="21">
      <t>ヒ</t>
    </rPh>
    <phoneticPr fontId="4"/>
  </si>
  <si>
    <t>特定非営利活動法人こどもサポートクラブ東海</t>
    <phoneticPr fontId="4"/>
  </si>
  <si>
    <t>科　　　目</t>
    <rPh sb="0" eb="1">
      <t>カ</t>
    </rPh>
    <rPh sb="4" eb="5">
      <t>メ</t>
    </rPh>
    <phoneticPr fontId="4"/>
  </si>
  <si>
    <t>体験事業</t>
    <rPh sb="0" eb="2">
      <t>タイケン</t>
    </rPh>
    <rPh sb="2" eb="4">
      <t>ジギョウ</t>
    </rPh>
    <phoneticPr fontId="4"/>
  </si>
  <si>
    <t>学校（こども）支援事業</t>
    <rPh sb="0" eb="2">
      <t>ガッコウ</t>
    </rPh>
    <rPh sb="7" eb="9">
      <t>シエン</t>
    </rPh>
    <rPh sb="9" eb="11">
      <t>ジギョウ</t>
    </rPh>
    <phoneticPr fontId="4"/>
  </si>
  <si>
    <t>研修事業</t>
    <rPh sb="0" eb="2">
      <t>ケンシュウ</t>
    </rPh>
    <rPh sb="2" eb="4">
      <t>ジギョウ</t>
    </rPh>
    <phoneticPr fontId="4"/>
  </si>
  <si>
    <t>事業部門計</t>
    <rPh sb="0" eb="2">
      <t>ジギョウ</t>
    </rPh>
    <rPh sb="2" eb="4">
      <t>ブモン</t>
    </rPh>
    <rPh sb="4" eb="5">
      <t>ケイ</t>
    </rPh>
    <phoneticPr fontId="4"/>
  </si>
  <si>
    <t>管理部門</t>
    <rPh sb="0" eb="2">
      <t>カンリ</t>
    </rPh>
    <rPh sb="2" eb="4">
      <t>ブモン</t>
    </rPh>
    <phoneticPr fontId="4"/>
  </si>
  <si>
    <t>合　　計</t>
    <rPh sb="0" eb="1">
      <t>ア</t>
    </rPh>
    <rPh sb="3" eb="4">
      <t>ケイ</t>
    </rPh>
    <phoneticPr fontId="4"/>
  </si>
  <si>
    <t>カルチャー</t>
    <phoneticPr fontId="4"/>
  </si>
  <si>
    <t>自然教室</t>
    <rPh sb="0" eb="2">
      <t>シゼン</t>
    </rPh>
    <rPh sb="2" eb="4">
      <t>キョウシツ</t>
    </rPh>
    <phoneticPr fontId="4"/>
  </si>
  <si>
    <t>社会見学</t>
    <rPh sb="0" eb="2">
      <t>シャカイ</t>
    </rPh>
    <rPh sb="2" eb="4">
      <t>ケンガク</t>
    </rPh>
    <phoneticPr fontId="4"/>
  </si>
  <si>
    <t>小計</t>
    <rPh sb="0" eb="2">
      <t>ショウケイ</t>
    </rPh>
    <phoneticPr fontId="4"/>
  </si>
  <si>
    <t>支援員派遣事業</t>
    <rPh sb="0" eb="2">
      <t>シエン</t>
    </rPh>
    <rPh sb="2" eb="3">
      <t>イン</t>
    </rPh>
    <rPh sb="3" eb="5">
      <t>ハケン</t>
    </rPh>
    <rPh sb="5" eb="7">
      <t>ジギョウ</t>
    </rPh>
    <phoneticPr fontId="4"/>
  </si>
  <si>
    <t>こども支援事業</t>
    <rPh sb="3" eb="5">
      <t>シエン</t>
    </rPh>
    <rPh sb="5" eb="7">
      <t>ジギョウ</t>
    </rPh>
    <phoneticPr fontId="4"/>
  </si>
  <si>
    <t>Ⅰ経常収益</t>
    <rPh sb="1" eb="3">
      <t>ケイジョウ</t>
    </rPh>
    <rPh sb="3" eb="5">
      <t>シュウエキ</t>
    </rPh>
    <phoneticPr fontId="4"/>
  </si>
  <si>
    <t>　　受取会費</t>
    <rPh sb="2" eb="4">
      <t>ウケトリ</t>
    </rPh>
    <rPh sb="4" eb="5">
      <t>カイ</t>
    </rPh>
    <rPh sb="5" eb="6">
      <t>ヒ</t>
    </rPh>
    <phoneticPr fontId="4"/>
  </si>
  <si>
    <t>　　受取寄付金</t>
    <rPh sb="2" eb="4">
      <t>ウケトリ</t>
    </rPh>
    <rPh sb="4" eb="7">
      <t>キフキン</t>
    </rPh>
    <phoneticPr fontId="4"/>
  </si>
  <si>
    <t>　　受取助成金等</t>
    <rPh sb="2" eb="4">
      <t>ウケトリ</t>
    </rPh>
    <rPh sb="4" eb="7">
      <t>ジョセイキン</t>
    </rPh>
    <rPh sb="7" eb="8">
      <t>トウ</t>
    </rPh>
    <phoneticPr fontId="4"/>
  </si>
  <si>
    <t xml:space="preserve">    受取受託金</t>
    <rPh sb="4" eb="6">
      <t>ウケトリ</t>
    </rPh>
    <rPh sb="6" eb="8">
      <t>ジュタク</t>
    </rPh>
    <rPh sb="8" eb="9">
      <t>キン</t>
    </rPh>
    <phoneticPr fontId="4"/>
  </si>
  <si>
    <t>　　受取協賛金</t>
    <rPh sb="2" eb="4">
      <t>ウケトリ</t>
    </rPh>
    <rPh sb="4" eb="7">
      <t>キョウサンキン</t>
    </rPh>
    <phoneticPr fontId="4"/>
  </si>
  <si>
    <t>　　事業収益（参加費・受講料）</t>
    <rPh sb="2" eb="4">
      <t>ジギョウ</t>
    </rPh>
    <rPh sb="4" eb="6">
      <t>シュウエキ</t>
    </rPh>
    <rPh sb="7" eb="9">
      <t>サンカ</t>
    </rPh>
    <rPh sb="9" eb="10">
      <t>ヒ</t>
    </rPh>
    <rPh sb="11" eb="14">
      <t>ジュコウリョウ</t>
    </rPh>
    <phoneticPr fontId="4"/>
  </si>
  <si>
    <t>　　事業収益（謝金））</t>
    <rPh sb="2" eb="4">
      <t>ジギョウ</t>
    </rPh>
    <rPh sb="4" eb="6">
      <t>シュウエキ</t>
    </rPh>
    <rPh sb="7" eb="9">
      <t>シャキン</t>
    </rPh>
    <phoneticPr fontId="4"/>
  </si>
  <si>
    <t>　　その他収益（受取利息）</t>
    <rPh sb="4" eb="5">
      <t>タ</t>
    </rPh>
    <rPh sb="5" eb="7">
      <t>シュウエキ</t>
    </rPh>
    <rPh sb="8" eb="10">
      <t>ウケトリ</t>
    </rPh>
    <rPh sb="10" eb="12">
      <t>リソク</t>
    </rPh>
    <phoneticPr fontId="4"/>
  </si>
  <si>
    <t>Ⅱ経常費用</t>
    <rPh sb="1" eb="3">
      <t>ケイジョウ</t>
    </rPh>
    <rPh sb="3" eb="5">
      <t>ヒヨウ</t>
    </rPh>
    <phoneticPr fontId="4"/>
  </si>
  <si>
    <t>　　（１）人件費</t>
    <rPh sb="5" eb="8">
      <t>ジンケンヒ</t>
    </rPh>
    <phoneticPr fontId="4"/>
  </si>
  <si>
    <t>　　　役員報酬</t>
    <rPh sb="3" eb="5">
      <t>ヤクイン</t>
    </rPh>
    <rPh sb="5" eb="7">
      <t>ホウシュウ</t>
    </rPh>
    <phoneticPr fontId="4"/>
  </si>
  <si>
    <t>　　　給料手当</t>
    <rPh sb="3" eb="5">
      <t>キュウリョウ</t>
    </rPh>
    <rPh sb="5" eb="7">
      <t>テアテ</t>
    </rPh>
    <phoneticPr fontId="4"/>
  </si>
  <si>
    <t>　　　活動費</t>
    <rPh sb="3" eb="5">
      <t>カツドウ</t>
    </rPh>
    <rPh sb="5" eb="6">
      <t>ヒ</t>
    </rPh>
    <phoneticPr fontId="4"/>
  </si>
  <si>
    <t>　　　謝金</t>
    <rPh sb="3" eb="5">
      <t>シャキン</t>
    </rPh>
    <phoneticPr fontId="4"/>
  </si>
  <si>
    <t>　　　法定福利費</t>
    <rPh sb="3" eb="5">
      <t>ホウテイ</t>
    </rPh>
    <rPh sb="5" eb="7">
      <t>フクリ</t>
    </rPh>
    <rPh sb="7" eb="8">
      <t>ヒ</t>
    </rPh>
    <phoneticPr fontId="4"/>
  </si>
  <si>
    <t>　　人件費計</t>
    <rPh sb="2" eb="5">
      <t>ジンケンヒ</t>
    </rPh>
    <rPh sb="5" eb="6">
      <t>ケイ</t>
    </rPh>
    <phoneticPr fontId="4"/>
  </si>
  <si>
    <t>　　（２）その他経費</t>
    <rPh sb="7" eb="8">
      <t>タ</t>
    </rPh>
    <rPh sb="8" eb="10">
      <t>ケイヒ</t>
    </rPh>
    <phoneticPr fontId="4"/>
  </si>
  <si>
    <t>　　　支払会費</t>
    <rPh sb="3" eb="5">
      <t>シハライ</t>
    </rPh>
    <rPh sb="5" eb="6">
      <t>カイ</t>
    </rPh>
    <rPh sb="6" eb="7">
      <t>ヒ</t>
    </rPh>
    <phoneticPr fontId="4"/>
  </si>
  <si>
    <t>　　　総会・会議費</t>
    <rPh sb="3" eb="5">
      <t>ソウカイ</t>
    </rPh>
    <rPh sb="6" eb="9">
      <t>カイギヒ</t>
    </rPh>
    <phoneticPr fontId="4"/>
  </si>
  <si>
    <t xml:space="preserve">      福利厚生費</t>
    <rPh sb="6" eb="8">
      <t>フクリ</t>
    </rPh>
    <rPh sb="8" eb="11">
      <t>コウセイヒ</t>
    </rPh>
    <phoneticPr fontId="4"/>
  </si>
  <si>
    <t>　　　交際費</t>
    <rPh sb="3" eb="5">
      <t>コウサイ</t>
    </rPh>
    <rPh sb="5" eb="6">
      <t>ヒ</t>
    </rPh>
    <phoneticPr fontId="4"/>
  </si>
  <si>
    <t>　　　旅費交通費</t>
    <rPh sb="3" eb="5">
      <t>リョヒ</t>
    </rPh>
    <rPh sb="5" eb="8">
      <t>コウツウヒ</t>
    </rPh>
    <phoneticPr fontId="4"/>
  </si>
  <si>
    <t>　　　研修費・受講料</t>
    <rPh sb="3" eb="6">
      <t>ケンシュウヒ</t>
    </rPh>
    <rPh sb="7" eb="10">
      <t>ジュコウリョウ</t>
    </rPh>
    <phoneticPr fontId="4"/>
  </si>
  <si>
    <t>　　　材料費・図書費</t>
    <rPh sb="3" eb="6">
      <t>ザイリョウヒ</t>
    </rPh>
    <rPh sb="7" eb="10">
      <t>トショヒ</t>
    </rPh>
    <phoneticPr fontId="4"/>
  </si>
  <si>
    <t>　　　事務消耗品費</t>
    <rPh sb="3" eb="5">
      <t>ジム</t>
    </rPh>
    <rPh sb="5" eb="7">
      <t>ショウモウ</t>
    </rPh>
    <rPh sb="7" eb="8">
      <t>ヒン</t>
    </rPh>
    <rPh sb="8" eb="9">
      <t>ヒ</t>
    </rPh>
    <phoneticPr fontId="4"/>
  </si>
  <si>
    <t>　　　通信費</t>
    <rPh sb="3" eb="6">
      <t>ツウシンヒ</t>
    </rPh>
    <phoneticPr fontId="4"/>
  </si>
  <si>
    <t>　　　印刷製本費</t>
    <rPh sb="3" eb="5">
      <t>インサツ</t>
    </rPh>
    <rPh sb="5" eb="7">
      <t>セイホン</t>
    </rPh>
    <rPh sb="7" eb="8">
      <t>ヒ</t>
    </rPh>
    <phoneticPr fontId="4"/>
  </si>
  <si>
    <t>　　　保険料</t>
    <rPh sb="3" eb="6">
      <t>ホケンリョウ</t>
    </rPh>
    <phoneticPr fontId="4"/>
  </si>
  <si>
    <t>　　　賃借料・使用料</t>
    <rPh sb="3" eb="6">
      <t>チンシャクリョウ</t>
    </rPh>
    <rPh sb="7" eb="10">
      <t>シヨウリョウ</t>
    </rPh>
    <phoneticPr fontId="4"/>
  </si>
  <si>
    <t xml:space="preserve">      租税公課</t>
    <rPh sb="6" eb="8">
      <t>ソゼイ</t>
    </rPh>
    <rPh sb="8" eb="10">
      <t>コウカ</t>
    </rPh>
    <phoneticPr fontId="4"/>
  </si>
  <si>
    <t>　　</t>
    <phoneticPr fontId="4"/>
  </si>
  <si>
    <t>　　　支払手数料</t>
    <rPh sb="3" eb="5">
      <t>シハライ</t>
    </rPh>
    <rPh sb="5" eb="8">
      <t>テスウリョウ</t>
    </rPh>
    <phoneticPr fontId="4"/>
  </si>
  <si>
    <t>　　　雑費</t>
    <rPh sb="3" eb="5">
      <t>ザッピ</t>
    </rPh>
    <phoneticPr fontId="4"/>
  </si>
  <si>
    <t>　　その他経費計</t>
    <rPh sb="4" eb="5">
      <t>タ</t>
    </rPh>
    <rPh sb="5" eb="7">
      <t>ケイヒ</t>
    </rPh>
    <rPh sb="7" eb="8">
      <t>ケイ</t>
    </rPh>
    <phoneticPr fontId="4"/>
  </si>
  <si>
    <t>　　経常費用計</t>
    <rPh sb="2" eb="4">
      <t>ケイジョウ</t>
    </rPh>
    <rPh sb="4" eb="6">
      <t>ヒヨウ</t>
    </rPh>
    <rPh sb="6" eb="7">
      <t>ケイ</t>
    </rPh>
    <phoneticPr fontId="4"/>
  </si>
  <si>
    <t>当期経常増減額</t>
    <rPh sb="0" eb="2">
      <t>トウキ</t>
    </rPh>
    <rPh sb="2" eb="4">
      <t>ケイジョウ</t>
    </rPh>
    <rPh sb="4" eb="7">
      <t>ゾウゲンガク</t>
    </rPh>
    <phoneticPr fontId="4"/>
  </si>
  <si>
    <t>経常外収益</t>
    <rPh sb="0" eb="2">
      <t>ケイジョウ</t>
    </rPh>
    <rPh sb="2" eb="3">
      <t>ソト</t>
    </rPh>
    <rPh sb="3" eb="5">
      <t>シュウエキ</t>
    </rPh>
    <phoneticPr fontId="4"/>
  </si>
  <si>
    <t>経常外費用</t>
    <rPh sb="0" eb="2">
      <t>ケイジョウ</t>
    </rPh>
    <rPh sb="2" eb="3">
      <t>ガイ</t>
    </rPh>
    <rPh sb="3" eb="5">
      <t>ヒヨウ</t>
    </rPh>
    <phoneticPr fontId="4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</si>
  <si>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4"/>
  </si>
  <si>
    <t>特定非営利活動法人こどもサポートクラブ東海</t>
  </si>
  <si>
    <t>犬山市（300千円）、子供教育財団（200千円）</t>
    <rPh sb="0" eb="2">
      <t>イヌヤマ</t>
    </rPh>
    <rPh sb="2" eb="3">
      <t>シ</t>
    </rPh>
    <rPh sb="7" eb="8">
      <t>チ</t>
    </rPh>
    <rPh sb="8" eb="9">
      <t>エン</t>
    </rPh>
    <rPh sb="11" eb="13">
      <t>コドモ</t>
    </rPh>
    <rPh sb="13" eb="15">
      <t>キョウイク</t>
    </rPh>
    <rPh sb="15" eb="17">
      <t>ザイダン</t>
    </rPh>
    <rPh sb="21" eb="22">
      <t>セン</t>
    </rPh>
    <rPh sb="22" eb="23">
      <t>エン</t>
    </rPh>
    <phoneticPr fontId="9"/>
  </si>
  <si>
    <t>犬山市ボランティア協議会（13千円）、犬山動物病院（10千円）</t>
    <rPh sb="0" eb="3">
      <t>イヌヤマシ</t>
    </rPh>
    <rPh sb="9" eb="12">
      <t>キョウギカイ</t>
    </rPh>
    <rPh sb="15" eb="17">
      <t>センエン</t>
    </rPh>
    <rPh sb="19" eb="21">
      <t>イヌヤマ</t>
    </rPh>
    <rPh sb="21" eb="23">
      <t>ドウブツ</t>
    </rPh>
    <rPh sb="23" eb="25">
      <t>ビョウイン</t>
    </rPh>
    <rPh sb="28" eb="29">
      <t>チ</t>
    </rPh>
    <rPh sb="29" eb="30">
      <t>エン</t>
    </rPh>
    <phoneticPr fontId="4"/>
  </si>
  <si>
    <t>年会費（100千円*1社、50千円*1社、30千円*1社、20千円*2社、10千円*30社・名）</t>
    <rPh sb="0" eb="3">
      <t>ネンカイヒ</t>
    </rPh>
    <rPh sb="7" eb="8">
      <t>チ</t>
    </rPh>
    <rPh sb="8" eb="9">
      <t>エン</t>
    </rPh>
    <rPh sb="11" eb="12">
      <t>シャ</t>
    </rPh>
    <rPh sb="15" eb="16">
      <t>セン</t>
    </rPh>
    <rPh sb="16" eb="17">
      <t>エン</t>
    </rPh>
    <rPh sb="19" eb="20">
      <t>シャ</t>
    </rPh>
    <rPh sb="23" eb="24">
      <t>チ</t>
    </rPh>
    <rPh sb="24" eb="25">
      <t>エン</t>
    </rPh>
    <rPh sb="27" eb="28">
      <t>シャ</t>
    </rPh>
    <rPh sb="31" eb="32">
      <t>セン</t>
    </rPh>
    <rPh sb="32" eb="33">
      <t>エン</t>
    </rPh>
    <rPh sb="35" eb="36">
      <t>シャ</t>
    </rPh>
    <rPh sb="39" eb="40">
      <t>セン</t>
    </rPh>
    <rPh sb="40" eb="41">
      <t>エン</t>
    </rPh>
    <rPh sb="44" eb="45">
      <t>シャ</t>
    </rPh>
    <rPh sb="46" eb="47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</si>
</sst>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C0000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/>
    <xf numFmtId="38" fontId="6" fillId="0" borderId="0" xfId="1" applyFont="1" applyAlignment="1"/>
    <xf numFmtId="38" fontId="7" fillId="0" borderId="0" xfId="1" applyFont="1" applyAlignment="1"/>
    <xf numFmtId="38" fontId="8" fillId="0" borderId="0" xfId="1" applyFont="1" applyAlignment="1"/>
    <xf numFmtId="38" fontId="5" fillId="0" borderId="0" xfId="1" applyFont="1" applyAlignment="1">
      <alignment horizontal="right"/>
    </xf>
    <xf numFmtId="38" fontId="2" fillId="0" borderId="1" xfId="1" applyFont="1" applyBorder="1" applyAlignment="1">
      <alignment horizontal="center"/>
    </xf>
    <xf numFmtId="38" fontId="5" fillId="0" borderId="2" xfId="1" applyFont="1" applyBorder="1" applyAlignment="1"/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/>
    <xf numFmtId="38" fontId="5" fillId="0" borderId="4" xfId="1" applyFont="1" applyBorder="1" applyAlignment="1"/>
    <xf numFmtId="38" fontId="2" fillId="0" borderId="5" xfId="1" applyFont="1" applyBorder="1" applyAlignment="1"/>
    <xf numFmtId="38" fontId="5" fillId="0" borderId="6" xfId="1" applyFont="1" applyBorder="1" applyAlignment="1"/>
    <xf numFmtId="38" fontId="5" fillId="0" borderId="7" xfId="1" applyFont="1" applyBorder="1" applyAlignment="1"/>
    <xf numFmtId="38" fontId="5" fillId="0" borderId="0" xfId="1" applyFont="1" applyBorder="1" applyAlignment="1"/>
    <xf numFmtId="38" fontId="5" fillId="0" borderId="8" xfId="1" applyFont="1" applyBorder="1" applyAlignment="1"/>
    <xf numFmtId="38" fontId="5" fillId="0" borderId="5" xfId="1" applyFont="1" applyBorder="1" applyAlignment="1"/>
    <xf numFmtId="38" fontId="5" fillId="0" borderId="9" xfId="1" applyFont="1" applyBorder="1" applyAlignment="1"/>
    <xf numFmtId="38" fontId="2" fillId="0" borderId="7" xfId="1" applyFont="1" applyBorder="1" applyAlignment="1"/>
    <xf numFmtId="176" fontId="2" fillId="0" borderId="7" xfId="1" applyNumberFormat="1" applyFont="1" applyBorder="1" applyAlignment="1"/>
    <xf numFmtId="176" fontId="2" fillId="0" borderId="0" xfId="1" applyNumberFormat="1" applyFont="1" applyBorder="1" applyAlignment="1"/>
    <xf numFmtId="38" fontId="5" fillId="0" borderId="1" xfId="1" applyFont="1" applyBorder="1" applyAlignment="1"/>
    <xf numFmtId="38" fontId="8" fillId="0" borderId="7" xfId="1" applyFont="1" applyBorder="1" applyAlignment="1"/>
    <xf numFmtId="38" fontId="2" fillId="0" borderId="0" xfId="1" applyFont="1" applyBorder="1" applyAlignment="1"/>
    <xf numFmtId="38" fontId="7" fillId="0" borderId="7" xfId="1" applyFont="1" applyBorder="1" applyAlignment="1"/>
    <xf numFmtId="38" fontId="7" fillId="0" borderId="0" xfId="1" applyFont="1" applyBorder="1" applyAlignment="1"/>
    <xf numFmtId="176" fontId="5" fillId="0" borderId="6" xfId="1" applyNumberFormat="1" applyFont="1" applyBorder="1" applyAlignment="1"/>
    <xf numFmtId="38" fontId="2" fillId="0" borderId="9" xfId="1" applyFont="1" applyBorder="1" applyAlignment="1"/>
    <xf numFmtId="176" fontId="5" fillId="0" borderId="1" xfId="1" applyNumberFormat="1" applyFont="1" applyBorder="1" applyAlignment="1"/>
    <xf numFmtId="38" fontId="2" fillId="0" borderId="10" xfId="1" applyFont="1" applyBorder="1" applyAlignment="1"/>
    <xf numFmtId="38" fontId="5" fillId="0" borderId="11" xfId="1" applyFont="1" applyBorder="1" applyAlignment="1"/>
    <xf numFmtId="38" fontId="5" fillId="0" borderId="12" xfId="1" applyFont="1" applyBorder="1" applyAlignment="1"/>
    <xf numFmtId="38" fontId="10" fillId="0" borderId="0" xfId="1" applyFont="1" applyAlignment="1"/>
    <xf numFmtId="38" fontId="5" fillId="0" borderId="0" xfId="1" applyFont="1" applyAlignment="1">
      <alignment horizontal="left"/>
    </xf>
    <xf numFmtId="176" fontId="2" fillId="0" borderId="0" xfId="1" applyNumberFormat="1" applyFont="1" applyAlignment="1"/>
    <xf numFmtId="176" fontId="11" fillId="0" borderId="0" xfId="1" applyNumberFormat="1" applyFont="1" applyAlignment="1"/>
    <xf numFmtId="176" fontId="2" fillId="0" borderId="0" xfId="1" applyNumberFormat="1" applyFont="1" applyAlignment="1">
      <alignment horizontal="right"/>
    </xf>
    <xf numFmtId="176" fontId="2" fillId="0" borderId="13" xfId="1" applyNumberFormat="1" applyFont="1" applyBorder="1" applyAlignment="1">
      <alignment horizontal="center"/>
    </xf>
    <xf numFmtId="176" fontId="2" fillId="0" borderId="14" xfId="1" applyNumberFormat="1" applyFont="1" applyBorder="1" applyAlignment="1"/>
    <xf numFmtId="176" fontId="2" fillId="2" borderId="15" xfId="1" applyNumberFormat="1" applyFont="1" applyFill="1" applyBorder="1" applyAlignment="1"/>
    <xf numFmtId="176" fontId="12" fillId="0" borderId="13" xfId="1" applyNumberFormat="1" applyFont="1" applyBorder="1" applyAlignment="1">
      <alignment horizontal="center"/>
    </xf>
    <xf numFmtId="176" fontId="2" fillId="2" borderId="17" xfId="1" applyNumberFormat="1" applyFont="1" applyFill="1" applyBorder="1" applyAlignment="1">
      <alignment horizontal="center"/>
    </xf>
    <xf numFmtId="176" fontId="2" fillId="3" borderId="18" xfId="1" applyNumberFormat="1" applyFont="1" applyFill="1" applyBorder="1" applyAlignment="1">
      <alignment horizontal="center"/>
    </xf>
    <xf numFmtId="176" fontId="2" fillId="4" borderId="18" xfId="1" applyNumberFormat="1" applyFont="1" applyFill="1" applyBorder="1" applyAlignment="1">
      <alignment horizontal="center"/>
    </xf>
    <xf numFmtId="176" fontId="12" fillId="0" borderId="19" xfId="1" applyNumberFormat="1" applyFont="1" applyBorder="1" applyAlignment="1">
      <alignment horizontal="center"/>
    </xf>
    <xf numFmtId="176" fontId="12" fillId="0" borderId="20" xfId="1" applyNumberFormat="1" applyFont="1" applyBorder="1" applyAlignment="1">
      <alignment horizontal="center"/>
    </xf>
    <xf numFmtId="176" fontId="12" fillId="0" borderId="7" xfId="1" applyNumberFormat="1" applyFont="1" applyBorder="1" applyAlignment="1">
      <alignment horizontal="center"/>
    </xf>
    <xf numFmtId="176" fontId="12" fillId="0" borderId="5" xfId="1" applyNumberFormat="1" applyFont="1" applyBorder="1" applyAlignment="1">
      <alignment horizontal="center"/>
    </xf>
    <xf numFmtId="176" fontId="12" fillId="0" borderId="0" xfId="1" applyNumberFormat="1" applyFont="1" applyBorder="1" applyAlignment="1">
      <alignment horizontal="center" vertical="center"/>
    </xf>
    <xf numFmtId="176" fontId="12" fillId="0" borderId="21" xfId="1" applyNumberFormat="1" applyFont="1" applyBorder="1" applyAlignment="1">
      <alignment horizontal="center"/>
    </xf>
    <xf numFmtId="176" fontId="12" fillId="0" borderId="1" xfId="1" applyNumberFormat="1" applyFont="1" applyBorder="1" applyAlignment="1">
      <alignment horizontal="center"/>
    </xf>
    <xf numFmtId="176" fontId="12" fillId="0" borderId="3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/>
    </xf>
    <xf numFmtId="176" fontId="12" fillId="2" borderId="23" xfId="1" applyNumberFormat="1" applyFont="1" applyFill="1" applyBorder="1" applyAlignment="1">
      <alignment horizontal="center"/>
    </xf>
    <xf numFmtId="176" fontId="12" fillId="3" borderId="24" xfId="1" applyNumberFormat="1" applyFont="1" applyFill="1" applyBorder="1" applyAlignment="1">
      <alignment horizontal="center"/>
    </xf>
    <xf numFmtId="176" fontId="12" fillId="0" borderId="24" xfId="1" applyNumberFormat="1" applyFont="1" applyBorder="1" applyAlignment="1">
      <alignment horizontal="center"/>
    </xf>
    <xf numFmtId="176" fontId="12" fillId="0" borderId="0" xfId="1" applyNumberFormat="1" applyFont="1" applyAlignment="1">
      <alignment horizontal="center"/>
    </xf>
    <xf numFmtId="176" fontId="2" fillId="0" borderId="25" xfId="1" applyNumberFormat="1" applyFont="1" applyBorder="1" applyAlignment="1"/>
    <xf numFmtId="176" fontId="2" fillId="0" borderId="26" xfId="1" applyNumberFormat="1" applyFont="1" applyBorder="1" applyAlignment="1"/>
    <xf numFmtId="176" fontId="2" fillId="0" borderId="6" xfId="1" applyNumberFormat="1" applyFont="1" applyBorder="1" applyAlignment="1"/>
    <xf numFmtId="176" fontId="2" fillId="0" borderId="27" xfId="1" applyNumberFormat="1" applyFont="1" applyBorder="1" applyAlignment="1"/>
    <xf numFmtId="176" fontId="2" fillId="2" borderId="28" xfId="1" applyNumberFormat="1" applyFont="1" applyFill="1" applyBorder="1" applyAlignment="1"/>
    <xf numFmtId="176" fontId="2" fillId="3" borderId="29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19" xfId="1" applyNumberFormat="1" applyFont="1" applyBorder="1" applyAlignment="1"/>
    <xf numFmtId="176" fontId="2" fillId="0" borderId="5" xfId="1" applyNumberFormat="1" applyFont="1" applyBorder="1" applyAlignment="1"/>
    <xf numFmtId="176" fontId="2" fillId="2" borderId="23" xfId="1" applyNumberFormat="1" applyFont="1" applyFill="1" applyBorder="1" applyAlignment="1"/>
    <xf numFmtId="176" fontId="2" fillId="3" borderId="24" xfId="1" applyNumberFormat="1" applyFont="1" applyFill="1" applyBorder="1" applyAlignment="1"/>
    <xf numFmtId="176" fontId="2" fillId="0" borderId="24" xfId="1" applyNumberFormat="1" applyFont="1" applyBorder="1" applyAlignment="1"/>
    <xf numFmtId="176" fontId="2" fillId="0" borderId="21" xfId="1" applyNumberFormat="1" applyFont="1" applyBorder="1" applyAlignment="1"/>
    <xf numFmtId="176" fontId="2" fillId="0" borderId="3" xfId="1" applyNumberFormat="1" applyFont="1" applyBorder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176" fontId="2" fillId="2" borderId="30" xfId="1" applyNumberFormat="1" applyFont="1" applyFill="1" applyBorder="1" applyAlignment="1"/>
    <xf numFmtId="176" fontId="2" fillId="3" borderId="31" xfId="1" applyNumberFormat="1" applyFont="1" applyFill="1" applyBorder="1" applyAlignment="1"/>
    <xf numFmtId="176" fontId="2" fillId="0" borderId="31" xfId="1" applyNumberFormat="1" applyFont="1" applyBorder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176" fontId="2" fillId="0" borderId="36" xfId="1" applyNumberFormat="1" applyFont="1" applyBorder="1" applyAlignment="1"/>
    <xf numFmtId="176" fontId="2" fillId="2" borderId="37" xfId="1" applyNumberFormat="1" applyFont="1" applyFill="1" applyBorder="1" applyAlignment="1"/>
    <xf numFmtId="176" fontId="2" fillId="3" borderId="38" xfId="1" applyNumberFormat="1" applyFont="1" applyFill="1" applyBorder="1" applyAlignment="1"/>
    <xf numFmtId="176" fontId="2" fillId="0" borderId="38" xfId="1" applyNumberFormat="1" applyFont="1" applyBorder="1" applyAlignment="1"/>
    <xf numFmtId="38" fontId="8" fillId="0" borderId="0" xfId="1" applyFont="1" applyAlignment="1">
      <alignment horizontal="right"/>
    </xf>
    <xf numFmtId="38" fontId="5" fillId="0" borderId="7" xfId="1" applyFont="1" applyBorder="1" applyAlignment="1">
      <alignment horizontal="left" shrinkToFit="1"/>
    </xf>
    <xf numFmtId="38" fontId="5" fillId="0" borderId="0" xfId="1" applyFont="1" applyBorder="1" applyAlignment="1">
      <alignment horizontal="left" shrinkToFit="1"/>
    </xf>
    <xf numFmtId="38" fontId="5" fillId="0" borderId="8" xfId="1" applyFont="1" applyBorder="1" applyAlignment="1">
      <alignment horizontal="left" shrinkToFit="1"/>
    </xf>
    <xf numFmtId="176" fontId="2" fillId="2" borderId="13" xfId="1" applyNumberFormat="1" applyFont="1" applyFill="1" applyBorder="1" applyAlignment="1">
      <alignment horizontal="center" wrapText="1"/>
    </xf>
    <xf numFmtId="176" fontId="2" fillId="2" borderId="16" xfId="1" applyNumberFormat="1" applyFont="1" applyFill="1" applyBorder="1" applyAlignment="1">
      <alignment horizont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5F14E-A090-435C-8069-EA048E386D35}">
  <sheetPr>
    <pageSetUpPr fitToPage="1"/>
  </sheetPr>
  <dimension ref="B1:K79"/>
  <sheetViews>
    <sheetView tabSelected="1" view="pageBreakPreview" topLeftCell="A49" zoomScale="85" zoomScaleNormal="85" zoomScaleSheetLayoutView="85" workbookViewId="0">
      <selection activeCell="K16" sqref="K16"/>
    </sheetView>
  </sheetViews>
  <sheetFormatPr defaultColWidth="9" defaultRowHeight="14.25" x14ac:dyDescent="0.15"/>
  <cols>
    <col min="1" max="1" width="4.25" style="2" customWidth="1"/>
    <col min="2" max="2" width="25.375" style="1" customWidth="1"/>
    <col min="3" max="3" width="10.5" style="2" customWidth="1"/>
    <col min="4" max="4" width="10.875" style="2" customWidth="1"/>
    <col min="5" max="5" width="12.5" style="2" customWidth="1"/>
    <col min="6" max="6" width="11" style="2" customWidth="1"/>
    <col min="7" max="9" width="9" style="2"/>
    <col min="10" max="10" width="27.625" style="2" customWidth="1"/>
    <col min="11" max="16384" width="9" style="2"/>
  </cols>
  <sheetData>
    <row r="1" spans="2:10" x14ac:dyDescent="0.15">
      <c r="B1" s="1" t="s">
        <v>0</v>
      </c>
    </row>
    <row r="2" spans="2:10" ht="18.75" x14ac:dyDescent="0.2">
      <c r="D2" s="3" t="s">
        <v>1</v>
      </c>
      <c r="E2" s="3"/>
      <c r="F2" s="3"/>
      <c r="G2" s="3"/>
      <c r="H2" s="3"/>
      <c r="I2" s="4"/>
    </row>
    <row r="3" spans="2:10" x14ac:dyDescent="0.15">
      <c r="D3" s="5" t="s">
        <v>2</v>
      </c>
      <c r="J3" s="2" t="s">
        <v>3</v>
      </c>
    </row>
    <row r="4" spans="2:10" x14ac:dyDescent="0.15">
      <c r="H4" s="85" t="s">
        <v>149</v>
      </c>
      <c r="I4" s="85"/>
      <c r="J4" s="85"/>
    </row>
    <row r="5" spans="2:10" x14ac:dyDescent="0.15">
      <c r="E5" s="6" t="s">
        <v>5</v>
      </c>
    </row>
    <row r="6" spans="2:10" x14ac:dyDescent="0.15">
      <c r="B6" s="7" t="s">
        <v>6</v>
      </c>
      <c r="C6" s="8"/>
      <c r="D6" s="9" t="s">
        <v>7</v>
      </c>
      <c r="E6" s="8"/>
      <c r="F6" s="10"/>
      <c r="G6" s="8" t="s">
        <v>8</v>
      </c>
      <c r="H6" s="8"/>
      <c r="I6" s="8"/>
      <c r="J6" s="11"/>
    </row>
    <row r="7" spans="2:10" x14ac:dyDescent="0.15">
      <c r="B7" s="12" t="s">
        <v>9</v>
      </c>
      <c r="C7" s="13"/>
      <c r="D7" s="13"/>
      <c r="E7" s="13"/>
      <c r="F7" s="14"/>
      <c r="G7" s="15"/>
      <c r="H7" s="15"/>
      <c r="I7" s="15"/>
      <c r="J7" s="16"/>
    </row>
    <row r="8" spans="2:10" x14ac:dyDescent="0.15">
      <c r="B8" s="12" t="s">
        <v>10</v>
      </c>
      <c r="C8" s="17"/>
      <c r="D8" s="17"/>
      <c r="E8" s="17"/>
      <c r="F8" s="14"/>
      <c r="G8" s="15"/>
      <c r="H8" s="15"/>
      <c r="I8" s="15"/>
      <c r="J8" s="16"/>
    </row>
    <row r="9" spans="2:10" x14ac:dyDescent="0.15">
      <c r="B9" s="12" t="s">
        <v>11</v>
      </c>
      <c r="C9" s="12">
        <v>292500</v>
      </c>
      <c r="D9" s="17"/>
      <c r="E9" s="17"/>
      <c r="F9" s="14" t="s">
        <v>12</v>
      </c>
      <c r="G9" s="15"/>
      <c r="H9" s="15"/>
      <c r="I9" s="15"/>
      <c r="J9" s="16"/>
    </row>
    <row r="10" spans="2:10" x14ac:dyDescent="0.15">
      <c r="B10" s="12" t="s">
        <v>13</v>
      </c>
      <c r="C10" s="18">
        <v>520000</v>
      </c>
      <c r="D10" s="17">
        <f>SUM(C9:C10)</f>
        <v>812500</v>
      </c>
      <c r="E10" s="17"/>
      <c r="F10" s="86" t="s">
        <v>152</v>
      </c>
      <c r="G10" s="87"/>
      <c r="H10" s="87"/>
      <c r="I10" s="87"/>
      <c r="J10" s="88"/>
    </row>
    <row r="11" spans="2:10" x14ac:dyDescent="0.15">
      <c r="B11" s="12" t="s">
        <v>14</v>
      </c>
      <c r="D11" s="17"/>
      <c r="E11" s="17"/>
      <c r="F11" s="14"/>
      <c r="G11" s="15"/>
      <c r="H11" s="15"/>
      <c r="I11" s="15"/>
      <c r="J11" s="16"/>
    </row>
    <row r="12" spans="2:10" x14ac:dyDescent="0.15">
      <c r="B12" s="12" t="s">
        <v>15</v>
      </c>
      <c r="C12" s="2">
        <f>127000+1000</f>
        <v>128000</v>
      </c>
      <c r="D12" s="17">
        <f>SUM(C12)</f>
        <v>128000</v>
      </c>
      <c r="E12" s="17"/>
      <c r="F12" s="14" t="s">
        <v>16</v>
      </c>
      <c r="G12" s="15"/>
      <c r="H12" s="15"/>
      <c r="I12" s="15"/>
      <c r="J12" s="16"/>
    </row>
    <row r="13" spans="2:10" x14ac:dyDescent="0.15">
      <c r="B13" s="19" t="s">
        <v>17</v>
      </c>
      <c r="C13" s="13"/>
      <c r="D13" s="16"/>
      <c r="E13" s="17"/>
      <c r="F13" s="14"/>
      <c r="G13" s="15"/>
      <c r="H13" s="15"/>
      <c r="I13" s="15"/>
      <c r="J13" s="16"/>
    </row>
    <row r="14" spans="2:10" x14ac:dyDescent="0.15">
      <c r="B14" s="19" t="s">
        <v>18</v>
      </c>
      <c r="C14" s="17">
        <v>2532428</v>
      </c>
      <c r="D14" s="16"/>
      <c r="E14" s="17"/>
      <c r="F14" s="14" t="s">
        <v>19</v>
      </c>
      <c r="G14" s="15"/>
      <c r="H14" s="15"/>
      <c r="I14" s="15"/>
      <c r="J14" s="16"/>
    </row>
    <row r="15" spans="2:10" x14ac:dyDescent="0.15">
      <c r="B15" s="19" t="s">
        <v>20</v>
      </c>
      <c r="C15" s="17">
        <f>300000+200000</f>
        <v>500000</v>
      </c>
      <c r="D15" s="16"/>
      <c r="E15" s="17"/>
      <c r="F15" s="20" t="s">
        <v>150</v>
      </c>
      <c r="G15" s="15"/>
      <c r="H15" s="15"/>
      <c r="I15" s="15"/>
      <c r="J15" s="16"/>
    </row>
    <row r="16" spans="2:10" x14ac:dyDescent="0.15">
      <c r="B16" s="19" t="s">
        <v>21</v>
      </c>
      <c r="C16" s="18">
        <f>13000+10000</f>
        <v>23000</v>
      </c>
      <c r="D16" s="16">
        <f>SUM(C14:C16)</f>
        <v>3055428</v>
      </c>
      <c r="E16" s="17"/>
      <c r="F16" s="20" t="s">
        <v>151</v>
      </c>
      <c r="G16" s="15"/>
      <c r="H16" s="15"/>
      <c r="I16" s="15"/>
      <c r="J16" s="16"/>
    </row>
    <row r="17" spans="2:10" x14ac:dyDescent="0.15">
      <c r="B17" s="12" t="s">
        <v>22</v>
      </c>
      <c r="C17" s="17"/>
      <c r="D17" s="17"/>
      <c r="E17" s="17"/>
      <c r="F17" s="14"/>
      <c r="G17" s="15"/>
      <c r="H17" s="15"/>
      <c r="I17" s="15"/>
      <c r="J17" s="16"/>
    </row>
    <row r="18" spans="2:10" x14ac:dyDescent="0.15">
      <c r="B18" s="12" t="s">
        <v>23</v>
      </c>
      <c r="C18" s="17">
        <f>303400+16500-92900</f>
        <v>227000</v>
      </c>
      <c r="D18" s="17"/>
      <c r="E18" s="17"/>
      <c r="F18" s="20" t="s">
        <v>24</v>
      </c>
      <c r="G18" s="21"/>
      <c r="H18" s="15"/>
      <c r="I18" s="15"/>
      <c r="J18" s="16"/>
    </row>
    <row r="19" spans="2:10" x14ac:dyDescent="0.15">
      <c r="B19" s="12" t="s">
        <v>25</v>
      </c>
      <c r="C19" s="18">
        <v>15800</v>
      </c>
      <c r="D19" s="17">
        <f>SUM(C18:C19)</f>
        <v>242800</v>
      </c>
      <c r="E19" s="17"/>
      <c r="F19" s="20" t="s">
        <v>26</v>
      </c>
      <c r="G19" s="21"/>
      <c r="H19" s="15"/>
      <c r="I19" s="15"/>
      <c r="J19" s="16"/>
    </row>
    <row r="20" spans="2:10" x14ac:dyDescent="0.15">
      <c r="B20" s="12" t="s">
        <v>27</v>
      </c>
      <c r="C20" s="13"/>
      <c r="D20" s="17"/>
      <c r="E20" s="17"/>
      <c r="F20" s="14"/>
      <c r="G20" s="15"/>
      <c r="H20" s="15"/>
      <c r="I20" s="15"/>
      <c r="J20" s="16"/>
    </row>
    <row r="21" spans="2:10" x14ac:dyDescent="0.15">
      <c r="B21" s="12" t="s">
        <v>28</v>
      </c>
      <c r="C21" s="17">
        <v>6</v>
      </c>
      <c r="D21" s="17">
        <f>SUM(C21)</f>
        <v>6</v>
      </c>
      <c r="E21" s="17"/>
      <c r="F21" s="14"/>
      <c r="G21" s="15"/>
      <c r="H21" s="15"/>
      <c r="I21" s="15"/>
      <c r="J21" s="16"/>
    </row>
    <row r="22" spans="2:10" x14ac:dyDescent="0.15">
      <c r="B22" s="12" t="s">
        <v>29</v>
      </c>
      <c r="C22" s="13"/>
      <c r="D22" s="13"/>
      <c r="E22" s="18">
        <f>SUM(D10:D21)</f>
        <v>4238734</v>
      </c>
      <c r="F22" s="14"/>
      <c r="G22" s="15"/>
      <c r="H22" s="15"/>
      <c r="I22" s="15"/>
      <c r="J22" s="16"/>
    </row>
    <row r="23" spans="2:10" x14ac:dyDescent="0.15">
      <c r="B23" s="12" t="s">
        <v>30</v>
      </c>
      <c r="C23" s="17"/>
      <c r="D23" s="17"/>
      <c r="F23" s="14"/>
      <c r="G23" s="15"/>
      <c r="H23" s="15"/>
      <c r="I23" s="15"/>
      <c r="J23" s="16"/>
    </row>
    <row r="24" spans="2:10" x14ac:dyDescent="0.15">
      <c r="B24" s="12" t="s">
        <v>31</v>
      </c>
      <c r="C24" s="17"/>
      <c r="D24" s="17"/>
      <c r="F24" s="14"/>
      <c r="G24" s="15"/>
      <c r="H24" s="15"/>
      <c r="I24" s="15"/>
      <c r="J24" s="16"/>
    </row>
    <row r="25" spans="2:10" x14ac:dyDescent="0.15">
      <c r="B25" s="12" t="s">
        <v>32</v>
      </c>
      <c r="C25" s="17"/>
      <c r="D25" s="17"/>
      <c r="F25" s="14"/>
      <c r="G25" s="15"/>
      <c r="H25" s="15"/>
      <c r="I25" s="15"/>
      <c r="J25" s="16"/>
    </row>
    <row r="26" spans="2:10" x14ac:dyDescent="0.15">
      <c r="B26" s="12" t="s">
        <v>33</v>
      </c>
      <c r="C26" s="17">
        <v>0</v>
      </c>
      <c r="D26" s="17"/>
      <c r="F26" s="14"/>
      <c r="G26" s="15"/>
      <c r="H26" s="15"/>
      <c r="I26" s="15"/>
      <c r="J26" s="16"/>
    </row>
    <row r="27" spans="2:10" x14ac:dyDescent="0.15">
      <c r="B27" s="12" t="s">
        <v>34</v>
      </c>
      <c r="C27" s="12">
        <v>2405000</v>
      </c>
      <c r="D27" s="17"/>
      <c r="F27" s="14" t="s">
        <v>35</v>
      </c>
      <c r="G27" s="15"/>
      <c r="H27" s="15"/>
      <c r="I27" s="15"/>
      <c r="J27" s="16"/>
    </row>
    <row r="28" spans="2:10" x14ac:dyDescent="0.15">
      <c r="B28" s="12" t="s">
        <v>36</v>
      </c>
      <c r="C28" s="17">
        <f>194000+11000+20000+2000</f>
        <v>227000</v>
      </c>
      <c r="D28" s="17"/>
      <c r="F28" s="14" t="s">
        <v>37</v>
      </c>
      <c r="G28" s="15"/>
      <c r="H28" s="15"/>
      <c r="I28" s="15"/>
      <c r="J28" s="16"/>
    </row>
    <row r="29" spans="2:10" x14ac:dyDescent="0.15">
      <c r="B29" s="12" t="s">
        <v>38</v>
      </c>
      <c r="C29" s="22">
        <f>SUM(C26:C28)</f>
        <v>2632000</v>
      </c>
      <c r="D29" s="17" t="s">
        <v>39</v>
      </c>
      <c r="F29" s="14"/>
      <c r="G29" s="15"/>
      <c r="H29" s="15"/>
      <c r="I29" s="15"/>
      <c r="J29" s="16"/>
    </row>
    <row r="30" spans="2:10" x14ac:dyDescent="0.15">
      <c r="B30" s="12" t="s">
        <v>40</v>
      </c>
      <c r="C30" s="13"/>
      <c r="D30" s="17"/>
      <c r="F30" s="14"/>
      <c r="G30" s="15"/>
      <c r="H30" s="15"/>
      <c r="I30" s="15"/>
      <c r="J30" s="16"/>
    </row>
    <row r="31" spans="2:10" x14ac:dyDescent="0.15">
      <c r="B31" s="12" t="s">
        <v>41</v>
      </c>
      <c r="C31" s="17">
        <v>1200</v>
      </c>
      <c r="D31" s="17"/>
      <c r="F31" s="14" t="s">
        <v>35</v>
      </c>
      <c r="G31" s="15"/>
      <c r="H31" s="15"/>
      <c r="I31" s="15"/>
      <c r="J31" s="16"/>
    </row>
    <row r="32" spans="2:10" x14ac:dyDescent="0.15">
      <c r="B32" s="12" t="s">
        <v>42</v>
      </c>
      <c r="C32" s="17">
        <f>30020+138280+30000+1905</f>
        <v>200205</v>
      </c>
      <c r="D32" s="17"/>
      <c r="F32" s="86" t="s">
        <v>43</v>
      </c>
      <c r="G32" s="87"/>
      <c r="H32" s="87"/>
      <c r="I32" s="87"/>
      <c r="J32" s="88"/>
    </row>
    <row r="33" spans="2:10" x14ac:dyDescent="0.15">
      <c r="B33" s="12" t="s">
        <v>44</v>
      </c>
      <c r="C33" s="17">
        <v>14855</v>
      </c>
      <c r="D33" s="17"/>
      <c r="F33" s="14" t="s">
        <v>45</v>
      </c>
      <c r="G33" s="15"/>
      <c r="H33" s="15"/>
      <c r="I33" s="15"/>
      <c r="J33" s="16"/>
    </row>
    <row r="34" spans="2:10" x14ac:dyDescent="0.15">
      <c r="B34" s="12" t="s">
        <v>46</v>
      </c>
      <c r="C34" s="17">
        <f>154081+13946</f>
        <v>168027</v>
      </c>
      <c r="D34" s="17"/>
      <c r="F34" s="23" t="s">
        <v>47</v>
      </c>
      <c r="G34" s="15"/>
      <c r="H34" s="15"/>
      <c r="I34" s="15"/>
      <c r="J34" s="16"/>
    </row>
    <row r="35" spans="2:10" x14ac:dyDescent="0.15">
      <c r="B35" s="12" t="s">
        <v>48</v>
      </c>
      <c r="C35" s="17">
        <f>6464+22500</f>
        <v>28964</v>
      </c>
      <c r="D35" s="17"/>
      <c r="F35" s="23" t="s">
        <v>49</v>
      </c>
      <c r="G35" s="15"/>
      <c r="H35" s="15"/>
      <c r="I35" s="15"/>
      <c r="J35" s="16"/>
    </row>
    <row r="36" spans="2:10" x14ac:dyDescent="0.15">
      <c r="B36" s="12" t="s">
        <v>50</v>
      </c>
      <c r="C36" s="17">
        <f>10000+62938</f>
        <v>72938</v>
      </c>
      <c r="D36" s="17"/>
      <c r="F36" s="23" t="s">
        <v>51</v>
      </c>
      <c r="G36" s="15"/>
      <c r="H36" s="15"/>
      <c r="I36" s="15"/>
      <c r="J36" s="16"/>
    </row>
    <row r="37" spans="2:10" x14ac:dyDescent="0.15">
      <c r="B37" s="12" t="s">
        <v>52</v>
      </c>
      <c r="C37" s="17">
        <f>107386+46400</f>
        <v>153786</v>
      </c>
      <c r="D37" s="17"/>
      <c r="F37" s="14" t="s">
        <v>53</v>
      </c>
      <c r="G37" s="15"/>
      <c r="H37" s="15"/>
      <c r="I37" s="15"/>
      <c r="J37" s="16"/>
    </row>
    <row r="38" spans="2:10" x14ac:dyDescent="0.15">
      <c r="B38" s="12" t="s">
        <v>54</v>
      </c>
      <c r="C38" s="17">
        <f>9600+6820+1110</f>
        <v>17530</v>
      </c>
      <c r="D38" s="17"/>
      <c r="F38" s="86" t="s">
        <v>55</v>
      </c>
      <c r="G38" s="87"/>
      <c r="H38" s="87"/>
      <c r="I38" s="87"/>
      <c r="J38" s="88"/>
    </row>
    <row r="39" spans="2:10" x14ac:dyDescent="0.15">
      <c r="B39" s="12" t="s">
        <v>56</v>
      </c>
      <c r="C39" s="17">
        <f>16000+11100+800+56400</f>
        <v>84300</v>
      </c>
      <c r="D39" s="17"/>
      <c r="F39" s="86" t="s">
        <v>57</v>
      </c>
      <c r="G39" s="87"/>
      <c r="H39" s="87"/>
      <c r="I39" s="87"/>
      <c r="J39" s="88"/>
    </row>
    <row r="40" spans="2:10" x14ac:dyDescent="0.15">
      <c r="B40" s="12" t="s">
        <v>58</v>
      </c>
      <c r="C40" s="17">
        <f>540+341</f>
        <v>881</v>
      </c>
      <c r="D40" s="17"/>
      <c r="F40" s="14" t="s">
        <v>59</v>
      </c>
      <c r="G40" s="15"/>
      <c r="H40" s="15"/>
      <c r="I40" s="15"/>
      <c r="J40" s="16"/>
    </row>
    <row r="41" spans="2:10" x14ac:dyDescent="0.15">
      <c r="B41" s="12" t="s">
        <v>60</v>
      </c>
      <c r="C41" s="17">
        <v>2484</v>
      </c>
      <c r="D41" s="17"/>
      <c r="F41" s="14" t="s">
        <v>61</v>
      </c>
      <c r="G41" s="15"/>
      <c r="H41" s="15"/>
      <c r="I41" s="15"/>
      <c r="J41" s="16"/>
    </row>
    <row r="42" spans="2:10" x14ac:dyDescent="0.15">
      <c r="B42" s="12" t="s">
        <v>62</v>
      </c>
      <c r="C42" s="18">
        <f>66034+3353</f>
        <v>69387</v>
      </c>
      <c r="D42" s="17"/>
      <c r="F42" s="86" t="s">
        <v>63</v>
      </c>
      <c r="G42" s="87"/>
      <c r="H42" s="87"/>
      <c r="I42" s="87"/>
      <c r="J42" s="88"/>
    </row>
    <row r="43" spans="2:10" x14ac:dyDescent="0.15">
      <c r="B43" s="12" t="s">
        <v>64</v>
      </c>
      <c r="C43" s="22">
        <f>SUM(C31:C42)</f>
        <v>814557</v>
      </c>
      <c r="D43" s="17" t="s">
        <v>39</v>
      </c>
      <c r="F43" s="14"/>
      <c r="G43" s="15"/>
      <c r="H43" s="15"/>
      <c r="I43" s="15"/>
      <c r="J43" s="16"/>
    </row>
    <row r="44" spans="2:10" x14ac:dyDescent="0.15">
      <c r="B44" s="12" t="s">
        <v>65</v>
      </c>
      <c r="D44" s="17">
        <f>C29+C43</f>
        <v>3446557</v>
      </c>
      <c r="F44" s="14"/>
      <c r="G44" s="15"/>
      <c r="H44" s="15"/>
      <c r="I44" s="15"/>
      <c r="J44" s="16"/>
    </row>
    <row r="45" spans="2:10" x14ac:dyDescent="0.15">
      <c r="B45" s="12" t="s">
        <v>66</v>
      </c>
      <c r="D45" s="17"/>
      <c r="F45" s="14"/>
      <c r="G45" s="15"/>
      <c r="H45" s="15"/>
      <c r="I45" s="15"/>
      <c r="J45" s="16"/>
    </row>
    <row r="46" spans="2:10" x14ac:dyDescent="0.15">
      <c r="B46" s="12" t="s">
        <v>32</v>
      </c>
      <c r="D46" s="17"/>
      <c r="F46" s="14"/>
      <c r="G46" s="15"/>
      <c r="H46" s="15"/>
      <c r="I46" s="15"/>
      <c r="J46" s="16"/>
    </row>
    <row r="47" spans="2:10" x14ac:dyDescent="0.15">
      <c r="B47" s="12" t="s">
        <v>34</v>
      </c>
      <c r="C47" s="2">
        <v>600000</v>
      </c>
      <c r="D47" s="17"/>
      <c r="F47" s="14" t="s">
        <v>67</v>
      </c>
      <c r="G47" s="15"/>
      <c r="H47" s="15"/>
      <c r="I47" s="15"/>
      <c r="J47" s="16"/>
    </row>
    <row r="48" spans="2:10" x14ac:dyDescent="0.15">
      <c r="B48" s="12" t="s">
        <v>36</v>
      </c>
      <c r="C48" s="2">
        <v>30000</v>
      </c>
      <c r="D48" s="17"/>
      <c r="F48" s="14" t="s">
        <v>68</v>
      </c>
      <c r="G48" s="15"/>
      <c r="H48" s="15"/>
      <c r="I48" s="15"/>
      <c r="J48" s="16"/>
    </row>
    <row r="49" spans="2:10" x14ac:dyDescent="0.15">
      <c r="B49" s="12" t="s">
        <v>38</v>
      </c>
      <c r="C49" s="22">
        <f>SUM(C47:C48)</f>
        <v>630000</v>
      </c>
      <c r="D49" s="17" t="s">
        <v>39</v>
      </c>
      <c r="F49" s="14"/>
      <c r="G49" s="15"/>
      <c r="H49" s="15"/>
      <c r="I49" s="15"/>
      <c r="J49" s="16"/>
    </row>
    <row r="50" spans="2:10" x14ac:dyDescent="0.15">
      <c r="B50" s="12" t="s">
        <v>40</v>
      </c>
      <c r="D50" s="17"/>
      <c r="F50" s="14"/>
      <c r="G50" s="15"/>
      <c r="H50" s="15"/>
      <c r="I50" s="15"/>
      <c r="J50" s="16"/>
    </row>
    <row r="51" spans="2:10" x14ac:dyDescent="0.15">
      <c r="B51" s="12" t="s">
        <v>69</v>
      </c>
      <c r="C51" s="15">
        <v>10000</v>
      </c>
      <c r="D51" s="17"/>
      <c r="F51" s="14" t="s">
        <v>70</v>
      </c>
      <c r="G51" s="15"/>
      <c r="H51" s="15"/>
      <c r="I51" s="15"/>
      <c r="J51" s="16"/>
    </row>
    <row r="52" spans="2:10" x14ac:dyDescent="0.15">
      <c r="B52" s="12" t="s">
        <v>41</v>
      </c>
      <c r="C52" s="15">
        <v>3272</v>
      </c>
      <c r="D52" s="17"/>
      <c r="F52" s="14" t="s">
        <v>71</v>
      </c>
      <c r="G52" s="15"/>
      <c r="H52" s="15"/>
      <c r="I52" s="15"/>
      <c r="J52" s="16"/>
    </row>
    <row r="53" spans="2:10" x14ac:dyDescent="0.15">
      <c r="B53" s="12" t="s">
        <v>72</v>
      </c>
      <c r="C53" s="15" t="s">
        <v>3</v>
      </c>
      <c r="D53" s="17"/>
      <c r="F53" s="14"/>
      <c r="G53" s="15"/>
      <c r="H53" s="15"/>
      <c r="I53" s="15"/>
      <c r="J53" s="16"/>
    </row>
    <row r="54" spans="2:10" x14ac:dyDescent="0.15">
      <c r="B54" s="12" t="s">
        <v>73</v>
      </c>
      <c r="C54" s="15">
        <v>2400</v>
      </c>
      <c r="D54" s="17"/>
      <c r="F54" s="14" t="s">
        <v>74</v>
      </c>
      <c r="G54" s="15"/>
      <c r="H54" s="15"/>
      <c r="I54" s="15"/>
      <c r="J54" s="16"/>
    </row>
    <row r="55" spans="2:10" x14ac:dyDescent="0.15">
      <c r="B55" s="12" t="s">
        <v>42</v>
      </c>
      <c r="C55" s="15">
        <v>3720</v>
      </c>
      <c r="D55" s="17"/>
      <c r="F55" s="14" t="s">
        <v>75</v>
      </c>
      <c r="G55" s="15"/>
      <c r="H55" s="15"/>
      <c r="I55" s="15"/>
      <c r="J55" s="16"/>
    </row>
    <row r="56" spans="2:10" x14ac:dyDescent="0.15">
      <c r="B56" s="12" t="s">
        <v>76</v>
      </c>
      <c r="C56" s="15">
        <v>1000</v>
      </c>
      <c r="D56" s="17"/>
      <c r="F56" s="14" t="s">
        <v>39</v>
      </c>
      <c r="G56" s="15"/>
      <c r="H56" s="15"/>
      <c r="I56" s="15"/>
      <c r="J56" s="16"/>
    </row>
    <row r="57" spans="2:10" x14ac:dyDescent="0.15">
      <c r="B57" s="12" t="s">
        <v>52</v>
      </c>
      <c r="C57" s="24">
        <v>2990</v>
      </c>
      <c r="D57" s="17"/>
      <c r="F57" s="14" t="s">
        <v>77</v>
      </c>
      <c r="G57" s="15"/>
      <c r="H57" s="15"/>
      <c r="I57" s="15"/>
      <c r="J57" s="16"/>
    </row>
    <row r="58" spans="2:10" x14ac:dyDescent="0.15">
      <c r="B58" s="12" t="s">
        <v>48</v>
      </c>
      <c r="C58" s="15">
        <v>9783</v>
      </c>
      <c r="D58" s="17"/>
      <c r="F58" s="14" t="s">
        <v>78</v>
      </c>
      <c r="G58" s="15"/>
      <c r="H58" s="15"/>
      <c r="I58" s="15"/>
      <c r="J58" s="16"/>
    </row>
    <row r="59" spans="2:10" x14ac:dyDescent="0.15">
      <c r="B59" s="12" t="s">
        <v>50</v>
      </c>
      <c r="C59" s="15">
        <v>17980</v>
      </c>
      <c r="D59" s="17"/>
      <c r="F59" s="86" t="s">
        <v>79</v>
      </c>
      <c r="G59" s="87"/>
      <c r="H59" s="87"/>
      <c r="I59" s="87"/>
      <c r="J59" s="88"/>
    </row>
    <row r="60" spans="2:10" x14ac:dyDescent="0.15">
      <c r="B60" s="12" t="s">
        <v>54</v>
      </c>
      <c r="C60" s="15">
        <v>7500</v>
      </c>
      <c r="D60" s="17"/>
      <c r="F60" s="14" t="s">
        <v>80</v>
      </c>
      <c r="G60" s="15"/>
      <c r="H60" s="15"/>
      <c r="I60" s="15"/>
      <c r="J60" s="16"/>
    </row>
    <row r="61" spans="2:10" x14ac:dyDescent="0.15">
      <c r="B61" s="12" t="s">
        <v>81</v>
      </c>
      <c r="C61" s="15">
        <v>88000</v>
      </c>
      <c r="D61" s="17"/>
      <c r="F61" s="14" t="s">
        <v>82</v>
      </c>
      <c r="G61" s="15"/>
      <c r="H61" s="15"/>
      <c r="I61" s="15"/>
      <c r="J61" s="16"/>
    </row>
    <row r="62" spans="2:10" x14ac:dyDescent="0.15">
      <c r="B62" s="12" t="s">
        <v>58</v>
      </c>
      <c r="C62" s="24">
        <v>2000</v>
      </c>
      <c r="D62" s="17"/>
      <c r="F62" s="19" t="s">
        <v>83</v>
      </c>
      <c r="G62" s="15"/>
      <c r="H62" s="15"/>
      <c r="I62" s="15"/>
      <c r="J62" s="16"/>
    </row>
    <row r="63" spans="2:10" x14ac:dyDescent="0.15">
      <c r="B63" s="12" t="s">
        <v>62</v>
      </c>
      <c r="C63" s="24">
        <f>900</f>
        <v>900</v>
      </c>
      <c r="D63" s="17" t="s">
        <v>39</v>
      </c>
      <c r="F63" s="19" t="s">
        <v>3</v>
      </c>
      <c r="G63" s="15"/>
      <c r="H63" s="15"/>
      <c r="I63" s="15"/>
      <c r="J63" s="16"/>
    </row>
    <row r="64" spans="2:10" x14ac:dyDescent="0.15">
      <c r="B64" s="12" t="s">
        <v>64</v>
      </c>
      <c r="C64" s="22">
        <f>SUM(C51:C63)</f>
        <v>149545</v>
      </c>
      <c r="D64" s="17" t="s">
        <v>39</v>
      </c>
      <c r="F64" s="14"/>
      <c r="G64" s="15"/>
      <c r="H64" s="15"/>
      <c r="I64" s="15"/>
      <c r="J64" s="16"/>
    </row>
    <row r="65" spans="2:11" x14ac:dyDescent="0.15">
      <c r="B65" s="12" t="s">
        <v>84</v>
      </c>
      <c r="C65" s="13"/>
      <c r="D65" s="18">
        <f>C49+C64</f>
        <v>779545</v>
      </c>
      <c r="F65" s="25" t="s">
        <v>3</v>
      </c>
      <c r="G65" s="26" t="s">
        <v>3</v>
      </c>
      <c r="H65" s="26" t="s">
        <v>4</v>
      </c>
      <c r="I65" s="15" t="s">
        <v>3</v>
      </c>
      <c r="J65" s="16"/>
    </row>
    <row r="66" spans="2:11" x14ac:dyDescent="0.15">
      <c r="B66" s="12" t="s">
        <v>85</v>
      </c>
      <c r="C66" s="17"/>
      <c r="D66" s="17"/>
      <c r="E66" s="2">
        <f>D44+D65</f>
        <v>4226102</v>
      </c>
      <c r="F66" s="14"/>
      <c r="G66" s="15"/>
      <c r="H66" s="15"/>
      <c r="I66" s="15"/>
      <c r="J66" s="16"/>
    </row>
    <row r="67" spans="2:11" x14ac:dyDescent="0.15">
      <c r="B67" s="12" t="s">
        <v>86</v>
      </c>
      <c r="C67" s="17"/>
      <c r="D67" s="17"/>
      <c r="E67" s="27">
        <f>E22-E66</f>
        <v>12632</v>
      </c>
      <c r="F67" s="14"/>
      <c r="G67" s="15"/>
      <c r="H67" s="15"/>
      <c r="I67" s="15"/>
      <c r="J67" s="16"/>
    </row>
    <row r="68" spans="2:11" x14ac:dyDescent="0.15">
      <c r="B68" s="12" t="s">
        <v>87</v>
      </c>
      <c r="C68" s="17"/>
      <c r="D68" s="17"/>
      <c r="E68" s="17">
        <v>0</v>
      </c>
      <c r="F68" s="14"/>
      <c r="G68" s="15"/>
      <c r="H68" s="15"/>
      <c r="I68" s="15"/>
      <c r="J68" s="16"/>
    </row>
    <row r="69" spans="2:11" x14ac:dyDescent="0.15">
      <c r="B69" s="12" t="s">
        <v>88</v>
      </c>
      <c r="C69" s="17"/>
      <c r="D69" s="17"/>
      <c r="E69" s="28">
        <v>0</v>
      </c>
      <c r="F69" s="19" t="s">
        <v>3</v>
      </c>
      <c r="G69" s="15"/>
      <c r="H69" s="15"/>
      <c r="I69" s="15"/>
      <c r="J69" s="16"/>
    </row>
    <row r="70" spans="2:11" x14ac:dyDescent="0.15">
      <c r="B70" s="12" t="s">
        <v>89</v>
      </c>
      <c r="C70" s="17"/>
      <c r="D70" s="17"/>
      <c r="E70" s="29">
        <f>E22-E66+E68-E69</f>
        <v>12632</v>
      </c>
      <c r="F70" s="14"/>
      <c r="G70" s="15"/>
      <c r="H70" s="15"/>
      <c r="I70" s="15"/>
      <c r="J70" s="16"/>
    </row>
    <row r="71" spans="2:11" x14ac:dyDescent="0.15">
      <c r="B71" s="12" t="s">
        <v>90</v>
      </c>
      <c r="C71" s="17"/>
      <c r="D71" s="17"/>
      <c r="E71" s="17">
        <v>970187</v>
      </c>
      <c r="F71" s="14"/>
      <c r="G71" s="15"/>
      <c r="H71" s="15"/>
      <c r="I71" s="15"/>
      <c r="J71" s="16"/>
    </row>
    <row r="72" spans="2:11" x14ac:dyDescent="0.15">
      <c r="B72" s="28" t="s">
        <v>91</v>
      </c>
      <c r="C72" s="18"/>
      <c r="D72" s="18"/>
      <c r="E72" s="22">
        <f>E70+E71</f>
        <v>982819</v>
      </c>
      <c r="F72" s="30" t="s">
        <v>92</v>
      </c>
      <c r="G72" s="31"/>
      <c r="H72" s="31"/>
      <c r="I72" s="31"/>
      <c r="J72" s="32"/>
      <c r="K72" s="2" t="s">
        <v>3</v>
      </c>
    </row>
    <row r="73" spans="2:11" x14ac:dyDescent="0.15">
      <c r="B73" s="24"/>
      <c r="C73" s="15"/>
      <c r="D73" s="15"/>
      <c r="E73" s="15"/>
      <c r="F73" s="26"/>
      <c r="G73" s="15"/>
      <c r="H73" s="15"/>
      <c r="I73" s="15"/>
      <c r="J73" s="15"/>
    </row>
    <row r="74" spans="2:11" x14ac:dyDescent="0.15">
      <c r="B74" s="1" t="s">
        <v>3</v>
      </c>
      <c r="F74" s="34">
        <v>6</v>
      </c>
    </row>
    <row r="75" spans="2:11" x14ac:dyDescent="0.15">
      <c r="E75" s="4" t="s">
        <v>39</v>
      </c>
      <c r="F75" s="4" t="s">
        <v>39</v>
      </c>
      <c r="G75" s="4" t="s">
        <v>39</v>
      </c>
      <c r="H75" s="4"/>
    </row>
    <row r="76" spans="2:11" x14ac:dyDescent="0.15">
      <c r="F76" s="2" t="s">
        <v>39</v>
      </c>
    </row>
    <row r="77" spans="2:11" x14ac:dyDescent="0.15">
      <c r="E77" s="2" t="s">
        <v>3</v>
      </c>
      <c r="F77" s="2" t="s">
        <v>3</v>
      </c>
    </row>
    <row r="78" spans="2:11" x14ac:dyDescent="0.15">
      <c r="E78" s="2" t="s">
        <v>3</v>
      </c>
      <c r="F78" s="2" t="s">
        <v>3</v>
      </c>
    </row>
    <row r="79" spans="2:11" x14ac:dyDescent="0.15">
      <c r="E79" s="33"/>
    </row>
  </sheetData>
  <mergeCells count="7">
    <mergeCell ref="H4:J4"/>
    <mergeCell ref="F59:J59"/>
    <mergeCell ref="F10:J10"/>
    <mergeCell ref="F32:J32"/>
    <mergeCell ref="F39:J39"/>
    <mergeCell ref="F38:J38"/>
    <mergeCell ref="F42:J42"/>
  </mergeCells>
  <phoneticPr fontId="3"/>
  <pageMargins left="0.31" right="0.25" top="0.75" bottom="0.75" header="0.3" footer="0.3"/>
  <pageSetup paperSize="9" scale="70" fitToHeight="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E6B1-1699-4F05-9ABF-2A0A39E3FDAA}">
  <sheetPr>
    <pageSetUpPr fitToPage="1"/>
  </sheetPr>
  <dimension ref="A2:Q49"/>
  <sheetViews>
    <sheetView zoomScale="70" zoomScaleNormal="70" workbookViewId="0">
      <selection activeCell="D21" sqref="D21"/>
    </sheetView>
  </sheetViews>
  <sheetFormatPr defaultColWidth="9" defaultRowHeight="14.25" x14ac:dyDescent="0.15"/>
  <cols>
    <col min="1" max="1" width="9.75" style="35" customWidth="1"/>
    <col min="2" max="2" width="28.125" style="35" customWidth="1"/>
    <col min="3" max="3" width="10.375" style="35" customWidth="1"/>
    <col min="4" max="4" width="8.75" style="35" customWidth="1"/>
    <col min="5" max="5" width="9.125" style="35" customWidth="1"/>
    <col min="6" max="6" width="10.375" style="35" customWidth="1"/>
    <col min="7" max="7" width="13" style="35" customWidth="1"/>
    <col min="8" max="8" width="11.625" style="35" customWidth="1"/>
    <col min="9" max="9" width="11" style="35" customWidth="1"/>
    <col min="10" max="10" width="8.5" style="35" hidden="1" customWidth="1"/>
    <col min="11" max="11" width="12.25" style="35" customWidth="1"/>
    <col min="12" max="12" width="12.5" style="35" customWidth="1"/>
    <col min="13" max="13" width="12.125" style="35" customWidth="1"/>
    <col min="14" max="14" width="9.75" style="35" bestFit="1" customWidth="1"/>
    <col min="15" max="15" width="10.875" style="35" bestFit="1" customWidth="1"/>
    <col min="16" max="16384" width="9" style="35"/>
  </cols>
  <sheetData>
    <row r="2" spans="2:15" ht="18.75" x14ac:dyDescent="0.2">
      <c r="C2" s="36" t="s">
        <v>93</v>
      </c>
    </row>
    <row r="3" spans="2:15" x14ac:dyDescent="0.15">
      <c r="C3" s="35" t="s">
        <v>94</v>
      </c>
      <c r="M3" s="37" t="s">
        <v>95</v>
      </c>
    </row>
    <row r="4" spans="2:15" ht="15" thickBot="1" x14ac:dyDescent="0.2">
      <c r="M4" s="35" t="s">
        <v>5</v>
      </c>
    </row>
    <row r="5" spans="2:15" x14ac:dyDescent="0.15">
      <c r="B5" s="38" t="s">
        <v>96</v>
      </c>
      <c r="C5" s="39"/>
      <c r="D5" s="40" t="s">
        <v>97</v>
      </c>
      <c r="E5" s="40"/>
      <c r="F5" s="40"/>
      <c r="G5" s="89" t="s">
        <v>98</v>
      </c>
      <c r="H5" s="90"/>
      <c r="I5" s="90"/>
      <c r="J5" s="41" t="s">
        <v>99</v>
      </c>
      <c r="K5" s="42" t="s">
        <v>100</v>
      </c>
      <c r="L5" s="43" t="s">
        <v>101</v>
      </c>
      <c r="M5" s="44" t="s">
        <v>102</v>
      </c>
    </row>
    <row r="6" spans="2:15" s="57" customFormat="1" ht="14.25" customHeight="1" x14ac:dyDescent="0.15">
      <c r="B6" s="45"/>
      <c r="C6" s="46" t="s">
        <v>103</v>
      </c>
      <c r="D6" s="47" t="s">
        <v>104</v>
      </c>
      <c r="E6" s="48" t="s">
        <v>105</v>
      </c>
      <c r="F6" s="49" t="s">
        <v>106</v>
      </c>
      <c r="G6" s="50" t="s">
        <v>107</v>
      </c>
      <c r="H6" s="51" t="s">
        <v>108</v>
      </c>
      <c r="I6" s="52" t="s">
        <v>106</v>
      </c>
      <c r="J6" s="53"/>
      <c r="K6" s="54"/>
      <c r="L6" s="55"/>
      <c r="M6" s="56"/>
    </row>
    <row r="7" spans="2:15" x14ac:dyDescent="0.15">
      <c r="B7" s="58" t="s">
        <v>109</v>
      </c>
      <c r="C7" s="58"/>
      <c r="D7" s="59"/>
      <c r="E7" s="60"/>
      <c r="F7" s="61"/>
      <c r="G7" s="58"/>
      <c r="H7" s="60"/>
      <c r="I7" s="21"/>
      <c r="J7" s="58"/>
      <c r="K7" s="62"/>
      <c r="L7" s="63"/>
      <c r="M7" s="64"/>
    </row>
    <row r="8" spans="2:15" x14ac:dyDescent="0.15">
      <c r="B8" s="65" t="s">
        <v>110</v>
      </c>
      <c r="C8" s="65"/>
      <c r="D8" s="20"/>
      <c r="E8" s="66"/>
      <c r="F8" s="21">
        <f t="shared" ref="F8:F16" si="0">SUM(C8:E8)</f>
        <v>0</v>
      </c>
      <c r="G8" s="65"/>
      <c r="H8" s="66"/>
      <c r="I8" s="21">
        <f>SUM(G8:H8)</f>
        <v>0</v>
      </c>
      <c r="J8" s="65"/>
      <c r="K8" s="67">
        <f t="shared" ref="K8:K15" si="1">F8+I8+J8</f>
        <v>0</v>
      </c>
      <c r="L8" s="68">
        <v>812500</v>
      </c>
      <c r="M8" s="69">
        <f>SUM(K8:L8)</f>
        <v>812500</v>
      </c>
    </row>
    <row r="9" spans="2:15" x14ac:dyDescent="0.15">
      <c r="B9" s="65" t="s">
        <v>111</v>
      </c>
      <c r="C9" s="65">
        <v>0</v>
      </c>
      <c r="D9" s="20" t="s">
        <v>3</v>
      </c>
      <c r="E9" s="66"/>
      <c r="F9" s="21">
        <f t="shared" si="0"/>
        <v>0</v>
      </c>
      <c r="G9" s="65"/>
      <c r="H9" s="66"/>
      <c r="I9" s="21">
        <f t="shared" ref="I9:I15" si="2">SUM(G9:H9)</f>
        <v>0</v>
      </c>
      <c r="J9" s="65"/>
      <c r="K9" s="67">
        <f t="shared" si="1"/>
        <v>0</v>
      </c>
      <c r="L9" s="68">
        <v>128000</v>
      </c>
      <c r="M9" s="69">
        <f t="shared" ref="M9:M16" si="3">SUM(K9:L9)</f>
        <v>128000</v>
      </c>
    </row>
    <row r="10" spans="2:15" x14ac:dyDescent="0.15">
      <c r="B10" s="65" t="s">
        <v>112</v>
      </c>
      <c r="C10" s="65">
        <v>300000</v>
      </c>
      <c r="D10" s="20" t="s">
        <v>3</v>
      </c>
      <c r="E10" s="66"/>
      <c r="F10" s="21">
        <f t="shared" si="0"/>
        <v>300000</v>
      </c>
      <c r="G10" s="65"/>
      <c r="H10" s="66">
        <v>200000</v>
      </c>
      <c r="I10" s="21">
        <f t="shared" si="2"/>
        <v>200000</v>
      </c>
      <c r="J10" s="65"/>
      <c r="K10" s="67">
        <f t="shared" si="1"/>
        <v>500000</v>
      </c>
      <c r="L10" s="68">
        <v>0</v>
      </c>
      <c r="M10" s="69">
        <f t="shared" si="3"/>
        <v>500000</v>
      </c>
    </row>
    <row r="11" spans="2:15" x14ac:dyDescent="0.15">
      <c r="B11" s="65" t="s">
        <v>113</v>
      </c>
      <c r="C11" s="65"/>
      <c r="D11" s="20"/>
      <c r="E11" s="66"/>
      <c r="F11" s="21">
        <f t="shared" si="0"/>
        <v>0</v>
      </c>
      <c r="G11" s="65">
        <v>2532428</v>
      </c>
      <c r="H11" s="66"/>
      <c r="I11" s="21">
        <f t="shared" si="2"/>
        <v>2532428</v>
      </c>
      <c r="J11" s="65"/>
      <c r="K11" s="67">
        <f t="shared" si="1"/>
        <v>2532428</v>
      </c>
      <c r="L11" s="68"/>
      <c r="M11" s="69">
        <f t="shared" si="3"/>
        <v>2532428</v>
      </c>
    </row>
    <row r="12" spans="2:15" x14ac:dyDescent="0.15">
      <c r="B12" s="65" t="s">
        <v>114</v>
      </c>
      <c r="C12" s="65">
        <v>10000</v>
      </c>
      <c r="D12" s="20"/>
      <c r="E12" s="66"/>
      <c r="F12" s="21">
        <f t="shared" si="0"/>
        <v>10000</v>
      </c>
      <c r="G12" s="65"/>
      <c r="H12" s="66"/>
      <c r="I12" s="21">
        <f t="shared" si="2"/>
        <v>0</v>
      </c>
      <c r="J12" s="65"/>
      <c r="K12" s="67">
        <f t="shared" si="1"/>
        <v>10000</v>
      </c>
      <c r="L12" s="68">
        <v>13000</v>
      </c>
      <c r="M12" s="69">
        <f t="shared" si="3"/>
        <v>23000</v>
      </c>
    </row>
    <row r="13" spans="2:15" x14ac:dyDescent="0.15">
      <c r="B13" s="65" t="s">
        <v>115</v>
      </c>
      <c r="C13" s="65">
        <v>210500</v>
      </c>
      <c r="D13" s="20">
        <v>16500</v>
      </c>
      <c r="E13" s="66" t="s">
        <v>3</v>
      </c>
      <c r="F13" s="21">
        <f t="shared" si="0"/>
        <v>227000</v>
      </c>
      <c r="G13" s="65"/>
      <c r="H13" s="66">
        <v>15800</v>
      </c>
      <c r="I13" s="21">
        <f t="shared" si="2"/>
        <v>15800</v>
      </c>
      <c r="J13" s="65"/>
      <c r="K13" s="67">
        <f t="shared" si="1"/>
        <v>242800</v>
      </c>
      <c r="L13" s="68"/>
      <c r="M13" s="69">
        <f t="shared" si="3"/>
        <v>242800</v>
      </c>
    </row>
    <row r="14" spans="2:15" x14ac:dyDescent="0.15">
      <c r="B14" s="65" t="s">
        <v>116</v>
      </c>
      <c r="C14" s="65"/>
      <c r="D14" s="20"/>
      <c r="E14" s="66"/>
      <c r="F14" s="21">
        <f t="shared" si="0"/>
        <v>0</v>
      </c>
      <c r="G14" s="65"/>
      <c r="H14" s="66"/>
      <c r="I14" s="21">
        <f t="shared" si="2"/>
        <v>0</v>
      </c>
      <c r="J14" s="65"/>
      <c r="K14" s="67">
        <f t="shared" si="1"/>
        <v>0</v>
      </c>
      <c r="L14" s="68"/>
      <c r="M14" s="69">
        <f t="shared" si="3"/>
        <v>0</v>
      </c>
    </row>
    <row r="15" spans="2:15" x14ac:dyDescent="0.15">
      <c r="B15" s="65" t="s">
        <v>117</v>
      </c>
      <c r="C15" s="65"/>
      <c r="D15" s="20"/>
      <c r="E15" s="66"/>
      <c r="F15" s="21">
        <f t="shared" si="0"/>
        <v>0</v>
      </c>
      <c r="G15" s="65"/>
      <c r="H15" s="66"/>
      <c r="I15" s="21">
        <f t="shared" si="2"/>
        <v>0</v>
      </c>
      <c r="J15" s="65"/>
      <c r="K15" s="67">
        <f t="shared" si="1"/>
        <v>0</v>
      </c>
      <c r="L15" s="68">
        <v>6</v>
      </c>
      <c r="M15" s="69">
        <f t="shared" si="3"/>
        <v>6</v>
      </c>
    </row>
    <row r="16" spans="2:15" x14ac:dyDescent="0.15">
      <c r="B16" s="70" t="s">
        <v>29</v>
      </c>
      <c r="C16" s="70">
        <f>SUM(C8:C15)</f>
        <v>520500</v>
      </c>
      <c r="D16" s="71">
        <f>SUM(D8:D15)</f>
        <v>16500</v>
      </c>
      <c r="E16" s="72">
        <f>SUM(E8:E15)</f>
        <v>0</v>
      </c>
      <c r="F16" s="73">
        <f t="shared" si="0"/>
        <v>537000</v>
      </c>
      <c r="G16" s="70">
        <f>SUM(G8:G15)</f>
        <v>2532428</v>
      </c>
      <c r="H16" s="72">
        <f t="shared" ref="H16:K16" si="4">SUM(H8:H15)</f>
        <v>215800</v>
      </c>
      <c r="I16" s="73">
        <f t="shared" si="4"/>
        <v>2748228</v>
      </c>
      <c r="J16" s="70">
        <f>SUM(J8:J15)</f>
        <v>0</v>
      </c>
      <c r="K16" s="74">
        <f t="shared" si="4"/>
        <v>3285228</v>
      </c>
      <c r="L16" s="75">
        <f>SUM(L8:L15)</f>
        <v>953506</v>
      </c>
      <c r="M16" s="76">
        <f t="shared" si="3"/>
        <v>4238734</v>
      </c>
      <c r="N16" s="35" t="s">
        <v>39</v>
      </c>
      <c r="O16" s="35" t="s">
        <v>39</v>
      </c>
    </row>
    <row r="17" spans="1:15" x14ac:dyDescent="0.15">
      <c r="B17" s="65" t="s">
        <v>118</v>
      </c>
      <c r="C17" s="65"/>
      <c r="D17" s="20"/>
      <c r="E17" s="66"/>
      <c r="F17" s="21"/>
      <c r="G17" s="65"/>
      <c r="H17" s="66"/>
      <c r="I17" s="21"/>
      <c r="J17" s="65"/>
      <c r="K17" s="67" t="s">
        <v>3</v>
      </c>
      <c r="L17" s="68"/>
      <c r="M17" s="64"/>
    </row>
    <row r="18" spans="1:15" x14ac:dyDescent="0.15">
      <c r="B18" s="65" t="s">
        <v>119</v>
      </c>
      <c r="C18" s="65"/>
      <c r="D18" s="20"/>
      <c r="E18" s="66"/>
      <c r="F18" s="21"/>
      <c r="G18" s="65"/>
      <c r="H18" s="66"/>
      <c r="I18" s="21"/>
      <c r="J18" s="65"/>
      <c r="K18" s="67" t="s">
        <v>3</v>
      </c>
      <c r="L18" s="68"/>
      <c r="M18" s="69"/>
    </row>
    <row r="19" spans="1:15" x14ac:dyDescent="0.15">
      <c r="A19" s="35" t="s">
        <v>3</v>
      </c>
      <c r="B19" s="65" t="s">
        <v>120</v>
      </c>
      <c r="C19" s="65"/>
      <c r="D19" s="20"/>
      <c r="E19" s="66"/>
      <c r="F19" s="21">
        <f>SUM(C19:E19)</f>
        <v>0</v>
      </c>
      <c r="G19" s="65"/>
      <c r="H19" s="66"/>
      <c r="I19" s="21">
        <f t="shared" ref="I19:I23" si="5">SUM(G19:H19)</f>
        <v>0</v>
      </c>
      <c r="J19" s="65"/>
      <c r="K19" s="67">
        <f>F19+I19+J19</f>
        <v>0</v>
      </c>
      <c r="L19" s="68" t="s">
        <v>3</v>
      </c>
      <c r="M19" s="69">
        <f t="shared" ref="M19:M42" si="6">SUM(K19:L19)</f>
        <v>0</v>
      </c>
    </row>
    <row r="20" spans="1:15" x14ac:dyDescent="0.15">
      <c r="B20" s="65" t="s">
        <v>121</v>
      </c>
      <c r="C20" s="65"/>
      <c r="D20" s="20"/>
      <c r="E20" s="66"/>
      <c r="F20" s="21">
        <f>SUM(C20:E20)</f>
        <v>0</v>
      </c>
      <c r="G20" s="65"/>
      <c r="H20" s="66"/>
      <c r="I20" s="21">
        <f t="shared" si="5"/>
        <v>0</v>
      </c>
      <c r="J20" s="65"/>
      <c r="K20" s="67">
        <f>F20+I20+J20</f>
        <v>0</v>
      </c>
      <c r="L20" s="68"/>
      <c r="M20" s="69">
        <f t="shared" si="6"/>
        <v>0</v>
      </c>
    </row>
    <row r="21" spans="1:15" x14ac:dyDescent="0.15">
      <c r="B21" s="65" t="s">
        <v>122</v>
      </c>
      <c r="C21" s="65"/>
      <c r="D21" s="20"/>
      <c r="E21" s="66"/>
      <c r="F21" s="21"/>
      <c r="G21" s="65">
        <v>2405000</v>
      </c>
      <c r="H21" s="66"/>
      <c r="I21" s="21">
        <f t="shared" si="5"/>
        <v>2405000</v>
      </c>
      <c r="J21" s="65"/>
      <c r="K21" s="67">
        <f>F21+I21+J21</f>
        <v>2405000</v>
      </c>
      <c r="L21" s="68">
        <v>600000</v>
      </c>
      <c r="M21" s="69">
        <f t="shared" si="6"/>
        <v>3005000</v>
      </c>
    </row>
    <row r="22" spans="1:15" x14ac:dyDescent="0.15">
      <c r="B22" s="65" t="s">
        <v>123</v>
      </c>
      <c r="C22" s="65">
        <v>31000</v>
      </c>
      <c r="D22" s="20">
        <v>2000</v>
      </c>
      <c r="E22" s="66">
        <v>0</v>
      </c>
      <c r="F22" s="21">
        <f>SUM(C22:E22)</f>
        <v>33000</v>
      </c>
      <c r="G22" s="65"/>
      <c r="H22" s="66">
        <v>194000</v>
      </c>
      <c r="I22" s="21">
        <f t="shared" si="5"/>
        <v>194000</v>
      </c>
      <c r="J22" s="65"/>
      <c r="K22" s="67">
        <f>F22+I22+J22</f>
        <v>227000</v>
      </c>
      <c r="L22" s="68">
        <v>30000</v>
      </c>
      <c r="M22" s="69">
        <f t="shared" si="6"/>
        <v>257000</v>
      </c>
    </row>
    <row r="23" spans="1:15" x14ac:dyDescent="0.15">
      <c r="B23" s="65" t="s">
        <v>124</v>
      </c>
      <c r="C23" s="65"/>
      <c r="D23" s="20"/>
      <c r="E23" s="66"/>
      <c r="F23" s="21">
        <f>SUM(C23:E23)</f>
        <v>0</v>
      </c>
      <c r="G23" s="65"/>
      <c r="H23" s="66"/>
      <c r="I23" s="21">
        <f t="shared" si="5"/>
        <v>0</v>
      </c>
      <c r="J23" s="65"/>
      <c r="K23" s="67">
        <f>F23+I23+J23</f>
        <v>0</v>
      </c>
      <c r="L23" s="68">
        <v>0</v>
      </c>
      <c r="M23" s="69">
        <f t="shared" si="6"/>
        <v>0</v>
      </c>
    </row>
    <row r="24" spans="1:15" x14ac:dyDescent="0.15">
      <c r="B24" s="70" t="s">
        <v>125</v>
      </c>
      <c r="C24" s="70">
        <f>SUM(C19:C23)</f>
        <v>31000</v>
      </c>
      <c r="D24" s="71">
        <f t="shared" ref="D24:K24" si="7">SUM(D19:D23)</f>
        <v>2000</v>
      </c>
      <c r="E24" s="72">
        <f t="shared" si="7"/>
        <v>0</v>
      </c>
      <c r="F24" s="73">
        <f t="shared" si="7"/>
        <v>33000</v>
      </c>
      <c r="G24" s="70">
        <f t="shared" si="7"/>
        <v>2405000</v>
      </c>
      <c r="H24" s="72">
        <f t="shared" si="7"/>
        <v>194000</v>
      </c>
      <c r="I24" s="73">
        <f t="shared" si="7"/>
        <v>2599000</v>
      </c>
      <c r="J24" s="70">
        <f t="shared" si="7"/>
        <v>0</v>
      </c>
      <c r="K24" s="74">
        <f t="shared" si="7"/>
        <v>2632000</v>
      </c>
      <c r="L24" s="75">
        <f>SUM(L19:L23)</f>
        <v>630000</v>
      </c>
      <c r="M24" s="76">
        <f t="shared" si="6"/>
        <v>3262000</v>
      </c>
      <c r="N24" s="35" t="s">
        <v>39</v>
      </c>
      <c r="O24" s="35" t="s">
        <v>39</v>
      </c>
    </row>
    <row r="25" spans="1:15" x14ac:dyDescent="0.15">
      <c r="B25" s="65" t="s">
        <v>126</v>
      </c>
      <c r="C25" s="65"/>
      <c r="D25" s="20"/>
      <c r="E25" s="66"/>
      <c r="F25" s="21"/>
      <c r="G25" s="65"/>
      <c r="H25" s="66"/>
      <c r="I25" s="21"/>
      <c r="J25" s="65"/>
      <c r="K25" s="67">
        <f t="shared" ref="K25:K40" si="8">F25+I25+J25</f>
        <v>0</v>
      </c>
      <c r="L25" s="68"/>
      <c r="M25" s="69"/>
    </row>
    <row r="26" spans="1:15" x14ac:dyDescent="0.15">
      <c r="B26" s="65" t="s">
        <v>127</v>
      </c>
      <c r="C26" s="65"/>
      <c r="D26" s="20"/>
      <c r="E26" s="66"/>
      <c r="F26" s="21">
        <f t="shared" ref="F26:F42" si="9">SUM(C26:E26)</f>
        <v>0</v>
      </c>
      <c r="G26" s="65"/>
      <c r="H26" s="66"/>
      <c r="I26" s="21">
        <f t="shared" ref="I26:I40" si="10">SUM(G26:H26)</f>
        <v>0</v>
      </c>
      <c r="J26" s="65"/>
      <c r="K26" s="67">
        <f t="shared" si="8"/>
        <v>0</v>
      </c>
      <c r="L26" s="68">
        <v>10000</v>
      </c>
      <c r="M26" s="69">
        <f t="shared" si="6"/>
        <v>10000</v>
      </c>
    </row>
    <row r="27" spans="1:15" x14ac:dyDescent="0.15">
      <c r="B27" s="65" t="s">
        <v>128</v>
      </c>
      <c r="C27" s="65" t="s">
        <v>3</v>
      </c>
      <c r="D27" s="20"/>
      <c r="E27" s="66"/>
      <c r="F27" s="21">
        <f t="shared" si="9"/>
        <v>0</v>
      </c>
      <c r="G27" s="65">
        <v>1200</v>
      </c>
      <c r="H27" s="66" t="s">
        <v>3</v>
      </c>
      <c r="I27" s="21">
        <f t="shared" si="10"/>
        <v>1200</v>
      </c>
      <c r="J27" s="65"/>
      <c r="K27" s="67">
        <f t="shared" si="8"/>
        <v>1200</v>
      </c>
      <c r="L27" s="68">
        <v>3272</v>
      </c>
      <c r="M27" s="69">
        <f t="shared" si="6"/>
        <v>4472</v>
      </c>
    </row>
    <row r="28" spans="1:15" x14ac:dyDescent="0.15">
      <c r="B28" s="65" t="s">
        <v>129</v>
      </c>
      <c r="C28" s="65"/>
      <c r="D28" s="20"/>
      <c r="E28" s="66"/>
      <c r="F28" s="21">
        <f t="shared" si="9"/>
        <v>0</v>
      </c>
      <c r="G28" s="65"/>
      <c r="H28" s="66"/>
      <c r="I28" s="21">
        <f t="shared" si="10"/>
        <v>0</v>
      </c>
      <c r="J28" s="65"/>
      <c r="K28" s="67">
        <f t="shared" si="8"/>
        <v>0</v>
      </c>
      <c r="L28" s="68">
        <v>0</v>
      </c>
      <c r="M28" s="69">
        <f t="shared" si="6"/>
        <v>0</v>
      </c>
    </row>
    <row r="29" spans="1:15" x14ac:dyDescent="0.15">
      <c r="B29" s="65" t="s">
        <v>130</v>
      </c>
      <c r="C29" s="65">
        <v>0</v>
      </c>
      <c r="D29" s="20">
        <v>2484</v>
      </c>
      <c r="E29" s="66"/>
      <c r="F29" s="21">
        <f t="shared" si="9"/>
        <v>2484</v>
      </c>
      <c r="G29" s="65"/>
      <c r="H29" s="66"/>
      <c r="I29" s="21">
        <f t="shared" si="10"/>
        <v>0</v>
      </c>
      <c r="J29" s="65"/>
      <c r="K29" s="67">
        <f t="shared" si="8"/>
        <v>2484</v>
      </c>
      <c r="L29" s="68">
        <v>2400</v>
      </c>
      <c r="M29" s="69">
        <f t="shared" si="6"/>
        <v>4884</v>
      </c>
    </row>
    <row r="30" spans="1:15" x14ac:dyDescent="0.15">
      <c r="B30" s="65" t="s">
        <v>131</v>
      </c>
      <c r="C30" s="65">
        <v>30020</v>
      </c>
      <c r="D30" s="20">
        <v>1905</v>
      </c>
      <c r="E30" s="66">
        <v>0</v>
      </c>
      <c r="F30" s="21">
        <f t="shared" si="9"/>
        <v>31925</v>
      </c>
      <c r="G30" s="65">
        <v>0</v>
      </c>
      <c r="H30" s="66">
        <v>168280</v>
      </c>
      <c r="I30" s="21">
        <f t="shared" si="10"/>
        <v>168280</v>
      </c>
      <c r="J30" s="65"/>
      <c r="K30" s="67">
        <f t="shared" si="8"/>
        <v>200205</v>
      </c>
      <c r="L30" s="68">
        <v>3720</v>
      </c>
      <c r="M30" s="69">
        <f t="shared" si="6"/>
        <v>203925</v>
      </c>
    </row>
    <row r="31" spans="1:15" x14ac:dyDescent="0.15">
      <c r="B31" s="65" t="s">
        <v>132</v>
      </c>
      <c r="C31" s="65"/>
      <c r="D31" s="20"/>
      <c r="E31" s="66">
        <v>0</v>
      </c>
      <c r="F31" s="21">
        <f t="shared" si="9"/>
        <v>0</v>
      </c>
      <c r="G31" s="65">
        <v>0</v>
      </c>
      <c r="H31" s="66">
        <v>14855</v>
      </c>
      <c r="I31" s="21">
        <f t="shared" si="10"/>
        <v>14855</v>
      </c>
      <c r="J31" s="65"/>
      <c r="K31" s="67">
        <f t="shared" si="8"/>
        <v>14855</v>
      </c>
      <c r="L31" s="68">
        <v>1000</v>
      </c>
      <c r="M31" s="69">
        <f t="shared" si="6"/>
        <v>15855</v>
      </c>
    </row>
    <row r="32" spans="1:15" x14ac:dyDescent="0.15">
      <c r="B32" s="65" t="s">
        <v>133</v>
      </c>
      <c r="C32" s="65">
        <v>154081</v>
      </c>
      <c r="D32" s="20">
        <v>0</v>
      </c>
      <c r="E32" s="66">
        <v>0</v>
      </c>
      <c r="F32" s="21">
        <f t="shared" si="9"/>
        <v>154081</v>
      </c>
      <c r="G32" s="65">
        <v>0</v>
      </c>
      <c r="H32" s="66">
        <v>13946</v>
      </c>
      <c r="I32" s="21">
        <f t="shared" si="10"/>
        <v>13946</v>
      </c>
      <c r="J32" s="65"/>
      <c r="K32" s="67">
        <f t="shared" si="8"/>
        <v>168027</v>
      </c>
      <c r="L32" s="68">
        <v>0</v>
      </c>
      <c r="M32" s="69">
        <f t="shared" si="6"/>
        <v>168027</v>
      </c>
    </row>
    <row r="33" spans="2:17" x14ac:dyDescent="0.15">
      <c r="B33" s="65" t="s">
        <v>134</v>
      </c>
      <c r="C33" s="65">
        <v>6464</v>
      </c>
      <c r="D33" s="20" t="s">
        <v>3</v>
      </c>
      <c r="E33" s="66" t="s">
        <v>3</v>
      </c>
      <c r="F33" s="21">
        <f t="shared" si="9"/>
        <v>6464</v>
      </c>
      <c r="G33" s="65">
        <v>0</v>
      </c>
      <c r="H33" s="66">
        <v>22500</v>
      </c>
      <c r="I33" s="21">
        <f t="shared" si="10"/>
        <v>22500</v>
      </c>
      <c r="J33" s="65"/>
      <c r="K33" s="67">
        <f t="shared" si="8"/>
        <v>28964</v>
      </c>
      <c r="L33" s="68">
        <v>9783</v>
      </c>
      <c r="M33" s="69">
        <f t="shared" si="6"/>
        <v>38747</v>
      </c>
    </row>
    <row r="34" spans="2:17" x14ac:dyDescent="0.15">
      <c r="B34" s="65" t="s">
        <v>135</v>
      </c>
      <c r="C34" s="65">
        <v>10000</v>
      </c>
      <c r="D34" s="20" t="s">
        <v>3</v>
      </c>
      <c r="E34" s="66"/>
      <c r="F34" s="21">
        <f t="shared" si="9"/>
        <v>10000</v>
      </c>
      <c r="G34" s="65">
        <v>0</v>
      </c>
      <c r="H34" s="66">
        <v>62938</v>
      </c>
      <c r="I34" s="21">
        <f t="shared" si="10"/>
        <v>62938</v>
      </c>
      <c r="J34" s="65"/>
      <c r="K34" s="67">
        <f t="shared" si="8"/>
        <v>72938</v>
      </c>
      <c r="L34" s="68">
        <v>17980</v>
      </c>
      <c r="M34" s="69">
        <f t="shared" si="6"/>
        <v>90918</v>
      </c>
    </row>
    <row r="35" spans="2:17" x14ac:dyDescent="0.15">
      <c r="B35" s="65" t="s">
        <v>136</v>
      </c>
      <c r="C35" s="65">
        <v>46400</v>
      </c>
      <c r="D35" s="20">
        <v>0</v>
      </c>
      <c r="E35" s="66"/>
      <c r="F35" s="21">
        <f t="shared" si="9"/>
        <v>46400</v>
      </c>
      <c r="G35" s="65">
        <v>0</v>
      </c>
      <c r="H35" s="66">
        <v>107386</v>
      </c>
      <c r="I35" s="21">
        <f t="shared" si="10"/>
        <v>107386</v>
      </c>
      <c r="J35" s="65"/>
      <c r="K35" s="67">
        <f t="shared" si="8"/>
        <v>153786</v>
      </c>
      <c r="L35" s="68">
        <v>2990</v>
      </c>
      <c r="M35" s="69">
        <f t="shared" si="6"/>
        <v>156776</v>
      </c>
    </row>
    <row r="36" spans="2:17" x14ac:dyDescent="0.15">
      <c r="B36" s="65" t="s">
        <v>137</v>
      </c>
      <c r="C36" s="65">
        <v>9600</v>
      </c>
      <c r="D36" s="20">
        <v>1110</v>
      </c>
      <c r="E36" s="66" t="s">
        <v>3</v>
      </c>
      <c r="F36" s="21">
        <f t="shared" si="9"/>
        <v>10710</v>
      </c>
      <c r="G36" s="65">
        <v>0</v>
      </c>
      <c r="H36" s="66">
        <v>6820</v>
      </c>
      <c r="I36" s="21">
        <f t="shared" si="10"/>
        <v>6820</v>
      </c>
      <c r="J36" s="65"/>
      <c r="K36" s="67">
        <f t="shared" si="8"/>
        <v>17530</v>
      </c>
      <c r="L36" s="68">
        <v>7500</v>
      </c>
      <c r="M36" s="69">
        <f t="shared" si="6"/>
        <v>25030</v>
      </c>
    </row>
    <row r="37" spans="2:17" x14ac:dyDescent="0.15">
      <c r="B37" s="65" t="s">
        <v>138</v>
      </c>
      <c r="C37" s="65">
        <v>16000</v>
      </c>
      <c r="D37" s="20">
        <v>800</v>
      </c>
      <c r="E37" s="66" t="s">
        <v>3</v>
      </c>
      <c r="F37" s="21">
        <f t="shared" si="9"/>
        <v>16800</v>
      </c>
      <c r="G37" s="65">
        <v>56400</v>
      </c>
      <c r="H37" s="66">
        <v>11100</v>
      </c>
      <c r="I37" s="21">
        <f t="shared" si="10"/>
        <v>67500</v>
      </c>
      <c r="J37" s="65"/>
      <c r="K37" s="67">
        <f t="shared" si="8"/>
        <v>84300</v>
      </c>
      <c r="L37" s="68">
        <v>88000</v>
      </c>
      <c r="M37" s="69">
        <f t="shared" si="6"/>
        <v>172300</v>
      </c>
    </row>
    <row r="38" spans="2:17" x14ac:dyDescent="0.15">
      <c r="B38" s="65" t="s">
        <v>139</v>
      </c>
      <c r="C38" s="65" t="s">
        <v>140</v>
      </c>
      <c r="D38" s="20"/>
      <c r="E38" s="66"/>
      <c r="F38" s="21">
        <f t="shared" si="9"/>
        <v>0</v>
      </c>
      <c r="G38" s="65"/>
      <c r="H38" s="66"/>
      <c r="I38" s="21">
        <f t="shared" si="10"/>
        <v>0</v>
      </c>
      <c r="J38" s="65"/>
      <c r="K38" s="67">
        <f t="shared" si="8"/>
        <v>0</v>
      </c>
      <c r="L38" s="68" t="s">
        <v>3</v>
      </c>
      <c r="M38" s="69">
        <f t="shared" si="6"/>
        <v>0</v>
      </c>
    </row>
    <row r="39" spans="2:17" x14ac:dyDescent="0.15">
      <c r="B39" s="65" t="s">
        <v>141</v>
      </c>
      <c r="C39" s="65">
        <v>540</v>
      </c>
      <c r="D39" s="20"/>
      <c r="E39" s="66"/>
      <c r="F39" s="21">
        <f t="shared" si="9"/>
        <v>540</v>
      </c>
      <c r="G39" s="65">
        <v>341</v>
      </c>
      <c r="H39" s="66" t="s">
        <v>3</v>
      </c>
      <c r="I39" s="21">
        <f t="shared" si="10"/>
        <v>341</v>
      </c>
      <c r="J39" s="65"/>
      <c r="K39" s="67">
        <f t="shared" si="8"/>
        <v>881</v>
      </c>
      <c r="L39" s="68">
        <v>2000</v>
      </c>
      <c r="M39" s="69">
        <f t="shared" si="6"/>
        <v>2881</v>
      </c>
    </row>
    <row r="40" spans="2:17" x14ac:dyDescent="0.15">
      <c r="B40" s="65" t="s">
        <v>142</v>
      </c>
      <c r="C40" s="65">
        <v>66034</v>
      </c>
      <c r="D40" s="20">
        <v>0</v>
      </c>
      <c r="E40" s="66">
        <v>0</v>
      </c>
      <c r="F40" s="21">
        <f t="shared" si="9"/>
        <v>66034</v>
      </c>
      <c r="G40" s="65">
        <v>0</v>
      </c>
      <c r="H40" s="66">
        <v>3353</v>
      </c>
      <c r="I40" s="21">
        <f t="shared" si="10"/>
        <v>3353</v>
      </c>
      <c r="J40" s="65"/>
      <c r="K40" s="67">
        <f t="shared" si="8"/>
        <v>69387</v>
      </c>
      <c r="L40" s="68">
        <v>900</v>
      </c>
      <c r="M40" s="69">
        <f t="shared" si="6"/>
        <v>70287</v>
      </c>
      <c r="N40" s="35" t="s">
        <v>39</v>
      </c>
      <c r="O40" s="35" t="s">
        <v>39</v>
      </c>
      <c r="P40" s="35" t="s">
        <v>39</v>
      </c>
      <c r="Q40" s="35" t="s">
        <v>39</v>
      </c>
    </row>
    <row r="41" spans="2:17" x14ac:dyDescent="0.15">
      <c r="B41" s="70" t="s">
        <v>143</v>
      </c>
      <c r="C41" s="70">
        <f>SUM(C26:C40)</f>
        <v>339139</v>
      </c>
      <c r="D41" s="71">
        <f>SUM(D26:D40)</f>
        <v>6299</v>
      </c>
      <c r="E41" s="72">
        <f>SUM(E26:E40)</f>
        <v>0</v>
      </c>
      <c r="F41" s="73">
        <f t="shared" si="9"/>
        <v>345438</v>
      </c>
      <c r="G41" s="70">
        <f t="shared" ref="G41:L41" si="11">SUM(G26:G40)</f>
        <v>57941</v>
      </c>
      <c r="H41" s="72">
        <f t="shared" si="11"/>
        <v>411178</v>
      </c>
      <c r="I41" s="73">
        <f t="shared" si="11"/>
        <v>469119</v>
      </c>
      <c r="J41" s="70">
        <f t="shared" si="11"/>
        <v>0</v>
      </c>
      <c r="K41" s="74">
        <f t="shared" si="11"/>
        <v>814557</v>
      </c>
      <c r="L41" s="75">
        <f t="shared" si="11"/>
        <v>149545</v>
      </c>
      <c r="M41" s="76">
        <f t="shared" si="6"/>
        <v>964102</v>
      </c>
      <c r="N41" s="35" t="s">
        <v>39</v>
      </c>
      <c r="O41" s="35" t="s">
        <v>39</v>
      </c>
      <c r="P41" s="35" t="s">
        <v>39</v>
      </c>
      <c r="Q41" s="35" t="s">
        <v>39</v>
      </c>
    </row>
    <row r="42" spans="2:17" x14ac:dyDescent="0.15">
      <c r="B42" s="65" t="s">
        <v>144</v>
      </c>
      <c r="C42" s="65">
        <f>C24+C41</f>
        <v>370139</v>
      </c>
      <c r="D42" s="20">
        <f>D24+D41</f>
        <v>8299</v>
      </c>
      <c r="E42" s="66">
        <f>E24+E41</f>
        <v>0</v>
      </c>
      <c r="F42" s="21">
        <f t="shared" si="9"/>
        <v>378438</v>
      </c>
      <c r="G42" s="65">
        <f t="shared" ref="G42:L42" si="12">G24+G41</f>
        <v>2462941</v>
      </c>
      <c r="H42" s="66">
        <f t="shared" si="12"/>
        <v>605178</v>
      </c>
      <c r="I42" s="21">
        <f t="shared" si="12"/>
        <v>3068119</v>
      </c>
      <c r="J42" s="65">
        <f t="shared" si="12"/>
        <v>0</v>
      </c>
      <c r="K42" s="67">
        <f>F42+I42+J42</f>
        <v>3446557</v>
      </c>
      <c r="L42" s="68">
        <f t="shared" si="12"/>
        <v>779545</v>
      </c>
      <c r="M42" s="69">
        <f t="shared" si="6"/>
        <v>4226102</v>
      </c>
      <c r="N42" s="35" t="s">
        <v>39</v>
      </c>
      <c r="O42" s="35" t="s">
        <v>39</v>
      </c>
      <c r="P42" s="35" t="s">
        <v>39</v>
      </c>
      <c r="Q42" s="35" t="s">
        <v>39</v>
      </c>
    </row>
    <row r="43" spans="2:17" x14ac:dyDescent="0.15">
      <c r="B43" s="70" t="s">
        <v>145</v>
      </c>
      <c r="C43" s="70">
        <f t="shared" ref="C43:M43" si="13">C16-C42</f>
        <v>150361</v>
      </c>
      <c r="D43" s="71">
        <f t="shared" si="13"/>
        <v>8201</v>
      </c>
      <c r="E43" s="72">
        <f t="shared" si="13"/>
        <v>0</v>
      </c>
      <c r="F43" s="73">
        <f t="shared" si="13"/>
        <v>158562</v>
      </c>
      <c r="G43" s="70">
        <f t="shared" si="13"/>
        <v>69487</v>
      </c>
      <c r="H43" s="72">
        <f t="shared" si="13"/>
        <v>-389378</v>
      </c>
      <c r="I43" s="73">
        <f t="shared" si="13"/>
        <v>-319891</v>
      </c>
      <c r="J43" s="70">
        <f t="shared" si="13"/>
        <v>0</v>
      </c>
      <c r="K43" s="74">
        <f>F43+I43+J43</f>
        <v>-161329</v>
      </c>
      <c r="L43" s="75">
        <f t="shared" si="13"/>
        <v>173961</v>
      </c>
      <c r="M43" s="76">
        <f t="shared" si="13"/>
        <v>12632</v>
      </c>
      <c r="N43" s="35" t="s">
        <v>39</v>
      </c>
      <c r="O43" s="35" t="s">
        <v>39</v>
      </c>
    </row>
    <row r="44" spans="2:17" x14ac:dyDescent="0.15">
      <c r="B44" s="70" t="s">
        <v>146</v>
      </c>
      <c r="C44" s="77"/>
      <c r="D44" s="72"/>
      <c r="E44" s="72"/>
      <c r="F44" s="71"/>
      <c r="G44" s="70"/>
      <c r="H44" s="72"/>
      <c r="I44" s="73"/>
      <c r="J44" s="70"/>
      <c r="K44" s="74"/>
      <c r="L44" s="75"/>
      <c r="M44" s="76">
        <v>0</v>
      </c>
    </row>
    <row r="45" spans="2:17" x14ac:dyDescent="0.15">
      <c r="B45" s="70" t="s">
        <v>147</v>
      </c>
      <c r="C45" s="77"/>
      <c r="D45" s="72"/>
      <c r="E45" s="72"/>
      <c r="F45" s="71"/>
      <c r="G45" s="70"/>
      <c r="H45" s="72"/>
      <c r="I45" s="73"/>
      <c r="J45" s="70"/>
      <c r="K45" s="74"/>
      <c r="L45" s="75"/>
      <c r="M45" s="76">
        <v>0</v>
      </c>
    </row>
    <row r="46" spans="2:17" ht="15" thickBot="1" x14ac:dyDescent="0.2">
      <c r="B46" s="78" t="s">
        <v>148</v>
      </c>
      <c r="C46" s="79"/>
      <c r="D46" s="80"/>
      <c r="E46" s="80"/>
      <c r="F46" s="81"/>
      <c r="G46" s="78"/>
      <c r="H46" s="80"/>
      <c r="I46" s="81"/>
      <c r="J46" s="78"/>
      <c r="K46" s="82"/>
      <c r="L46" s="83"/>
      <c r="M46" s="84">
        <f>M43+M44-M45</f>
        <v>12632</v>
      </c>
    </row>
    <row r="47" spans="2:17" x14ac:dyDescent="0.15">
      <c r="K47" s="35" t="s">
        <v>3</v>
      </c>
    </row>
    <row r="48" spans="2:17" x14ac:dyDescent="0.15">
      <c r="G48" s="35" t="s">
        <v>3</v>
      </c>
    </row>
    <row r="49" spans="7:7" x14ac:dyDescent="0.15">
      <c r="G49" s="35" t="s">
        <v>3</v>
      </c>
    </row>
  </sheetData>
  <mergeCells count="1">
    <mergeCell ref="G5:I5"/>
  </mergeCells>
  <phoneticPr fontId="3"/>
  <pageMargins left="0.25" right="0.25" top="0.75" bottom="0.75" header="0.3" footer="0.3"/>
  <pageSetup paperSize="9" scale="74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活動計算書</vt:lpstr>
      <vt:lpstr>（参考資料）事業別損益_R1</vt:lpstr>
      <vt:lpstr>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三輪宮子</cp:lastModifiedBy>
  <cp:lastPrinted>2020-05-01T07:21:44Z</cp:lastPrinted>
  <dcterms:created xsi:type="dcterms:W3CDTF">2020-05-01T07:18:35Z</dcterms:created>
  <dcterms:modified xsi:type="dcterms:W3CDTF">2020-05-06T06:44:11Z</dcterms:modified>
</cp:coreProperties>
</file>