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8.201\home\総務\🚙日本財団（福祉車両申請）\財産目録\"/>
    </mc:Choice>
  </mc:AlternateContent>
  <bookViews>
    <workbookView xWindow="0" yWindow="0" windowWidth="19200" windowHeight="11070"/>
  </bookViews>
  <sheets>
    <sheet name="新）流動資産" sheetId="6" r:id="rId1"/>
    <sheet name="新）固定資産" sheetId="7" r:id="rId2"/>
    <sheet name="新）負債の部" sheetId="8" r:id="rId3"/>
  </sheets>
  <definedNames>
    <definedName name="_xlnm.Print_Titles" localSheetId="1">'新）固定資産'!$1:$5</definedName>
    <definedName name="_xlnm.Print_Titles" localSheetId="2">'新）負債の部'!$1:$5</definedName>
    <definedName name="_xlnm.Print_Titles" localSheetId="0">'新）流動資産'!$1:$5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6" l="1"/>
  <c r="F13" i="8" l="1"/>
  <c r="F122" i="6" l="1"/>
  <c r="M173" i="7" l="1"/>
  <c r="K122" i="7"/>
  <c r="L122" i="7"/>
  <c r="M122" i="7"/>
  <c r="M127" i="7"/>
  <c r="L134" i="7"/>
  <c r="K124" i="7"/>
  <c r="K136" i="7"/>
  <c r="K123" i="7"/>
  <c r="M121" i="7"/>
  <c r="K118" i="7"/>
  <c r="L118" i="7"/>
  <c r="L117" i="7"/>
  <c r="L116" i="7"/>
  <c r="L114" i="7"/>
  <c r="K114" i="7"/>
  <c r="L112" i="7"/>
  <c r="K112" i="7"/>
  <c r="L109" i="7"/>
  <c r="M96" i="7" l="1"/>
  <c r="M97" i="7"/>
  <c r="L60" i="7" l="1"/>
  <c r="L58" i="7"/>
  <c r="M45" i="7"/>
  <c r="L47" i="7"/>
  <c r="L49" i="7"/>
  <c r="K49" i="7"/>
  <c r="K47" i="7"/>
  <c r="F40" i="6"/>
  <c r="K114" i="6"/>
  <c r="K128" i="6" s="1"/>
  <c r="L51" i="7" l="1"/>
  <c r="M47" i="7"/>
  <c r="M49" i="7"/>
  <c r="M51" i="7"/>
  <c r="K51" i="7"/>
  <c r="F94" i="6"/>
  <c r="F84" i="6" l="1"/>
  <c r="F65" i="6"/>
  <c r="F64" i="6"/>
  <c r="F39" i="6"/>
  <c r="F37" i="6"/>
  <c r="F35" i="6"/>
  <c r="F75" i="6"/>
  <c r="F56" i="6"/>
  <c r="F31" i="6"/>
  <c r="F11" i="6"/>
  <c r="F30" i="6"/>
  <c r="F28" i="6"/>
  <c r="F26" i="6"/>
  <c r="F25" i="6"/>
  <c r="F24" i="6"/>
  <c r="F23" i="6"/>
  <c r="F20" i="6"/>
  <c r="F19" i="6"/>
  <c r="F17" i="6"/>
  <c r="F16" i="6"/>
  <c r="K82" i="8"/>
  <c r="F94" i="8"/>
  <c r="F93" i="8"/>
  <c r="K76" i="8"/>
  <c r="K70" i="8" l="1"/>
  <c r="F67" i="8" l="1"/>
  <c r="K66" i="8" s="1"/>
  <c r="F55" i="8"/>
  <c r="F54" i="8"/>
  <c r="K35" i="8"/>
  <c r="F15" i="8" l="1"/>
  <c r="K8" i="8" s="1"/>
  <c r="K16" i="8" l="1"/>
  <c r="K102" i="8" l="1"/>
  <c r="K125" i="8" l="1"/>
  <c r="M139" i="7" l="1"/>
  <c r="M119" i="7" l="1"/>
  <c r="M118" i="7" s="1"/>
  <c r="M120" i="7"/>
  <c r="K117" i="7"/>
  <c r="M115" i="7"/>
  <c r="K110" i="7"/>
  <c r="M111" i="7"/>
  <c r="K109" i="7"/>
  <c r="M104" i="7"/>
  <c r="L80" i="7"/>
  <c r="M81" i="7"/>
  <c r="M75" i="7"/>
  <c r="K74" i="7"/>
  <c r="L68" i="7"/>
  <c r="M69" i="7"/>
  <c r="K68" i="7"/>
  <c r="L44" i="7" l="1"/>
  <c r="M9" i="7"/>
  <c r="F117" i="6"/>
  <c r="F103" i="6" l="1"/>
  <c r="F108" i="6"/>
  <c r="F93" i="6" l="1"/>
  <c r="F74" i="6"/>
  <c r="K55" i="6" l="1"/>
  <c r="K105" i="8"/>
  <c r="K99" i="8"/>
  <c r="F98" i="8"/>
  <c r="F95" i="8"/>
  <c r="K63" i="8"/>
  <c r="K60" i="8"/>
  <c r="K80" i="8" s="1"/>
  <c r="F59" i="8"/>
  <c r="F56" i="8"/>
  <c r="L91" i="7"/>
  <c r="K93" i="7"/>
  <c r="M161" i="7"/>
  <c r="M159" i="7"/>
  <c r="M137" i="7"/>
  <c r="K134" i="7"/>
  <c r="M124" i="7"/>
  <c r="M133" i="7"/>
  <c r="M132" i="7"/>
  <c r="M131" i="7"/>
  <c r="M130" i="7"/>
  <c r="M129" i="7"/>
  <c r="M128" i="7"/>
  <c r="M126" i="7"/>
  <c r="M125" i="7"/>
  <c r="L135" i="7"/>
  <c r="K135" i="7"/>
  <c r="M123" i="7"/>
  <c r="K91" i="7"/>
  <c r="K129" i="8" l="1"/>
  <c r="M136" i="7"/>
  <c r="M135" i="7" s="1"/>
  <c r="M134" i="7"/>
  <c r="K43" i="8"/>
  <c r="M109" i="7"/>
  <c r="K116" i="7"/>
  <c r="M114" i="7"/>
  <c r="M113" i="7"/>
  <c r="M105" i="7"/>
  <c r="M106" i="7"/>
  <c r="M107" i="7"/>
  <c r="M108" i="7"/>
  <c r="M103" i="7"/>
  <c r="M102" i="7"/>
  <c r="M101" i="7"/>
  <c r="L94" i="7"/>
  <c r="K94" i="7"/>
  <c r="M99" i="7"/>
  <c r="M98" i="7"/>
  <c r="M95" i="7"/>
  <c r="M93" i="7"/>
  <c r="M92" i="7"/>
  <c r="K90" i="7"/>
  <c r="K80" i="7" s="1"/>
  <c r="M89" i="7"/>
  <c r="M88" i="7"/>
  <c r="M87" i="7"/>
  <c r="M86" i="7"/>
  <c r="M85" i="7"/>
  <c r="M84" i="7"/>
  <c r="M83" i="7"/>
  <c r="M82" i="7"/>
  <c r="L72" i="7"/>
  <c r="K72" i="7"/>
  <c r="M74" i="7"/>
  <c r="M79" i="7"/>
  <c r="M78" i="7"/>
  <c r="M77" i="7"/>
  <c r="M76" i="7"/>
  <c r="M73" i="7"/>
  <c r="M71" i="7"/>
  <c r="M70" i="7"/>
  <c r="M63" i="7"/>
  <c r="L62" i="7"/>
  <c r="L65" i="7" s="1"/>
  <c r="K62" i="7"/>
  <c r="K65" i="7" s="1"/>
  <c r="M60" i="7"/>
  <c r="M58" i="7"/>
  <c r="M56" i="7"/>
  <c r="M54" i="7"/>
  <c r="M52" i="7"/>
  <c r="M42" i="7"/>
  <c r="M38" i="7"/>
  <c r="M36" i="7"/>
  <c r="M34" i="7"/>
  <c r="L33" i="7"/>
  <c r="K33" i="7"/>
  <c r="L32" i="7"/>
  <c r="K32" i="7"/>
  <c r="M30" i="7"/>
  <c r="L29" i="7"/>
  <c r="M28" i="7"/>
  <c r="M27" i="7"/>
  <c r="M32" i="7" s="1"/>
  <c r="M25" i="7"/>
  <c r="M23" i="7"/>
  <c r="M72" i="7" l="1"/>
  <c r="M68" i="7"/>
  <c r="J22" i="7"/>
  <c r="M94" i="7"/>
  <c r="M62" i="7"/>
  <c r="M65" i="7" s="1"/>
  <c r="M116" i="7"/>
  <c r="K100" i="7"/>
  <c r="L22" i="7"/>
  <c r="K130" i="8"/>
  <c r="M91" i="7"/>
  <c r="M117" i="7"/>
  <c r="L100" i="7"/>
  <c r="M110" i="7"/>
  <c r="M29" i="7"/>
  <c r="M112" i="7"/>
  <c r="M90" i="7"/>
  <c r="M80" i="7" s="1"/>
  <c r="M176" i="7" s="1"/>
  <c r="M33" i="7"/>
  <c r="L21" i="7"/>
  <c r="M20" i="7"/>
  <c r="M19" i="7"/>
  <c r="M18" i="7"/>
  <c r="M17" i="7"/>
  <c r="M16" i="7"/>
  <c r="M15" i="7"/>
  <c r="M13" i="7"/>
  <c r="M12" i="7"/>
  <c r="M11" i="7"/>
  <c r="L14" i="7"/>
  <c r="L8" i="7" s="1"/>
  <c r="M10" i="7"/>
  <c r="K29" i="7"/>
  <c r="K21" i="7"/>
  <c r="K14" i="7"/>
  <c r="J8" i="7" s="1"/>
  <c r="J66" i="7" s="1"/>
  <c r="K126" i="6"/>
  <c r="F113" i="6"/>
  <c r="K109" i="6" s="1"/>
  <c r="K53" i="6"/>
  <c r="K49" i="6"/>
  <c r="K29" i="6"/>
  <c r="K9" i="6"/>
  <c r="M21" i="7" l="1"/>
  <c r="M100" i="7"/>
  <c r="L66" i="7"/>
  <c r="K8" i="6"/>
  <c r="M14" i="7"/>
  <c r="K40" i="7"/>
  <c r="M44" i="7"/>
  <c r="M22" i="7" s="1"/>
  <c r="M8" i="7" l="1"/>
  <c r="M66" i="7" s="1"/>
  <c r="M177" i="7" s="1"/>
  <c r="M40" i="7"/>
  <c r="M178" i="7" l="1"/>
  <c r="K131" i="8" s="1"/>
</calcChain>
</file>

<file path=xl/sharedStrings.xml><?xml version="1.0" encoding="utf-8"?>
<sst xmlns="http://schemas.openxmlformats.org/spreadsheetml/2006/main" count="843" uniqueCount="345">
  <si>
    <t>資産の部　合計</t>
    <rPh sb="0" eb="2">
      <t>シサン</t>
    </rPh>
    <rPh sb="3" eb="4">
      <t>ブ</t>
    </rPh>
    <rPh sb="5" eb="7">
      <t>ゴウケイ</t>
    </rPh>
    <phoneticPr fontId="2"/>
  </si>
  <si>
    <t>事業未払金</t>
    <rPh sb="0" eb="2">
      <t>ジギョウ</t>
    </rPh>
    <rPh sb="2" eb="3">
      <t>ミ</t>
    </rPh>
    <rPh sb="3" eb="4">
      <t>バラ</t>
    </rPh>
    <rPh sb="4" eb="5">
      <t>キン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</si>
  <si>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</si>
  <si>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負債の部　合計</t>
    <rPh sb="0" eb="2">
      <t>フサイ</t>
    </rPh>
    <rPh sb="3" eb="4">
      <t>ブ</t>
    </rPh>
    <rPh sb="5" eb="7">
      <t>ゴウケイ</t>
    </rPh>
    <phoneticPr fontId="2"/>
  </si>
  <si>
    <t>預り金</t>
    <rPh sb="0" eb="1">
      <t>アズカ</t>
    </rPh>
    <rPh sb="2" eb="3">
      <t>キン</t>
    </rPh>
    <phoneticPr fontId="2"/>
  </si>
  <si>
    <t>リース債務</t>
    <rPh sb="3" eb="5">
      <t>サイム</t>
    </rPh>
    <phoneticPr fontId="2"/>
  </si>
  <si>
    <t>ケアハウス悠</t>
    <rPh sb="5" eb="6">
      <t>ユウ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</si>
  <si>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</si>
  <si>
    <t>Ⅰ.資産の部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</si>
  <si>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</si>
  <si>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</si>
  <si>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本部</t>
    <rPh sb="0" eb="2">
      <t>ホンブ</t>
    </rPh>
    <phoneticPr fontId="2"/>
  </si>
  <si>
    <t>花水木</t>
    <rPh sb="0" eb="1">
      <t>ハナ</t>
    </rPh>
    <rPh sb="1" eb="3">
      <t>ミズキ</t>
    </rPh>
    <phoneticPr fontId="2"/>
  </si>
  <si>
    <t>ゆりのき</t>
  </si>
  <si>
    <t>ゆりのき</t>
    <phoneticPr fontId="2"/>
  </si>
  <si>
    <t>もちの木作業所</t>
    <rPh sb="3" eb="4">
      <t>キ</t>
    </rPh>
    <rPh sb="4" eb="6">
      <t>サギョウ</t>
    </rPh>
    <rPh sb="6" eb="7">
      <t>ジョ</t>
    </rPh>
    <phoneticPr fontId="2"/>
  </si>
  <si>
    <t>スペースドリーム</t>
  </si>
  <si>
    <t>スペースドリーム</t>
    <phoneticPr fontId="2"/>
  </si>
  <si>
    <t>スマイルすみよし</t>
    <phoneticPr fontId="2"/>
  </si>
  <si>
    <t>ひまわり館</t>
    <rPh sb="4" eb="5">
      <t>カン</t>
    </rPh>
    <phoneticPr fontId="2"/>
  </si>
  <si>
    <t>コナン</t>
  </si>
  <si>
    <t>コナン</t>
    <phoneticPr fontId="2"/>
  </si>
  <si>
    <t>モリヤ</t>
  </si>
  <si>
    <t>モリヤ</t>
    <phoneticPr fontId="2"/>
  </si>
  <si>
    <t>まなーるもちの木</t>
    <rPh sb="7" eb="8">
      <t>キ</t>
    </rPh>
    <phoneticPr fontId="2"/>
  </si>
  <si>
    <t>花の郷</t>
    <rPh sb="0" eb="1">
      <t>ハナ</t>
    </rPh>
    <rPh sb="2" eb="3">
      <t>サト</t>
    </rPh>
    <phoneticPr fontId="2"/>
  </si>
  <si>
    <t>さくら</t>
  </si>
  <si>
    <t>さくら</t>
    <phoneticPr fontId="2"/>
  </si>
  <si>
    <t>はぎの郷</t>
    <rPh sb="3" eb="4">
      <t>サト</t>
    </rPh>
    <phoneticPr fontId="2"/>
  </si>
  <si>
    <t>千の杜</t>
    <rPh sb="0" eb="1">
      <t>セン</t>
    </rPh>
    <rPh sb="2" eb="3">
      <t>モリ</t>
    </rPh>
    <phoneticPr fontId="2"/>
  </si>
  <si>
    <t>フルールとうかい</t>
  </si>
  <si>
    <t>フルールとうかい</t>
    <phoneticPr fontId="2"/>
  </si>
  <si>
    <t>小口現金</t>
    <rPh sb="0" eb="2">
      <t>コグチ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</si>
  <si>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</si>
  <si>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</si>
  <si>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常陽銀行</t>
    <rPh sb="0" eb="2">
      <t>ジョウヨウ</t>
    </rPh>
    <rPh sb="2" eb="4">
      <t>ギンコウ</t>
    </rPh>
    <phoneticPr fontId="2"/>
  </si>
  <si>
    <t>茨城県信用組合</t>
    <rPh sb="0" eb="3">
      <t>イバラキケン</t>
    </rPh>
    <rPh sb="3" eb="5">
      <t>シンヨウ</t>
    </rPh>
    <rPh sb="5" eb="7">
      <t>クミアイ</t>
    </rPh>
    <phoneticPr fontId="2"/>
  </si>
  <si>
    <t>定期積立金</t>
    <rPh sb="0" eb="2">
      <t>テイキ</t>
    </rPh>
    <rPh sb="2" eb="4">
      <t>ツミタテ</t>
    </rPh>
    <rPh sb="4" eb="5">
      <t>キン</t>
    </rPh>
    <phoneticPr fontId="2"/>
  </si>
  <si>
    <t>事業未収金</t>
    <rPh sb="0" eb="2">
      <t>ジギョウ</t>
    </rPh>
    <rPh sb="2" eb="5">
      <t>ミシュウキン</t>
    </rPh>
    <phoneticPr fontId="2"/>
  </si>
  <si>
    <t>未収金</t>
    <rPh sb="0" eb="3">
      <t>ミシュウキン</t>
    </rPh>
    <phoneticPr fontId="2"/>
  </si>
  <si>
    <t>立替金</t>
    <rPh sb="0" eb="3">
      <t>タテカエキン</t>
    </rPh>
    <phoneticPr fontId="2"/>
  </si>
  <si>
    <t>仮払金</t>
    <rPh sb="0" eb="2">
      <t>カリバライ</t>
    </rPh>
    <rPh sb="2" eb="3">
      <t>キン</t>
    </rPh>
    <phoneticPr fontId="2"/>
  </si>
  <si>
    <t>流動資産　合計</t>
    <rPh sb="0" eb="2">
      <t>リュウドウ</t>
    </rPh>
    <rPh sb="2" eb="4">
      <t>シサン</t>
    </rPh>
    <rPh sb="5" eb="7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</si>
  <si>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</si>
  <si>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（１）基本財産</t>
    <rPh sb="3" eb="5">
      <t>キホン</t>
    </rPh>
    <rPh sb="5" eb="7">
      <t>ザイサン</t>
    </rPh>
    <phoneticPr fontId="2"/>
  </si>
  <si>
    <t>土地</t>
    <rPh sb="0" eb="2">
      <t>トチ</t>
    </rPh>
    <phoneticPr fontId="2"/>
  </si>
  <si>
    <t>笠間市鯉淵字十ノ割6266-185,6266-186</t>
    <rPh sb="0" eb="3">
      <t>カサマシ</t>
    </rPh>
    <rPh sb="3" eb="5">
      <t>コイブチ</t>
    </rPh>
    <rPh sb="5" eb="6">
      <t>ジ</t>
    </rPh>
    <rPh sb="6" eb="7">
      <t>ジュウ</t>
    </rPh>
    <rPh sb="8" eb="9">
      <t>ワリ</t>
    </rPh>
    <phoneticPr fontId="2"/>
  </si>
  <si>
    <t>ゆりのき</t>
    <phoneticPr fontId="2"/>
  </si>
  <si>
    <t>笠間市鯉淵字十ノ割6612-213,6612-16,6612-147</t>
    <rPh sb="0" eb="3">
      <t>カサマシ</t>
    </rPh>
    <rPh sb="3" eb="5">
      <t>コイブチ</t>
    </rPh>
    <rPh sb="5" eb="6">
      <t>ジ</t>
    </rPh>
    <rPh sb="6" eb="7">
      <t>ジュウ</t>
    </rPh>
    <rPh sb="8" eb="9">
      <t>ワリ</t>
    </rPh>
    <phoneticPr fontId="2"/>
  </si>
  <si>
    <t>笠間市寺崎161-1,616-1,158-4</t>
    <rPh sb="0" eb="3">
      <t>カサマシ</t>
    </rPh>
    <rPh sb="3" eb="5">
      <t>テラサキ</t>
    </rPh>
    <phoneticPr fontId="2"/>
  </si>
  <si>
    <t>水戸市酒門町字東原2945-2,2946-3</t>
    <rPh sb="0" eb="3">
      <t>ミトシ</t>
    </rPh>
    <rPh sb="3" eb="6">
      <t>サカドチョウ</t>
    </rPh>
    <rPh sb="6" eb="7">
      <t>アザ</t>
    </rPh>
    <rPh sb="7" eb="9">
      <t>トウハラ</t>
    </rPh>
    <phoneticPr fontId="2"/>
  </si>
  <si>
    <t>常総市菅生町1319-1,1919-3,1317-1</t>
    <rPh sb="0" eb="3">
      <t>ジョウソウシ</t>
    </rPh>
    <rPh sb="3" eb="5">
      <t>スガオ</t>
    </rPh>
    <rPh sb="5" eb="6">
      <t>マチ</t>
    </rPh>
    <phoneticPr fontId="2"/>
  </si>
  <si>
    <t>水戸市千波町千波山2500-3,2500-4,2500-6,2575-4</t>
    <rPh sb="0" eb="3">
      <t>ミトシ</t>
    </rPh>
    <rPh sb="3" eb="5">
      <t>センバ</t>
    </rPh>
    <rPh sb="5" eb="6">
      <t>マチ</t>
    </rPh>
    <rPh sb="6" eb="8">
      <t>センバ</t>
    </rPh>
    <rPh sb="8" eb="9">
      <t>ヤマ</t>
    </rPh>
    <phoneticPr fontId="2"/>
  </si>
  <si>
    <t>稲敷郡美浦村木原626-2</t>
    <rPh sb="0" eb="3">
      <t>イナシキグン</t>
    </rPh>
    <rPh sb="3" eb="6">
      <t>ミホムラ</t>
    </rPh>
    <rPh sb="6" eb="8">
      <t>キハラ</t>
    </rPh>
    <phoneticPr fontId="2"/>
  </si>
  <si>
    <t>潮来市牛堀字上向310-1,315-5,129-9,129-11</t>
    <rPh sb="0" eb="3">
      <t>イタコシ</t>
    </rPh>
    <rPh sb="3" eb="5">
      <t>ウシボリ</t>
    </rPh>
    <rPh sb="5" eb="6">
      <t>アザ</t>
    </rPh>
    <rPh sb="6" eb="7">
      <t>ウエ</t>
    </rPh>
    <phoneticPr fontId="2"/>
  </si>
  <si>
    <t>さくら</t>
    <phoneticPr fontId="2"/>
  </si>
  <si>
    <t>計</t>
    <rPh sb="0" eb="1">
      <t>ケイ</t>
    </rPh>
    <phoneticPr fontId="2"/>
  </si>
  <si>
    <t>かさま</t>
    <phoneticPr fontId="2"/>
  </si>
  <si>
    <t>ポプラ</t>
    <phoneticPr fontId="2"/>
  </si>
  <si>
    <t>水戸市住吉町210-1,210-2</t>
    <rPh sb="0" eb="3">
      <t>ミトシ</t>
    </rPh>
    <rPh sb="3" eb="5">
      <t>スミヨシ</t>
    </rPh>
    <rPh sb="5" eb="6">
      <t>マチ</t>
    </rPh>
    <phoneticPr fontId="2"/>
  </si>
  <si>
    <t>建物</t>
    <rPh sb="0" eb="2">
      <t>タテモノ</t>
    </rPh>
    <phoneticPr fontId="2"/>
  </si>
  <si>
    <t>笠間市鯉淵字十ノ割6266-185</t>
    <rPh sb="0" eb="3">
      <t>カサマシ</t>
    </rPh>
    <rPh sb="3" eb="5">
      <t>コイブチ</t>
    </rPh>
    <rPh sb="5" eb="6">
      <t>アザ</t>
    </rPh>
    <rPh sb="6" eb="7">
      <t>ジュウ</t>
    </rPh>
    <rPh sb="8" eb="9">
      <t>ワリ</t>
    </rPh>
    <phoneticPr fontId="2"/>
  </si>
  <si>
    <t>笠間市鯉淵字十ノ割6612番地147他</t>
    <rPh sb="0" eb="3">
      <t>カサマシ</t>
    </rPh>
    <rPh sb="3" eb="5">
      <t>コイブチ</t>
    </rPh>
    <rPh sb="5" eb="6">
      <t>アザ</t>
    </rPh>
    <rPh sb="6" eb="7">
      <t>ジュウ</t>
    </rPh>
    <rPh sb="8" eb="9">
      <t>ワリ</t>
    </rPh>
    <rPh sb="13" eb="15">
      <t>バンチ</t>
    </rPh>
    <rPh sb="18" eb="19">
      <t>ホカ</t>
    </rPh>
    <phoneticPr fontId="2"/>
  </si>
  <si>
    <t>鉄筋コンクリート造陸屋根地上５階建</t>
    <rPh sb="0" eb="2">
      <t>テッキン</t>
    </rPh>
    <rPh sb="8" eb="9">
      <t>ツク</t>
    </rPh>
    <rPh sb="9" eb="10">
      <t>リク</t>
    </rPh>
    <rPh sb="10" eb="12">
      <t>ヤネ</t>
    </rPh>
    <rPh sb="12" eb="14">
      <t>チジョウ</t>
    </rPh>
    <rPh sb="15" eb="16">
      <t>カイ</t>
    </rPh>
    <rPh sb="16" eb="17">
      <t>タ</t>
    </rPh>
    <phoneticPr fontId="2"/>
  </si>
  <si>
    <t>鉄骨造亜鉛メッキ鋼板葺２階建　家屋番号6612番地147の2</t>
    <rPh sb="0" eb="3">
      <t>テッコツゾウ</t>
    </rPh>
    <rPh sb="3" eb="5">
      <t>アエン</t>
    </rPh>
    <rPh sb="8" eb="9">
      <t>コウ</t>
    </rPh>
    <rPh sb="9" eb="10">
      <t>イタ</t>
    </rPh>
    <rPh sb="10" eb="11">
      <t>シュウ</t>
    </rPh>
    <rPh sb="12" eb="13">
      <t>カイ</t>
    </rPh>
    <rPh sb="13" eb="14">
      <t>タ</t>
    </rPh>
    <rPh sb="15" eb="17">
      <t>カオク</t>
    </rPh>
    <rPh sb="17" eb="19">
      <t>バンゴウ</t>
    </rPh>
    <rPh sb="23" eb="25">
      <t>バンチ</t>
    </rPh>
    <phoneticPr fontId="2"/>
  </si>
  <si>
    <t>笠間市寺崎字峯崎161-1</t>
    <rPh sb="0" eb="3">
      <t>カサマシ</t>
    </rPh>
    <rPh sb="3" eb="5">
      <t>テラサキ</t>
    </rPh>
    <rPh sb="5" eb="6">
      <t>アザ</t>
    </rPh>
    <rPh sb="6" eb="8">
      <t>ミネサキ</t>
    </rPh>
    <phoneticPr fontId="2"/>
  </si>
  <si>
    <t>鉄骨造合金メッキ鋼板葺平屋建</t>
    <rPh sb="0" eb="3">
      <t>テッコツゾウ</t>
    </rPh>
    <rPh sb="3" eb="5">
      <t>ゴウキン</t>
    </rPh>
    <rPh sb="8" eb="10">
      <t>コウバン</t>
    </rPh>
    <rPh sb="10" eb="11">
      <t>ブキ</t>
    </rPh>
    <rPh sb="11" eb="13">
      <t>ヒラヤ</t>
    </rPh>
    <rPh sb="13" eb="14">
      <t>ダ</t>
    </rPh>
    <phoneticPr fontId="2"/>
  </si>
  <si>
    <t>水戸市酒門町字東原2945-3他</t>
    <rPh sb="0" eb="3">
      <t>ミトシ</t>
    </rPh>
    <rPh sb="3" eb="6">
      <t>サカドチョウ</t>
    </rPh>
    <rPh sb="6" eb="7">
      <t>アザ</t>
    </rPh>
    <rPh sb="7" eb="9">
      <t>トウハラ</t>
    </rPh>
    <rPh sb="15" eb="16">
      <t>ホカ</t>
    </rPh>
    <phoneticPr fontId="2"/>
  </si>
  <si>
    <t>鉄筋コンクリート造陸屋根地上２階建</t>
    <rPh sb="0" eb="2">
      <t>テッキン</t>
    </rPh>
    <rPh sb="8" eb="9">
      <t>ゾウ</t>
    </rPh>
    <rPh sb="9" eb="10">
      <t>リク</t>
    </rPh>
    <rPh sb="10" eb="12">
      <t>ヤネ</t>
    </rPh>
    <rPh sb="12" eb="14">
      <t>チジョウ</t>
    </rPh>
    <rPh sb="15" eb="16">
      <t>カイ</t>
    </rPh>
    <rPh sb="16" eb="17">
      <t>タ</t>
    </rPh>
    <phoneticPr fontId="2"/>
  </si>
  <si>
    <t>常総市菅生町字大並1319-1他</t>
    <rPh sb="0" eb="3">
      <t>ジョウソウシ</t>
    </rPh>
    <rPh sb="3" eb="5">
      <t>スガオ</t>
    </rPh>
    <rPh sb="5" eb="6">
      <t>マチ</t>
    </rPh>
    <rPh sb="6" eb="7">
      <t>ジ</t>
    </rPh>
    <rPh sb="7" eb="8">
      <t>ダイ</t>
    </rPh>
    <rPh sb="8" eb="9">
      <t>ナミ</t>
    </rPh>
    <rPh sb="15" eb="16">
      <t>ホカ</t>
    </rPh>
    <phoneticPr fontId="2"/>
  </si>
  <si>
    <t>那珂郡東海村大字舟石川字台667番地1</t>
    <rPh sb="0" eb="3">
      <t>ナカグン</t>
    </rPh>
    <rPh sb="3" eb="6">
      <t>トウカイムラ</t>
    </rPh>
    <rPh sb="6" eb="8">
      <t>オオアザ</t>
    </rPh>
    <rPh sb="8" eb="9">
      <t>フナ</t>
    </rPh>
    <rPh sb="9" eb="11">
      <t>イシカワ</t>
    </rPh>
    <rPh sb="11" eb="12">
      <t>アザ</t>
    </rPh>
    <rPh sb="12" eb="13">
      <t>ダイ</t>
    </rPh>
    <rPh sb="16" eb="18">
      <t>バンチ</t>
    </rPh>
    <phoneticPr fontId="2"/>
  </si>
  <si>
    <t>鉄骨造陸屋根２階建　家屋番号667番地1</t>
    <rPh sb="0" eb="2">
      <t>テッコツ</t>
    </rPh>
    <rPh sb="2" eb="3">
      <t>ゾウ</t>
    </rPh>
    <rPh sb="3" eb="4">
      <t>リク</t>
    </rPh>
    <rPh sb="4" eb="6">
      <t>ヤネ</t>
    </rPh>
    <rPh sb="7" eb="8">
      <t>カイ</t>
    </rPh>
    <rPh sb="8" eb="9">
      <t>タ</t>
    </rPh>
    <rPh sb="10" eb="12">
      <t>カオク</t>
    </rPh>
    <rPh sb="12" eb="14">
      <t>バンゴウ</t>
    </rPh>
    <rPh sb="17" eb="19">
      <t>バンチ</t>
    </rPh>
    <phoneticPr fontId="2"/>
  </si>
  <si>
    <t>もちの木作業所</t>
    <rPh sb="3" eb="4">
      <t>キ</t>
    </rPh>
    <rPh sb="4" eb="6">
      <t>サギョウ</t>
    </rPh>
    <rPh sb="6" eb="7">
      <t>ショ</t>
    </rPh>
    <phoneticPr fontId="2"/>
  </si>
  <si>
    <t>水戸市田島町字椿巷133</t>
    <rPh sb="0" eb="3">
      <t>ミトシ</t>
    </rPh>
    <rPh sb="3" eb="5">
      <t>タジマ</t>
    </rPh>
    <rPh sb="5" eb="6">
      <t>チョウ</t>
    </rPh>
    <rPh sb="6" eb="7">
      <t>アザ</t>
    </rPh>
    <rPh sb="7" eb="8">
      <t>ツバキ</t>
    </rPh>
    <rPh sb="8" eb="9">
      <t>チマタ</t>
    </rPh>
    <phoneticPr fontId="2"/>
  </si>
  <si>
    <t>鉄骨ブロック平屋建</t>
    <rPh sb="0" eb="2">
      <t>テッコツ</t>
    </rPh>
    <rPh sb="6" eb="8">
      <t>ヒラヤ</t>
    </rPh>
    <rPh sb="8" eb="9">
      <t>タ</t>
    </rPh>
    <phoneticPr fontId="2"/>
  </si>
  <si>
    <t>水戸市田島町字柊巷786-1</t>
    <rPh sb="0" eb="3">
      <t>ミトシ</t>
    </rPh>
    <rPh sb="3" eb="5">
      <t>タジマ</t>
    </rPh>
    <rPh sb="5" eb="6">
      <t>チョウ</t>
    </rPh>
    <rPh sb="6" eb="7">
      <t>アザ</t>
    </rPh>
    <rPh sb="7" eb="8">
      <t>ヒイラギ</t>
    </rPh>
    <rPh sb="8" eb="9">
      <t>チマタ</t>
    </rPh>
    <phoneticPr fontId="2"/>
  </si>
  <si>
    <t>鉄骨造亜鉛メッキ鋼板葺平屋建</t>
    <rPh sb="0" eb="3">
      <t>テッコツゾウ</t>
    </rPh>
    <rPh sb="3" eb="5">
      <t>アエン</t>
    </rPh>
    <rPh sb="8" eb="10">
      <t>コウバン</t>
    </rPh>
    <rPh sb="10" eb="11">
      <t>ブキ</t>
    </rPh>
    <rPh sb="11" eb="13">
      <t>ヒラヤ</t>
    </rPh>
    <rPh sb="13" eb="14">
      <t>タ</t>
    </rPh>
    <phoneticPr fontId="2"/>
  </si>
  <si>
    <t>小計</t>
    <rPh sb="0" eb="2">
      <t>ショウケイ</t>
    </rPh>
    <phoneticPr fontId="2"/>
  </si>
  <si>
    <t>石鹸工場</t>
    <rPh sb="0" eb="2">
      <t>セッケン</t>
    </rPh>
    <rPh sb="2" eb="4">
      <t>コウジョウ</t>
    </rPh>
    <phoneticPr fontId="2"/>
  </si>
  <si>
    <t>水戸市住吉町210-1他</t>
    <rPh sb="0" eb="3">
      <t>ミトシ</t>
    </rPh>
    <rPh sb="3" eb="6">
      <t>スミヨシチョウ</t>
    </rPh>
    <rPh sb="11" eb="12">
      <t>ホカ</t>
    </rPh>
    <phoneticPr fontId="2"/>
  </si>
  <si>
    <t>木造スレート葺平屋建</t>
    <rPh sb="0" eb="2">
      <t>モクゾウ</t>
    </rPh>
    <rPh sb="6" eb="7">
      <t>ブキ</t>
    </rPh>
    <rPh sb="7" eb="9">
      <t>ヒラヤ</t>
    </rPh>
    <rPh sb="9" eb="10">
      <t>タ</t>
    </rPh>
    <phoneticPr fontId="2"/>
  </si>
  <si>
    <t>笠間市鯉淵字十ノ割6266番地143</t>
    <rPh sb="0" eb="3">
      <t>カサマシ</t>
    </rPh>
    <rPh sb="3" eb="5">
      <t>コイブチ</t>
    </rPh>
    <rPh sb="5" eb="6">
      <t>アザ</t>
    </rPh>
    <rPh sb="6" eb="7">
      <t>ジュウ</t>
    </rPh>
    <rPh sb="8" eb="9">
      <t>ワリ</t>
    </rPh>
    <rPh sb="13" eb="15">
      <t>バンチ</t>
    </rPh>
    <phoneticPr fontId="2"/>
  </si>
  <si>
    <t>ともべ</t>
    <phoneticPr fontId="2"/>
  </si>
  <si>
    <t>木造瓦葺２階建　家屋番号143の3,家屋番号143の4</t>
    <rPh sb="0" eb="2">
      <t>モクゾウ</t>
    </rPh>
    <rPh sb="2" eb="3">
      <t>カワラ</t>
    </rPh>
    <rPh sb="3" eb="4">
      <t>ブキ</t>
    </rPh>
    <rPh sb="5" eb="6">
      <t>カイ</t>
    </rPh>
    <rPh sb="6" eb="7">
      <t>タ</t>
    </rPh>
    <rPh sb="8" eb="10">
      <t>カオク</t>
    </rPh>
    <rPh sb="10" eb="12">
      <t>バンゴウ</t>
    </rPh>
    <rPh sb="18" eb="20">
      <t>カオク</t>
    </rPh>
    <rPh sb="20" eb="22">
      <t>バンゴウ</t>
    </rPh>
    <phoneticPr fontId="2"/>
  </si>
  <si>
    <t>水戸市千波町千波山2575-4他</t>
    <rPh sb="0" eb="3">
      <t>ミトシ</t>
    </rPh>
    <rPh sb="3" eb="5">
      <t>センバ</t>
    </rPh>
    <rPh sb="5" eb="6">
      <t>マチ</t>
    </rPh>
    <rPh sb="6" eb="8">
      <t>センバ</t>
    </rPh>
    <rPh sb="8" eb="9">
      <t>ヤマ</t>
    </rPh>
    <rPh sb="15" eb="16">
      <t>ホカ</t>
    </rPh>
    <phoneticPr fontId="2"/>
  </si>
  <si>
    <t>木造スレート葺２階建</t>
    <rPh sb="0" eb="2">
      <t>モクゾウ</t>
    </rPh>
    <rPh sb="6" eb="7">
      <t>ブキ</t>
    </rPh>
    <rPh sb="8" eb="9">
      <t>カイ</t>
    </rPh>
    <rPh sb="9" eb="10">
      <t>タ</t>
    </rPh>
    <phoneticPr fontId="2"/>
  </si>
  <si>
    <t>せんば</t>
    <phoneticPr fontId="2"/>
  </si>
  <si>
    <t>笠間市鯉淵字十ノ割6266番地143,6266番地275</t>
    <rPh sb="0" eb="3">
      <t>カサマシ</t>
    </rPh>
    <rPh sb="3" eb="5">
      <t>コイブチ</t>
    </rPh>
    <rPh sb="5" eb="6">
      <t>アザ</t>
    </rPh>
    <rPh sb="6" eb="7">
      <t>ジュウ</t>
    </rPh>
    <rPh sb="8" eb="9">
      <t>ワリ</t>
    </rPh>
    <rPh sb="13" eb="15">
      <t>バンチ</t>
    </rPh>
    <rPh sb="23" eb="25">
      <t>バンチ</t>
    </rPh>
    <phoneticPr fontId="2"/>
  </si>
  <si>
    <t>木造瓦葺２階建</t>
    <rPh sb="0" eb="2">
      <t>モクゾウ</t>
    </rPh>
    <rPh sb="2" eb="3">
      <t>カワラ</t>
    </rPh>
    <rPh sb="3" eb="4">
      <t>ブキ</t>
    </rPh>
    <rPh sb="5" eb="6">
      <t>カイ</t>
    </rPh>
    <rPh sb="6" eb="7">
      <t>タ</t>
    </rPh>
    <phoneticPr fontId="2"/>
  </si>
  <si>
    <t>潮来市牛堀字上向310-1他</t>
    <rPh sb="0" eb="3">
      <t>イタコシ</t>
    </rPh>
    <rPh sb="3" eb="5">
      <t>ウシボリ</t>
    </rPh>
    <rPh sb="5" eb="6">
      <t>アザ</t>
    </rPh>
    <rPh sb="6" eb="7">
      <t>ウエ</t>
    </rPh>
    <rPh sb="13" eb="14">
      <t>ホカ</t>
    </rPh>
    <phoneticPr fontId="2"/>
  </si>
  <si>
    <t>鉄骨造陸屋根３階建　家屋番号310</t>
    <rPh sb="0" eb="3">
      <t>テッコツゾウ</t>
    </rPh>
    <rPh sb="3" eb="4">
      <t>リク</t>
    </rPh>
    <rPh sb="4" eb="6">
      <t>ヤネ</t>
    </rPh>
    <rPh sb="7" eb="8">
      <t>カイ</t>
    </rPh>
    <rPh sb="8" eb="9">
      <t>タ</t>
    </rPh>
    <rPh sb="10" eb="12">
      <t>カオク</t>
    </rPh>
    <rPh sb="12" eb="14">
      <t>バンゴウ</t>
    </rPh>
    <phoneticPr fontId="2"/>
  </si>
  <si>
    <t>水戸市田島町字柊巷792番地1</t>
    <rPh sb="0" eb="3">
      <t>ミトシ</t>
    </rPh>
    <rPh sb="3" eb="5">
      <t>タジマ</t>
    </rPh>
    <rPh sb="5" eb="6">
      <t>マチ</t>
    </rPh>
    <rPh sb="6" eb="7">
      <t>アザ</t>
    </rPh>
    <rPh sb="7" eb="8">
      <t>ヒイラギ</t>
    </rPh>
    <rPh sb="8" eb="9">
      <t>チマタ</t>
    </rPh>
    <rPh sb="12" eb="14">
      <t>バンチ</t>
    </rPh>
    <phoneticPr fontId="2"/>
  </si>
  <si>
    <t>木造合金鍍金鋼板葺平屋建</t>
    <rPh sb="0" eb="2">
      <t>モクゾウ</t>
    </rPh>
    <rPh sb="2" eb="4">
      <t>ゴウキン</t>
    </rPh>
    <rPh sb="4" eb="6">
      <t>メッキ</t>
    </rPh>
    <rPh sb="6" eb="8">
      <t>コウバン</t>
    </rPh>
    <rPh sb="8" eb="9">
      <t>ブキ</t>
    </rPh>
    <rPh sb="9" eb="11">
      <t>ヒラヤ</t>
    </rPh>
    <rPh sb="11" eb="12">
      <t>タ</t>
    </rPh>
    <phoneticPr fontId="2"/>
  </si>
  <si>
    <t>たじま</t>
    <phoneticPr fontId="2"/>
  </si>
  <si>
    <t>笠間市寺崎字峯崎161-1他</t>
    <rPh sb="0" eb="3">
      <t>カサマシ</t>
    </rPh>
    <rPh sb="3" eb="5">
      <t>テラサキ</t>
    </rPh>
    <rPh sb="5" eb="6">
      <t>アザ</t>
    </rPh>
    <rPh sb="6" eb="8">
      <t>ミネサキ</t>
    </rPh>
    <rPh sb="13" eb="14">
      <t>ホカ</t>
    </rPh>
    <phoneticPr fontId="2"/>
  </si>
  <si>
    <t>（１）基本財産　合計</t>
    <rPh sb="3" eb="5">
      <t>キホン</t>
    </rPh>
    <rPh sb="5" eb="7">
      <t>ザイサン</t>
    </rPh>
    <rPh sb="8" eb="10">
      <t>ゴウケイ</t>
    </rPh>
    <phoneticPr fontId="2"/>
  </si>
  <si>
    <t>（２）その他固定資産</t>
    <rPh sb="5" eb="6">
      <t>タ</t>
    </rPh>
    <rPh sb="6" eb="8">
      <t>コテイ</t>
    </rPh>
    <rPh sb="8" eb="10">
      <t>シサン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</si>
  <si>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</si>
  <si>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</si>
  <si>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</si>
  <si>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</si>
  <si>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有形リース資産</t>
    <rPh sb="0" eb="2">
      <t>ユウケイ</t>
    </rPh>
    <rPh sb="5" eb="7">
      <t>シサン</t>
    </rPh>
    <phoneticPr fontId="2"/>
  </si>
  <si>
    <t>権利</t>
    <rPh sb="0" eb="2">
      <t>ケンリ</t>
    </rPh>
    <phoneticPr fontId="2"/>
  </si>
  <si>
    <t>ソフトウェア</t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</si>
  <si>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</si>
  <si>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</si>
  <si>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その他の積立資産</t>
    <rPh sb="2" eb="3">
      <t>タ</t>
    </rPh>
    <rPh sb="4" eb="6">
      <t>ツミタテ</t>
    </rPh>
    <rPh sb="6" eb="8">
      <t>シサン</t>
    </rPh>
    <phoneticPr fontId="2"/>
  </si>
  <si>
    <t>差入保証金</t>
    <rPh sb="0" eb="2">
      <t>サシイ</t>
    </rPh>
    <rPh sb="2" eb="5">
      <t>ホショウキン</t>
    </rPh>
    <phoneticPr fontId="2"/>
  </si>
  <si>
    <t>（２）その他固定資産　合計</t>
    <rPh sb="5" eb="6">
      <t>タ</t>
    </rPh>
    <rPh sb="6" eb="8">
      <t>コテイ</t>
    </rPh>
    <rPh sb="8" eb="10">
      <t>シサン</t>
    </rPh>
    <rPh sb="11" eb="13">
      <t>ゴウケイ</t>
    </rPh>
    <phoneticPr fontId="2"/>
  </si>
  <si>
    <t>固定資産　合計</t>
    <rPh sb="0" eb="2">
      <t>コテイ</t>
    </rPh>
    <rPh sb="2" eb="4">
      <t>シサン</t>
    </rPh>
    <rPh sb="5" eb="7">
      <t>ゴウケイ</t>
    </rPh>
    <phoneticPr fontId="2"/>
  </si>
  <si>
    <t>花の郷・さくら</t>
    <rPh sb="0" eb="1">
      <t>ハナ</t>
    </rPh>
    <rPh sb="2" eb="3">
      <t>サト</t>
    </rPh>
    <phoneticPr fontId="2"/>
  </si>
  <si>
    <t>Ⅱ.負債の部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</si>
  <si>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</si>
  <si>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</si>
  <si>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みずほ銀行</t>
    <rPh sb="3" eb="5">
      <t>ギンコウ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</si>
  <si>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</si>
  <si>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三菱東京ＵＦＪ銀行</t>
    <rPh sb="0" eb="2">
      <t>ミツビシ</t>
    </rPh>
    <rPh sb="2" eb="4">
      <t>トウキョウ</t>
    </rPh>
    <rPh sb="7" eb="9">
      <t>ギンコウ</t>
    </rPh>
    <phoneticPr fontId="2"/>
  </si>
  <si>
    <t>福島銀行</t>
    <rPh sb="0" eb="2">
      <t>フクシマ</t>
    </rPh>
    <rPh sb="2" eb="4">
      <t>ギンコウ</t>
    </rPh>
    <phoneticPr fontId="2"/>
  </si>
  <si>
    <t>東邦銀行</t>
    <rPh sb="0" eb="2">
      <t>トウホウ</t>
    </rPh>
    <rPh sb="2" eb="4">
      <t>ギンコウ</t>
    </rPh>
    <phoneticPr fontId="2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</si>
  <si>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</si>
  <si>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2"/>
  </si>
  <si>
    <t>シンジケートローン</t>
    <phoneticPr fontId="2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</si>
  <si>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2"/>
  </si>
  <si>
    <t>１年以内返済予定長期未払金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1">
      <t>ミ</t>
    </rPh>
    <rPh sb="11" eb="12">
      <t>バライ</t>
    </rPh>
    <rPh sb="12" eb="13">
      <t>キン</t>
    </rPh>
    <phoneticPr fontId="2"/>
  </si>
  <si>
    <t>顧問料　源泉報酬税</t>
    <rPh sb="0" eb="2">
      <t>コモン</t>
    </rPh>
    <rPh sb="2" eb="3">
      <t>リョウ</t>
    </rPh>
    <rPh sb="4" eb="6">
      <t>ゲンセン</t>
    </rPh>
    <rPh sb="6" eb="8">
      <t>ホウシュウ</t>
    </rPh>
    <rPh sb="8" eb="9">
      <t>ゼイ</t>
    </rPh>
    <phoneticPr fontId="2"/>
  </si>
  <si>
    <t>利用者　理美容・病院診察・薬代</t>
    <rPh sb="0" eb="3">
      <t>リヨウシャ</t>
    </rPh>
    <rPh sb="4" eb="7">
      <t>リビヨウ</t>
    </rPh>
    <rPh sb="8" eb="10">
      <t>ビョウイン</t>
    </rPh>
    <rPh sb="10" eb="12">
      <t>シンサツ</t>
    </rPh>
    <rPh sb="13" eb="15">
      <t>クスリダイ</t>
    </rPh>
    <phoneticPr fontId="2"/>
  </si>
  <si>
    <t>職員預り金</t>
    <rPh sb="0" eb="2">
      <t>ショクイン</t>
    </rPh>
    <rPh sb="2" eb="3">
      <t>アズカ</t>
    </rPh>
    <rPh sb="4" eb="5">
      <t>キン</t>
    </rPh>
    <phoneticPr fontId="2"/>
  </si>
  <si>
    <t>流動負債　合計</t>
    <rPh sb="0" eb="2">
      <t>リュウドウ</t>
    </rPh>
    <rPh sb="2" eb="4">
      <t>フサイ</t>
    </rPh>
    <rPh sb="5" eb="7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</si>
  <si>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</si>
  <si>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</si>
  <si>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2"/>
  </si>
  <si>
    <t>固定負債　合計</t>
    <rPh sb="0" eb="2">
      <t>コテイ</t>
    </rPh>
    <rPh sb="2" eb="4">
      <t>フサイ</t>
    </rPh>
    <rPh sb="5" eb="7">
      <t>ゴウケイ</t>
    </rPh>
    <phoneticPr fontId="2"/>
  </si>
  <si>
    <t>差引純資産</t>
    <rPh sb="0" eb="2">
      <t>サシヒキ</t>
    </rPh>
    <rPh sb="2" eb="5">
      <t>ジュンシサン</t>
    </rPh>
    <phoneticPr fontId="2"/>
  </si>
  <si>
    <t>　　法人名　　　社会福祉法人　木犀会　　</t>
    <rPh sb="2" eb="4">
      <t>ホウジン</t>
    </rPh>
    <rPh sb="4" eb="5">
      <t>メイ</t>
    </rPh>
    <rPh sb="8" eb="10">
      <t>シャカイ</t>
    </rPh>
    <rPh sb="10" eb="12">
      <t>フクシ</t>
    </rPh>
    <rPh sb="12" eb="14">
      <t>ホウジン</t>
    </rPh>
    <rPh sb="15" eb="17">
      <t>モクセイ</t>
    </rPh>
    <rPh sb="17" eb="18">
      <t>カイ</t>
    </rPh>
    <phoneticPr fontId="2"/>
  </si>
  <si>
    <t>別表４</t>
    <rPh sb="0" eb="2">
      <t>ベッピョウ</t>
    </rPh>
    <phoneticPr fontId="2"/>
  </si>
  <si>
    <t>（単位：円）</t>
    <rPh sb="1" eb="3">
      <t>タンイ</t>
    </rPh>
    <rPh sb="4" eb="5">
      <t>エン</t>
    </rPh>
    <phoneticPr fontId="2"/>
  </si>
  <si>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</si>
  <si>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場所・物量等</t>
    <rPh sb="0" eb="2">
      <t>バショ</t>
    </rPh>
    <rPh sb="3" eb="4">
      <t>モノ</t>
    </rPh>
    <rPh sb="4" eb="5">
      <t>リョウ</t>
    </rPh>
    <rPh sb="5" eb="6">
      <t>トウ</t>
    </rPh>
    <phoneticPr fontId="2"/>
  </si>
  <si>
    <t>取得年度</t>
    <rPh sb="0" eb="2">
      <t>シュトク</t>
    </rPh>
    <rPh sb="2" eb="4">
      <t>ネンド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</si>
  <si>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</si>
  <si>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取得価格</t>
    <rPh sb="0" eb="2">
      <t>シュトク</t>
    </rPh>
    <rPh sb="2" eb="4">
      <t>カカク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</si>
  <si>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</si>
  <si>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運転資金として</t>
    <rPh sb="0" eb="2">
      <t>ウンテン</t>
    </rPh>
    <rPh sb="2" eb="4">
      <t>シキン</t>
    </rPh>
    <phoneticPr fontId="2"/>
  </si>
  <si>
    <t>-</t>
  </si>
  <si>
    <t>-</t>
    <phoneticPr fontId="2"/>
  </si>
  <si>
    <t>-</t>
    <phoneticPr fontId="2"/>
  </si>
  <si>
    <t>国保連・茨城県　計</t>
    <rPh sb="0" eb="3">
      <t>コクホレン</t>
    </rPh>
    <rPh sb="4" eb="7">
      <t>イバラキケン</t>
    </rPh>
    <rPh sb="8" eb="9">
      <t>ケイ</t>
    </rPh>
    <phoneticPr fontId="2"/>
  </si>
  <si>
    <t>利用者　計</t>
    <rPh sb="0" eb="3">
      <t>リヨウシャ</t>
    </rPh>
    <rPh sb="4" eb="5">
      <t>ケイ</t>
    </rPh>
    <phoneticPr fontId="2"/>
  </si>
  <si>
    <t>自治体　計</t>
    <rPh sb="0" eb="3">
      <t>ジチタイ</t>
    </rPh>
    <rPh sb="4" eb="5">
      <t>ケイ</t>
    </rPh>
    <phoneticPr fontId="2"/>
  </si>
  <si>
    <t>㈲ブリッジ</t>
    <phoneticPr fontId="2"/>
  </si>
  <si>
    <t>運転資金　貸付金</t>
    <phoneticPr fontId="2"/>
  </si>
  <si>
    <t>介護報酬・利用料　等</t>
    <rPh sb="0" eb="2">
      <t>カイゴ</t>
    </rPh>
    <rPh sb="2" eb="4">
      <t>ホウシュウ</t>
    </rPh>
    <rPh sb="5" eb="8">
      <t>リヨウリョウ</t>
    </rPh>
    <rPh sb="9" eb="10">
      <t>トウ</t>
    </rPh>
    <phoneticPr fontId="2"/>
  </si>
  <si>
    <t>貸借対照表価額</t>
    <rPh sb="0" eb="2">
      <t>タイシャク</t>
    </rPh>
    <rPh sb="2" eb="5">
      <t>タイショウヒョウ</t>
    </rPh>
    <rPh sb="5" eb="7">
      <t>カガク</t>
    </rPh>
    <phoneticPr fontId="2"/>
  </si>
  <si>
    <t>小規模多機能型施設として使用している</t>
    <rPh sb="0" eb="3">
      <t>ショウキボ</t>
    </rPh>
    <rPh sb="3" eb="7">
      <t>タキノウガタ</t>
    </rPh>
    <rPh sb="7" eb="9">
      <t>シセツ</t>
    </rPh>
    <rPh sb="12" eb="14">
      <t>シヨウ</t>
    </rPh>
    <phoneticPr fontId="2"/>
  </si>
  <si>
    <t>複合型施設として使用している</t>
    <rPh sb="0" eb="3">
      <t>フクゴウガタ</t>
    </rPh>
    <rPh sb="3" eb="5">
      <t>シセツ</t>
    </rPh>
    <rPh sb="8" eb="10">
      <t>シヨウ</t>
    </rPh>
    <phoneticPr fontId="2"/>
  </si>
  <si>
    <t>経費老人ホームに使用している</t>
  </si>
  <si>
    <t>経費老人ホームに使用している</t>
    <rPh sb="0" eb="2">
      <t>ケイヒ</t>
    </rPh>
    <rPh sb="2" eb="4">
      <t>ロウジン</t>
    </rPh>
    <rPh sb="8" eb="10">
      <t>シヨウ</t>
    </rPh>
    <phoneticPr fontId="2"/>
  </si>
  <si>
    <t>特別養護老人ホームに使用している</t>
    <rPh sb="0" eb="2">
      <t>トクベツ</t>
    </rPh>
    <rPh sb="2" eb="4">
      <t>ヨウゴ</t>
    </rPh>
    <rPh sb="4" eb="6">
      <t>ロウジン</t>
    </rPh>
    <rPh sb="10" eb="12">
      <t>シヨウ</t>
    </rPh>
    <phoneticPr fontId="2"/>
  </si>
  <si>
    <t>障害者支援施設に使用している</t>
  </si>
  <si>
    <t>障害者支援施設に使用している</t>
    <rPh sb="0" eb="3">
      <t>ショウガイシャ</t>
    </rPh>
    <rPh sb="3" eb="5">
      <t>シエン</t>
    </rPh>
    <rPh sb="5" eb="7">
      <t>シセツ</t>
    </rPh>
    <rPh sb="8" eb="10">
      <t>シヨウ</t>
    </rPh>
    <phoneticPr fontId="2"/>
  </si>
  <si>
    <t>-</t>
    <phoneticPr fontId="2"/>
  </si>
  <si>
    <t>花の郷　　計</t>
    <rPh sb="0" eb="1">
      <t>ハナ</t>
    </rPh>
    <rPh sb="2" eb="3">
      <t>サト</t>
    </rPh>
    <rPh sb="5" eb="6">
      <t>ケイ</t>
    </rPh>
    <phoneticPr fontId="2"/>
  </si>
  <si>
    <t>さくら　　計</t>
    <rPh sb="5" eb="6">
      <t>ケイ</t>
    </rPh>
    <phoneticPr fontId="2"/>
  </si>
  <si>
    <t>特別養護老人ホームに使用している</t>
    <phoneticPr fontId="2"/>
  </si>
  <si>
    <t>障害者支援施設に使用している</t>
    <phoneticPr fontId="2"/>
  </si>
  <si>
    <t>就労支援施設に使用している</t>
    <rPh sb="0" eb="2">
      <t>シュウロウ</t>
    </rPh>
    <rPh sb="2" eb="4">
      <t>シエン</t>
    </rPh>
    <rPh sb="4" eb="6">
      <t>シセツ</t>
    </rPh>
    <rPh sb="7" eb="9">
      <t>シヨウ</t>
    </rPh>
    <phoneticPr fontId="2"/>
  </si>
  <si>
    <t>障害者共同生活援助施設に使用している</t>
    <rPh sb="0" eb="3">
      <t>ショウガイシャ</t>
    </rPh>
    <rPh sb="3" eb="5">
      <t>キョウドウ</t>
    </rPh>
    <rPh sb="5" eb="7">
      <t>セイカツ</t>
    </rPh>
    <rPh sb="7" eb="9">
      <t>エンジョ</t>
    </rPh>
    <rPh sb="9" eb="11">
      <t>シセツ</t>
    </rPh>
    <rPh sb="12" eb="14">
      <t>シヨウ</t>
    </rPh>
    <phoneticPr fontId="2"/>
  </si>
  <si>
    <t>障害児通所支援施設に使用している</t>
    <rPh sb="0" eb="3">
      <t>ショウガイジ</t>
    </rPh>
    <rPh sb="3" eb="5">
      <t>ツウショ</t>
    </rPh>
    <rPh sb="5" eb="7">
      <t>シエン</t>
    </rPh>
    <rPh sb="7" eb="9">
      <t>シセツ</t>
    </rPh>
    <rPh sb="10" eb="12">
      <t>シヨウ</t>
    </rPh>
    <phoneticPr fontId="2"/>
  </si>
  <si>
    <t>就労支援事業に使用している</t>
    <rPh sb="0" eb="2">
      <t>シュウロウ</t>
    </rPh>
    <rPh sb="2" eb="4">
      <t>シエン</t>
    </rPh>
    <rPh sb="4" eb="6">
      <t>ジギョウ</t>
    </rPh>
    <rPh sb="7" eb="9">
      <t>シヨウ</t>
    </rPh>
    <phoneticPr fontId="2"/>
  </si>
  <si>
    <t>障害者支援施設に使用している</t>
    <phoneticPr fontId="2"/>
  </si>
  <si>
    <t>経費老人ホームに使用している</t>
    <phoneticPr fontId="2"/>
  </si>
  <si>
    <t>小規模多機能型施設として使用している</t>
    <phoneticPr fontId="2"/>
  </si>
  <si>
    <t>特別養護老人ホームに使用している</t>
    <phoneticPr fontId="2"/>
  </si>
  <si>
    <t>短期入所・通所介護事業所に使用している</t>
    <phoneticPr fontId="2"/>
  </si>
  <si>
    <t>利用者送迎用</t>
    <rPh sb="0" eb="3">
      <t>リヨウシャ</t>
    </rPh>
    <rPh sb="3" eb="6">
      <t>ソウゲイヨウ</t>
    </rPh>
    <phoneticPr fontId="2"/>
  </si>
  <si>
    <t>本部で使用している</t>
    <rPh sb="0" eb="2">
      <t>ホンブ</t>
    </rPh>
    <rPh sb="3" eb="5">
      <t>シヨウ</t>
    </rPh>
    <phoneticPr fontId="2"/>
  </si>
  <si>
    <t>グループホームに使用している</t>
    <rPh sb="8" eb="10">
      <t>シヨウ</t>
    </rPh>
    <phoneticPr fontId="2"/>
  </si>
  <si>
    <t>コナン　　　１台</t>
    <rPh sb="7" eb="8">
      <t>ダイ</t>
    </rPh>
    <phoneticPr fontId="2"/>
  </si>
  <si>
    <t>ケアハウス悠　　　　　　テレビ　他</t>
    <rPh sb="5" eb="6">
      <t>ユウ</t>
    </rPh>
    <rPh sb="16" eb="17">
      <t>ホカ</t>
    </rPh>
    <phoneticPr fontId="2"/>
  </si>
  <si>
    <t>花水木　　　　　　ガス設備　他</t>
    <rPh sb="0" eb="1">
      <t>ハナ</t>
    </rPh>
    <rPh sb="1" eb="3">
      <t>ミズキ</t>
    </rPh>
    <rPh sb="11" eb="13">
      <t>セツビ</t>
    </rPh>
    <rPh sb="14" eb="15">
      <t>ホカ</t>
    </rPh>
    <phoneticPr fontId="2"/>
  </si>
  <si>
    <t>ゆりのき　　　　　カーテン　他</t>
    <rPh sb="14" eb="15">
      <t>ホカ</t>
    </rPh>
    <phoneticPr fontId="2"/>
  </si>
  <si>
    <t>もちの木作業所　　　　　保冷庫　他</t>
    <rPh sb="3" eb="4">
      <t>キ</t>
    </rPh>
    <rPh sb="4" eb="6">
      <t>サギョウ</t>
    </rPh>
    <rPh sb="6" eb="7">
      <t>ジョ</t>
    </rPh>
    <rPh sb="12" eb="15">
      <t>ホレイコ</t>
    </rPh>
    <rPh sb="16" eb="17">
      <t>ホカ</t>
    </rPh>
    <phoneticPr fontId="2"/>
  </si>
  <si>
    <t>スペースドリーム　　　　　テーブルセット　他</t>
    <rPh sb="21" eb="22">
      <t>ホカ</t>
    </rPh>
    <phoneticPr fontId="2"/>
  </si>
  <si>
    <t>ひまわり館　　　　　　家具一式　他</t>
    <rPh sb="4" eb="5">
      <t>カン</t>
    </rPh>
    <rPh sb="11" eb="13">
      <t>カグ</t>
    </rPh>
    <rPh sb="13" eb="15">
      <t>イッシキ</t>
    </rPh>
    <rPh sb="16" eb="17">
      <t>ホカ</t>
    </rPh>
    <phoneticPr fontId="2"/>
  </si>
  <si>
    <t>コナン　　　　　エアコン　他</t>
    <rPh sb="13" eb="14">
      <t>ホカ</t>
    </rPh>
    <phoneticPr fontId="2"/>
  </si>
  <si>
    <t>花の郷　　　　　カーテン他　</t>
    <rPh sb="0" eb="1">
      <t>ハナ</t>
    </rPh>
    <rPh sb="2" eb="3">
      <t>サト</t>
    </rPh>
    <rPh sb="12" eb="13">
      <t>ホカ</t>
    </rPh>
    <phoneticPr fontId="2"/>
  </si>
  <si>
    <t>はぎの郷　　　　　　冷凍庫　他</t>
    <rPh sb="3" eb="4">
      <t>サト</t>
    </rPh>
    <rPh sb="10" eb="13">
      <t>レイトウコ</t>
    </rPh>
    <rPh sb="14" eb="15">
      <t>ホカ</t>
    </rPh>
    <phoneticPr fontId="2"/>
  </si>
  <si>
    <t>千の杜　　　　　ソイルドテーブル　他</t>
    <rPh sb="0" eb="1">
      <t>セン</t>
    </rPh>
    <rPh sb="2" eb="3">
      <t>モリ</t>
    </rPh>
    <rPh sb="17" eb="18">
      <t>ホカ</t>
    </rPh>
    <phoneticPr fontId="2"/>
  </si>
  <si>
    <t>モリヤ　　　　　テレビ　他</t>
    <rPh sb="12" eb="13">
      <t>ホカ</t>
    </rPh>
    <phoneticPr fontId="2"/>
  </si>
  <si>
    <t>さくら　　　　　　カーテン　他</t>
    <rPh sb="14" eb="15">
      <t>ホカ</t>
    </rPh>
    <phoneticPr fontId="2"/>
  </si>
  <si>
    <t>もちの木作業所　　トラクター　他</t>
    <rPh sb="3" eb="4">
      <t>キ</t>
    </rPh>
    <rPh sb="4" eb="6">
      <t>サギョウ</t>
    </rPh>
    <rPh sb="6" eb="7">
      <t>ショ</t>
    </rPh>
    <rPh sb="15" eb="16">
      <t>ホカ</t>
    </rPh>
    <phoneticPr fontId="2"/>
  </si>
  <si>
    <t>ケアハウス悠　　　　非常警報</t>
    <rPh sb="5" eb="6">
      <t>ユウ</t>
    </rPh>
    <rPh sb="10" eb="12">
      <t>ヒジョウ</t>
    </rPh>
    <rPh sb="12" eb="14">
      <t>ケイホウ</t>
    </rPh>
    <phoneticPr fontId="2"/>
  </si>
  <si>
    <t>-</t>
    <phoneticPr fontId="2"/>
  </si>
  <si>
    <t>ケアハウス悠　　　　空調設備</t>
    <rPh sb="5" eb="6">
      <t>ユウ</t>
    </rPh>
    <rPh sb="10" eb="12">
      <t>クウチョウ</t>
    </rPh>
    <rPh sb="12" eb="14">
      <t>セツビ</t>
    </rPh>
    <phoneticPr fontId="2"/>
  </si>
  <si>
    <t>フルールとうかい　　　　施設整備　　他</t>
    <rPh sb="12" eb="14">
      <t>シセツ</t>
    </rPh>
    <rPh sb="14" eb="16">
      <t>セイビ</t>
    </rPh>
    <rPh sb="18" eb="19">
      <t>ホカ</t>
    </rPh>
    <phoneticPr fontId="2"/>
  </si>
  <si>
    <t>本部　　　　　会計ソフト　他</t>
    <rPh sb="0" eb="2">
      <t>ホンブ</t>
    </rPh>
    <rPh sb="7" eb="9">
      <t>カイケイ</t>
    </rPh>
    <rPh sb="13" eb="14">
      <t>ホカ</t>
    </rPh>
    <phoneticPr fontId="2"/>
  </si>
  <si>
    <t>ケアハウス悠　　　　リサイクル預託金　他</t>
    <rPh sb="5" eb="6">
      <t>ユウ</t>
    </rPh>
    <rPh sb="15" eb="18">
      <t>ヨタクキン</t>
    </rPh>
    <rPh sb="19" eb="20">
      <t>ホカ</t>
    </rPh>
    <phoneticPr fontId="2"/>
  </si>
  <si>
    <t>ゆりのき　　　　水道加入権</t>
    <rPh sb="8" eb="10">
      <t>スイドウ</t>
    </rPh>
    <rPh sb="10" eb="13">
      <t>カニュウケン</t>
    </rPh>
    <phoneticPr fontId="2"/>
  </si>
  <si>
    <t>もちの木作業所　　　　　電話加入権　他</t>
    <rPh sb="3" eb="4">
      <t>キ</t>
    </rPh>
    <rPh sb="4" eb="6">
      <t>サギョウ</t>
    </rPh>
    <rPh sb="6" eb="7">
      <t>ジョ</t>
    </rPh>
    <rPh sb="12" eb="14">
      <t>デンワ</t>
    </rPh>
    <rPh sb="14" eb="17">
      <t>カニュウケン</t>
    </rPh>
    <rPh sb="18" eb="19">
      <t>ホカ</t>
    </rPh>
    <phoneticPr fontId="2"/>
  </si>
  <si>
    <t>ひまわり館　　　　　水道加入権</t>
    <rPh sb="4" eb="5">
      <t>カン</t>
    </rPh>
    <rPh sb="10" eb="12">
      <t>スイドウ</t>
    </rPh>
    <rPh sb="12" eb="15">
      <t>カニュウケン</t>
    </rPh>
    <phoneticPr fontId="2"/>
  </si>
  <si>
    <t>コナン　　　　　リサイクル預託金</t>
    <rPh sb="13" eb="16">
      <t>ヨタクキン</t>
    </rPh>
    <phoneticPr fontId="2"/>
  </si>
  <si>
    <t>モリヤ　　　　　ガス保証金</t>
    <rPh sb="10" eb="13">
      <t>ホショウキン</t>
    </rPh>
    <phoneticPr fontId="2"/>
  </si>
  <si>
    <t>まなーるもちの木　　　　　水道加入権</t>
    <rPh sb="7" eb="8">
      <t>キ</t>
    </rPh>
    <rPh sb="13" eb="15">
      <t>スイドウ</t>
    </rPh>
    <rPh sb="15" eb="18">
      <t>カニュウケン</t>
    </rPh>
    <phoneticPr fontId="2"/>
  </si>
  <si>
    <t>花の郷　　　　　権利金　他</t>
    <rPh sb="0" eb="1">
      <t>ハナ</t>
    </rPh>
    <rPh sb="2" eb="3">
      <t>サト</t>
    </rPh>
    <rPh sb="8" eb="11">
      <t>ケンリキン</t>
    </rPh>
    <rPh sb="12" eb="13">
      <t>ホカ</t>
    </rPh>
    <phoneticPr fontId="2"/>
  </si>
  <si>
    <t>さくら　　　　　権利金　他</t>
    <rPh sb="8" eb="11">
      <t>ケンリキン</t>
    </rPh>
    <rPh sb="12" eb="13">
      <t>ホカ</t>
    </rPh>
    <phoneticPr fontId="2"/>
  </si>
  <si>
    <t>スマイルすみよし　　　水戸市千波町2500番地1　他</t>
    <rPh sb="11" eb="14">
      <t>ミトシ</t>
    </rPh>
    <rPh sb="14" eb="16">
      <t>センバ</t>
    </rPh>
    <rPh sb="16" eb="17">
      <t>マチ</t>
    </rPh>
    <rPh sb="21" eb="23">
      <t>バンチ</t>
    </rPh>
    <rPh sb="25" eb="26">
      <t>ホカ</t>
    </rPh>
    <phoneticPr fontId="2"/>
  </si>
  <si>
    <t>もちの木作業所　　　　　内部造作　他</t>
    <rPh sb="3" eb="4">
      <t>キ</t>
    </rPh>
    <rPh sb="4" eb="6">
      <t>サギョウ</t>
    </rPh>
    <rPh sb="6" eb="7">
      <t>ショ</t>
    </rPh>
    <rPh sb="12" eb="14">
      <t>ナイブ</t>
    </rPh>
    <rPh sb="14" eb="16">
      <t>ゾウサク</t>
    </rPh>
    <rPh sb="17" eb="18">
      <t>ホカ</t>
    </rPh>
    <phoneticPr fontId="2"/>
  </si>
  <si>
    <t>スペースドリーム　　　　内装工事　他</t>
    <rPh sb="12" eb="14">
      <t>ナイソウ</t>
    </rPh>
    <rPh sb="14" eb="16">
      <t>コウジ</t>
    </rPh>
    <rPh sb="17" eb="18">
      <t>ホカ</t>
    </rPh>
    <phoneticPr fontId="2"/>
  </si>
  <si>
    <t>ひまわり館　　　　作業所リフォーム</t>
    <rPh sb="4" eb="5">
      <t>カン</t>
    </rPh>
    <rPh sb="9" eb="11">
      <t>サギョウ</t>
    </rPh>
    <rPh sb="11" eb="12">
      <t>ジョ</t>
    </rPh>
    <phoneticPr fontId="2"/>
  </si>
  <si>
    <t>コナン　　　　　内装改修工事　他</t>
    <rPh sb="8" eb="10">
      <t>ナイソウ</t>
    </rPh>
    <rPh sb="10" eb="12">
      <t>カイシュウ</t>
    </rPh>
    <rPh sb="12" eb="14">
      <t>コウジ</t>
    </rPh>
    <rPh sb="15" eb="16">
      <t>ホカ</t>
    </rPh>
    <phoneticPr fontId="2"/>
  </si>
  <si>
    <t>モリヤ　　　　　改修工事　他</t>
    <rPh sb="8" eb="10">
      <t>カイシュウ</t>
    </rPh>
    <rPh sb="10" eb="12">
      <t>コウジ</t>
    </rPh>
    <rPh sb="13" eb="14">
      <t>ホカ</t>
    </rPh>
    <phoneticPr fontId="2"/>
  </si>
  <si>
    <t>ゆりのき　　　　　外構工事　他</t>
    <rPh sb="9" eb="11">
      <t>ガイコウ</t>
    </rPh>
    <rPh sb="11" eb="13">
      <t>コウジ</t>
    </rPh>
    <rPh sb="14" eb="15">
      <t>ホカ</t>
    </rPh>
    <phoneticPr fontId="2"/>
  </si>
  <si>
    <t>ケアハウス悠　　　　　駐車場工事　他</t>
    <rPh sb="5" eb="6">
      <t>ユウ</t>
    </rPh>
    <rPh sb="11" eb="14">
      <t>チュウシャジョウ</t>
    </rPh>
    <rPh sb="14" eb="16">
      <t>コウジ</t>
    </rPh>
    <rPh sb="17" eb="18">
      <t>ホカ</t>
    </rPh>
    <phoneticPr fontId="2"/>
  </si>
  <si>
    <t>花の郷　　　　　外構工事</t>
    <rPh sb="0" eb="1">
      <t>ハナ</t>
    </rPh>
    <rPh sb="2" eb="3">
      <t>サト</t>
    </rPh>
    <rPh sb="8" eb="10">
      <t>ガイコウ</t>
    </rPh>
    <rPh sb="10" eb="12">
      <t>コウジ</t>
    </rPh>
    <phoneticPr fontId="2"/>
  </si>
  <si>
    <t>はぎの郷　　　　　外構工事　他</t>
    <rPh sb="3" eb="4">
      <t>サト</t>
    </rPh>
    <rPh sb="9" eb="11">
      <t>ガイコウ</t>
    </rPh>
    <rPh sb="11" eb="13">
      <t>コウジ</t>
    </rPh>
    <rPh sb="14" eb="15">
      <t>ホカ</t>
    </rPh>
    <phoneticPr fontId="2"/>
  </si>
  <si>
    <t>千の杜　　　　　外構工事　他</t>
    <rPh sb="0" eb="1">
      <t>セン</t>
    </rPh>
    <rPh sb="2" eb="3">
      <t>モリ</t>
    </rPh>
    <rPh sb="8" eb="10">
      <t>ガイコウ</t>
    </rPh>
    <rPh sb="10" eb="12">
      <t>コウジ</t>
    </rPh>
    <rPh sb="13" eb="14">
      <t>ホカ</t>
    </rPh>
    <phoneticPr fontId="2"/>
  </si>
  <si>
    <t>フルールとうかい　　　　　外構工事</t>
    <rPh sb="13" eb="15">
      <t>ガイコウ</t>
    </rPh>
    <rPh sb="15" eb="17">
      <t>コウジ</t>
    </rPh>
    <phoneticPr fontId="2"/>
  </si>
  <si>
    <t>もちの木作業所　　　　　入口排管等工事</t>
    <rPh sb="3" eb="4">
      <t>キ</t>
    </rPh>
    <rPh sb="4" eb="6">
      <t>サギョウ</t>
    </rPh>
    <rPh sb="6" eb="7">
      <t>ショ</t>
    </rPh>
    <rPh sb="12" eb="14">
      <t>イリグチ</t>
    </rPh>
    <rPh sb="14" eb="16">
      <t>ハイカン</t>
    </rPh>
    <rPh sb="16" eb="17">
      <t>トウ</t>
    </rPh>
    <rPh sb="17" eb="19">
      <t>コウジ</t>
    </rPh>
    <phoneticPr fontId="2"/>
  </si>
  <si>
    <t>さくら　　　　外構工事</t>
    <rPh sb="7" eb="9">
      <t>ガイコウ</t>
    </rPh>
    <rPh sb="9" eb="11">
      <t>コウジ</t>
    </rPh>
    <phoneticPr fontId="2"/>
  </si>
  <si>
    <t>将来における修繕の目的のために積立してる預金</t>
    <rPh sb="0" eb="2">
      <t>ショウライ</t>
    </rPh>
    <rPh sb="6" eb="8">
      <t>シュウゼン</t>
    </rPh>
    <rPh sb="9" eb="11">
      <t>モクテキ</t>
    </rPh>
    <rPh sb="15" eb="17">
      <t>ツミタテ</t>
    </rPh>
    <rPh sb="20" eb="22">
      <t>ヨキン</t>
    </rPh>
    <phoneticPr fontId="2"/>
  </si>
  <si>
    <t>職員の為に積立ている</t>
    <rPh sb="0" eb="2">
      <t>ショクイン</t>
    </rPh>
    <rPh sb="3" eb="4">
      <t>タメ</t>
    </rPh>
    <rPh sb="5" eb="7">
      <t>ツミタテ</t>
    </rPh>
    <phoneticPr fontId="2"/>
  </si>
  <si>
    <t>ジンジケートローン</t>
  </si>
  <si>
    <t>短期借入金　計</t>
    <rPh sb="0" eb="2">
      <t>タンキ</t>
    </rPh>
    <rPh sb="2" eb="4">
      <t>カリイレ</t>
    </rPh>
    <rPh sb="4" eb="5">
      <t>キン</t>
    </rPh>
    <rPh sb="6" eb="7">
      <t>ケイ</t>
    </rPh>
    <phoneticPr fontId="2"/>
  </si>
  <si>
    <t>シンジケートローン　計</t>
    <rPh sb="10" eb="11">
      <t>ケイ</t>
    </rPh>
    <phoneticPr fontId="2"/>
  </si>
  <si>
    <t>福祉医療機構　計</t>
    <rPh sb="0" eb="2">
      <t>フクシ</t>
    </rPh>
    <rPh sb="2" eb="4">
      <t>イリョウ</t>
    </rPh>
    <rPh sb="4" eb="6">
      <t>キコウ</t>
    </rPh>
    <rPh sb="7" eb="8">
      <t>ケイ</t>
    </rPh>
    <phoneticPr fontId="2"/>
  </si>
  <si>
    <t>シンジケートローン</t>
    <phoneticPr fontId="2"/>
  </si>
  <si>
    <t>花水木岩瀬館</t>
    <rPh sb="0" eb="1">
      <t>ハナ</t>
    </rPh>
    <rPh sb="1" eb="3">
      <t>ミズキ</t>
    </rPh>
    <rPh sb="3" eb="5">
      <t>イワセ</t>
    </rPh>
    <rPh sb="5" eb="6">
      <t>カン</t>
    </rPh>
    <phoneticPr fontId="2"/>
  </si>
  <si>
    <t>スペースゆい</t>
    <phoneticPr fontId="2"/>
  </si>
  <si>
    <t>スマイル</t>
    <phoneticPr fontId="2"/>
  </si>
  <si>
    <t>花水木岩瀬館</t>
    <rPh sb="0" eb="1">
      <t>ハナ</t>
    </rPh>
    <rPh sb="1" eb="2">
      <t>ミズ</t>
    </rPh>
    <rPh sb="2" eb="3">
      <t>キ</t>
    </rPh>
    <rPh sb="3" eb="5">
      <t>イワセ</t>
    </rPh>
    <rPh sb="5" eb="6">
      <t>カン</t>
    </rPh>
    <phoneticPr fontId="2"/>
  </si>
  <si>
    <t>ポプラ</t>
    <phoneticPr fontId="2"/>
  </si>
  <si>
    <t>スペースゆい</t>
    <phoneticPr fontId="2"/>
  </si>
  <si>
    <t>ポプラ</t>
    <phoneticPr fontId="2"/>
  </si>
  <si>
    <t>スマイル</t>
    <phoneticPr fontId="2"/>
  </si>
  <si>
    <t>ポプラ</t>
    <phoneticPr fontId="2"/>
  </si>
  <si>
    <t>コナン</t>
    <phoneticPr fontId="2"/>
  </si>
  <si>
    <t>利用者</t>
    <rPh sb="0" eb="3">
      <t>リヨウシャ</t>
    </rPh>
    <phoneticPr fontId="2"/>
  </si>
  <si>
    <t>ねもと薬局</t>
    <rPh sb="3" eb="5">
      <t>ヤッキョク</t>
    </rPh>
    <phoneticPr fontId="2"/>
  </si>
  <si>
    <t>3月分　利用者薬代</t>
    <rPh sb="1" eb="3">
      <t>ガツブン</t>
    </rPh>
    <rPh sb="4" eb="7">
      <t>リヨウシャ</t>
    </rPh>
    <rPh sb="7" eb="8">
      <t>クスリ</t>
    </rPh>
    <rPh sb="8" eb="9">
      <t>ダイ</t>
    </rPh>
    <phoneticPr fontId="2"/>
  </si>
  <si>
    <t>職員</t>
    <rPh sb="0" eb="2">
      <t>ショクイン</t>
    </rPh>
    <phoneticPr fontId="2"/>
  </si>
  <si>
    <t>本部として使用している</t>
    <rPh sb="0" eb="2">
      <t>ホンブ</t>
    </rPh>
    <rPh sb="5" eb="7">
      <t>シヨウ</t>
    </rPh>
    <phoneticPr fontId="2"/>
  </si>
  <si>
    <t>スペースゆい　　　　内装改修工事　他</t>
    <rPh sb="10" eb="12">
      <t>ナイソウ</t>
    </rPh>
    <rPh sb="12" eb="14">
      <t>カイシュウ</t>
    </rPh>
    <rPh sb="14" eb="16">
      <t>コウジ</t>
    </rPh>
    <rPh sb="17" eb="18">
      <t>ホカ</t>
    </rPh>
    <phoneticPr fontId="2"/>
  </si>
  <si>
    <t>スマイル　　　　内装工事　他</t>
    <rPh sb="8" eb="10">
      <t>ナイソウ</t>
    </rPh>
    <rPh sb="10" eb="12">
      <t>コウジ</t>
    </rPh>
    <rPh sb="13" eb="14">
      <t>ホカ</t>
    </rPh>
    <phoneticPr fontId="2"/>
  </si>
  <si>
    <t>-</t>
    <phoneticPr fontId="2"/>
  </si>
  <si>
    <t>本部　　　　駐車場工事</t>
    <rPh sb="0" eb="2">
      <t>ホンブ</t>
    </rPh>
    <rPh sb="6" eb="9">
      <t>チュウシャジョウ</t>
    </rPh>
    <rPh sb="9" eb="11">
      <t>コウジ</t>
    </rPh>
    <phoneticPr fontId="2"/>
  </si>
  <si>
    <t>スマイル　　　　　土留め排水工事</t>
    <rPh sb="9" eb="10">
      <t>ツチ</t>
    </rPh>
    <rPh sb="10" eb="11">
      <t>ト</t>
    </rPh>
    <rPh sb="12" eb="14">
      <t>ハイスイ</t>
    </rPh>
    <rPh sb="14" eb="16">
      <t>コウジ</t>
    </rPh>
    <phoneticPr fontId="2"/>
  </si>
  <si>
    <t>花水木岩瀬館　　　　エアコン　他</t>
    <rPh sb="0" eb="1">
      <t>ハナ</t>
    </rPh>
    <rPh sb="1" eb="2">
      <t>ミズ</t>
    </rPh>
    <rPh sb="2" eb="3">
      <t>キ</t>
    </rPh>
    <rPh sb="3" eb="5">
      <t>イワセ</t>
    </rPh>
    <rPh sb="5" eb="6">
      <t>カン</t>
    </rPh>
    <rPh sb="15" eb="16">
      <t>ホカ</t>
    </rPh>
    <phoneticPr fontId="2"/>
  </si>
  <si>
    <t>スペースゆい　　　　　物置　他</t>
    <rPh sb="11" eb="13">
      <t>モノオキ</t>
    </rPh>
    <rPh sb="14" eb="15">
      <t>ホカ</t>
    </rPh>
    <phoneticPr fontId="2"/>
  </si>
  <si>
    <t>スマイル　　　　　カーテン　他</t>
    <rPh sb="14" eb="15">
      <t>ホカ</t>
    </rPh>
    <phoneticPr fontId="2"/>
  </si>
  <si>
    <t>ポプラ　　　　業務用冷蔵庫　他</t>
    <rPh sb="7" eb="10">
      <t>ギョウムヨウ</t>
    </rPh>
    <rPh sb="10" eb="13">
      <t>レイゾウコ</t>
    </rPh>
    <rPh sb="14" eb="15">
      <t>ホカ</t>
    </rPh>
    <phoneticPr fontId="2"/>
  </si>
  <si>
    <t>経費老人ホームに使用している</t>
    <phoneticPr fontId="2"/>
  </si>
  <si>
    <t>本部で使用している</t>
    <rPh sb="0" eb="2">
      <t>ホンブ</t>
    </rPh>
    <rPh sb="3" eb="5">
      <t>シヨウ</t>
    </rPh>
    <phoneticPr fontId="2"/>
  </si>
  <si>
    <t>本部　施設備品</t>
    <rPh sb="0" eb="2">
      <t>ホンブ</t>
    </rPh>
    <rPh sb="3" eb="5">
      <t>シセツ</t>
    </rPh>
    <rPh sb="5" eb="7">
      <t>ビヒン</t>
    </rPh>
    <phoneticPr fontId="2"/>
  </si>
  <si>
    <t>スペースゆい</t>
    <phoneticPr fontId="2"/>
  </si>
  <si>
    <t>スマイル</t>
    <phoneticPr fontId="2"/>
  </si>
  <si>
    <t>ポプラ</t>
    <phoneticPr fontId="2"/>
  </si>
  <si>
    <t>本部（とうかい）</t>
    <rPh sb="0" eb="2">
      <t>ホンブ</t>
    </rPh>
    <phoneticPr fontId="2"/>
  </si>
  <si>
    <t>筑波銀行</t>
    <rPh sb="0" eb="2">
      <t>ツクバ</t>
    </rPh>
    <rPh sb="2" eb="4">
      <t>ギンコウ</t>
    </rPh>
    <phoneticPr fontId="2"/>
  </si>
  <si>
    <t>さくら　　　　　30件</t>
    <rPh sb="10" eb="11">
      <t>ケン</t>
    </rPh>
    <phoneticPr fontId="2"/>
  </si>
  <si>
    <t>その他の未払金</t>
    <rPh sb="2" eb="3">
      <t>タ</t>
    </rPh>
    <rPh sb="4" eb="6">
      <t>ミハライ</t>
    </rPh>
    <rPh sb="6" eb="7">
      <t>キン</t>
    </rPh>
    <phoneticPr fontId="2"/>
  </si>
  <si>
    <t>ポプラ</t>
    <phoneticPr fontId="2"/>
  </si>
  <si>
    <t>スマイル</t>
    <phoneticPr fontId="2"/>
  </si>
  <si>
    <t>スペースゆい</t>
    <phoneticPr fontId="2"/>
  </si>
  <si>
    <t>本部</t>
    <rPh sb="0" eb="2">
      <t>ホンブ</t>
    </rPh>
    <phoneticPr fontId="2"/>
  </si>
  <si>
    <t>社会保険料　会社負担分</t>
    <rPh sb="0" eb="2">
      <t>シャカイ</t>
    </rPh>
    <rPh sb="2" eb="5">
      <t>ホケンリョウ</t>
    </rPh>
    <rPh sb="6" eb="8">
      <t>カイシャ</t>
    </rPh>
    <rPh sb="8" eb="11">
      <t>フタンブン</t>
    </rPh>
    <phoneticPr fontId="2"/>
  </si>
  <si>
    <t>スペースゆい</t>
    <phoneticPr fontId="2"/>
  </si>
  <si>
    <t>コナン</t>
    <phoneticPr fontId="2"/>
  </si>
  <si>
    <t>花水木岩瀬館</t>
    <rPh sb="0" eb="1">
      <t>ハナ</t>
    </rPh>
    <rPh sb="1" eb="2">
      <t>ミズ</t>
    </rPh>
    <rPh sb="2" eb="3">
      <t>キ</t>
    </rPh>
    <rPh sb="3" eb="5">
      <t>イワセ</t>
    </rPh>
    <rPh sb="5" eb="6">
      <t>カン</t>
    </rPh>
    <phoneticPr fontId="2"/>
  </si>
  <si>
    <t>スペースゆい</t>
    <phoneticPr fontId="2"/>
  </si>
  <si>
    <t>スマイル</t>
    <phoneticPr fontId="2"/>
  </si>
  <si>
    <t>ポプラ</t>
    <phoneticPr fontId="2"/>
  </si>
  <si>
    <t>水戸市田島町字柊巷792番地3</t>
    <rPh sb="0" eb="3">
      <t>ミトシ</t>
    </rPh>
    <rPh sb="3" eb="5">
      <t>タジマ</t>
    </rPh>
    <rPh sb="5" eb="6">
      <t>マチ</t>
    </rPh>
    <rPh sb="6" eb="7">
      <t>アザ</t>
    </rPh>
    <rPh sb="7" eb="8">
      <t>ヒイラギ</t>
    </rPh>
    <rPh sb="8" eb="9">
      <t>チマタ</t>
    </rPh>
    <rPh sb="12" eb="14">
      <t>バンチ</t>
    </rPh>
    <phoneticPr fontId="2"/>
  </si>
  <si>
    <t>その他　計</t>
    <rPh sb="2" eb="3">
      <t>タ</t>
    </rPh>
    <rPh sb="4" eb="5">
      <t>ケイ</t>
    </rPh>
    <phoneticPr fontId="2"/>
  </si>
  <si>
    <t>平成３1年　３月３１日現在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</si>
  <si>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本部　　　　　1件</t>
    <rPh sb="0" eb="2">
      <t>ホンブ</t>
    </rPh>
    <rPh sb="8" eb="9">
      <t>ケン</t>
    </rPh>
    <phoneticPr fontId="2"/>
  </si>
  <si>
    <t>花水木　　　5件</t>
    <rPh sb="0" eb="1">
      <t>ハナ</t>
    </rPh>
    <rPh sb="1" eb="3">
      <t>ミズキ</t>
    </rPh>
    <rPh sb="7" eb="8">
      <t>ケン</t>
    </rPh>
    <phoneticPr fontId="2"/>
  </si>
  <si>
    <t>花水木岩瀬館　　　　11件</t>
    <rPh sb="0" eb="1">
      <t>ハナ</t>
    </rPh>
    <rPh sb="1" eb="2">
      <t>ミズ</t>
    </rPh>
    <rPh sb="2" eb="3">
      <t>キ</t>
    </rPh>
    <rPh sb="3" eb="5">
      <t>イワセ</t>
    </rPh>
    <rPh sb="5" eb="6">
      <t>カン</t>
    </rPh>
    <rPh sb="12" eb="13">
      <t>ケン</t>
    </rPh>
    <phoneticPr fontId="2"/>
  </si>
  <si>
    <t>ゆりのき　　　6件</t>
    <rPh sb="8" eb="9">
      <t>ケン</t>
    </rPh>
    <phoneticPr fontId="2"/>
  </si>
  <si>
    <t>花の郷　　　13件</t>
    <rPh sb="0" eb="1">
      <t>ハナ</t>
    </rPh>
    <rPh sb="2" eb="3">
      <t>サト</t>
    </rPh>
    <rPh sb="8" eb="9">
      <t>ケン</t>
    </rPh>
    <phoneticPr fontId="2"/>
  </si>
  <si>
    <t>はぎの郷　　　31件</t>
    <rPh sb="3" eb="4">
      <t>サト</t>
    </rPh>
    <rPh sb="9" eb="10">
      <t>ケン</t>
    </rPh>
    <phoneticPr fontId="2"/>
  </si>
  <si>
    <t>もちの木作業所　　11件</t>
    <rPh sb="3" eb="4">
      <t>キ</t>
    </rPh>
    <rPh sb="4" eb="6">
      <t>サギョウ</t>
    </rPh>
    <rPh sb="6" eb="7">
      <t>ジョ</t>
    </rPh>
    <rPh sb="11" eb="12">
      <t>ケン</t>
    </rPh>
    <phoneticPr fontId="2"/>
  </si>
  <si>
    <t>スペースドリーム　　8件</t>
    <rPh sb="11" eb="12">
      <t>ケン</t>
    </rPh>
    <phoneticPr fontId="2"/>
  </si>
  <si>
    <t>スペースゆい　　12件</t>
    <rPh sb="10" eb="11">
      <t>ケン</t>
    </rPh>
    <phoneticPr fontId="2"/>
  </si>
  <si>
    <t>スマイル　　27件</t>
    <rPh sb="8" eb="9">
      <t>ケン</t>
    </rPh>
    <phoneticPr fontId="2"/>
  </si>
  <si>
    <t>コナン　　　　8件</t>
    <rPh sb="8" eb="9">
      <t>ケン</t>
    </rPh>
    <phoneticPr fontId="2"/>
  </si>
  <si>
    <t>ポプラ　　　　4件</t>
    <rPh sb="8" eb="9">
      <t>ケン</t>
    </rPh>
    <phoneticPr fontId="2"/>
  </si>
  <si>
    <t>モリヤ　　　　7件</t>
    <rPh sb="8" eb="9">
      <t>ケン</t>
    </rPh>
    <phoneticPr fontId="2"/>
  </si>
  <si>
    <t>まなーるもちの木　　27件</t>
    <rPh sb="7" eb="8">
      <t>キ</t>
    </rPh>
    <rPh sb="12" eb="13">
      <t>ケン</t>
    </rPh>
    <phoneticPr fontId="2"/>
  </si>
  <si>
    <t>ケアハウス悠　　　15件</t>
    <rPh sb="5" eb="6">
      <t>ユウ</t>
    </rPh>
    <rPh sb="11" eb="12">
      <t>ケン</t>
    </rPh>
    <phoneticPr fontId="2"/>
  </si>
  <si>
    <t>千の杜　　　14件</t>
    <rPh sb="0" eb="1">
      <t>セン</t>
    </rPh>
    <rPh sb="2" eb="3">
      <t>モリ</t>
    </rPh>
    <rPh sb="8" eb="9">
      <t>ケン</t>
    </rPh>
    <phoneticPr fontId="2"/>
  </si>
  <si>
    <t>ひまわり館　　　9件</t>
    <rPh sb="4" eb="5">
      <t>カン</t>
    </rPh>
    <rPh sb="9" eb="10">
      <t>ケン</t>
    </rPh>
    <phoneticPr fontId="2"/>
  </si>
  <si>
    <t>茨城県社会福祉協議会　退職掛金　3期分</t>
    <rPh sb="0" eb="3">
      <t>イバラキケン</t>
    </rPh>
    <rPh sb="3" eb="5">
      <t>シャカイ</t>
    </rPh>
    <rPh sb="5" eb="7">
      <t>フクシ</t>
    </rPh>
    <rPh sb="7" eb="10">
      <t>キョウギカイ</t>
    </rPh>
    <rPh sb="11" eb="13">
      <t>タイショク</t>
    </rPh>
    <rPh sb="13" eb="15">
      <t>カケキン</t>
    </rPh>
    <rPh sb="17" eb="19">
      <t>キブン</t>
    </rPh>
    <phoneticPr fontId="2"/>
  </si>
  <si>
    <t>三井住友銀行　3月分　融資　利息代</t>
    <rPh sb="0" eb="2">
      <t>ミツイ</t>
    </rPh>
    <rPh sb="2" eb="4">
      <t>スミトモ</t>
    </rPh>
    <rPh sb="4" eb="6">
      <t>ギンコウ</t>
    </rPh>
    <rPh sb="8" eb="10">
      <t>ガツブン</t>
    </rPh>
    <rPh sb="11" eb="13">
      <t>ユウシ</t>
    </rPh>
    <rPh sb="14" eb="16">
      <t>リソク</t>
    </rPh>
    <rPh sb="16" eb="17">
      <t>ダイ</t>
    </rPh>
    <phoneticPr fontId="2"/>
  </si>
  <si>
    <t>三菱UFJ銀行　3月分　手形貸越　利息代</t>
    <rPh sb="0" eb="2">
      <t>ミツビシ</t>
    </rPh>
    <rPh sb="5" eb="7">
      <t>ギンコウ</t>
    </rPh>
    <rPh sb="9" eb="11">
      <t>ガツブン</t>
    </rPh>
    <rPh sb="12" eb="14">
      <t>テガタ</t>
    </rPh>
    <rPh sb="14" eb="16">
      <t>カシコシ</t>
    </rPh>
    <rPh sb="17" eb="19">
      <t>リソク</t>
    </rPh>
    <rPh sb="19" eb="20">
      <t>ダイ</t>
    </rPh>
    <phoneticPr fontId="2"/>
  </si>
  <si>
    <t>東邦銀行　3月分　証書貸付　利息代</t>
    <rPh sb="0" eb="2">
      <t>トウホウ</t>
    </rPh>
    <rPh sb="2" eb="4">
      <t>ギンコウ</t>
    </rPh>
    <rPh sb="6" eb="8">
      <t>ガツブン</t>
    </rPh>
    <rPh sb="9" eb="11">
      <t>ショウショ</t>
    </rPh>
    <rPh sb="11" eb="13">
      <t>カシツケ</t>
    </rPh>
    <rPh sb="14" eb="16">
      <t>リソク</t>
    </rPh>
    <rPh sb="16" eb="17">
      <t>ダイ</t>
    </rPh>
    <phoneticPr fontId="2"/>
  </si>
  <si>
    <t>ケアハウス悠</t>
    <rPh sb="5" eb="6">
      <t>ユウ</t>
    </rPh>
    <phoneticPr fontId="2"/>
  </si>
  <si>
    <t>茨城県長寿福祉課　H30年度　事務費補助金　返金</t>
    <rPh sb="0" eb="3">
      <t>イバラキケン</t>
    </rPh>
    <rPh sb="3" eb="5">
      <t>チョウジュ</t>
    </rPh>
    <rPh sb="5" eb="8">
      <t>フクシカ</t>
    </rPh>
    <rPh sb="12" eb="14">
      <t>ネンド</t>
    </rPh>
    <rPh sb="15" eb="18">
      <t>ジムヒ</t>
    </rPh>
    <rPh sb="18" eb="21">
      <t>ホジョキン</t>
    </rPh>
    <rPh sb="22" eb="24">
      <t>ヘンキン</t>
    </rPh>
    <phoneticPr fontId="2"/>
  </si>
  <si>
    <t>ひまわり館</t>
    <rPh sb="4" eb="5">
      <t>カン</t>
    </rPh>
    <phoneticPr fontId="2"/>
  </si>
  <si>
    <t>1～3月分　畑賃借代</t>
    <rPh sb="3" eb="5">
      <t>ガツブン</t>
    </rPh>
    <rPh sb="6" eb="7">
      <t>ハタケ</t>
    </rPh>
    <rPh sb="7" eb="9">
      <t>チンシャク</t>
    </rPh>
    <rPh sb="9" eb="10">
      <t>ダイ</t>
    </rPh>
    <phoneticPr fontId="2"/>
  </si>
  <si>
    <t>支払業者　　合計239件</t>
    <rPh sb="0" eb="2">
      <t>シハライ</t>
    </rPh>
    <rPh sb="2" eb="4">
      <t>ギョウシャ</t>
    </rPh>
    <rPh sb="6" eb="8">
      <t>ゴウケイ</t>
    </rPh>
    <rPh sb="11" eb="12">
      <t>ケン</t>
    </rPh>
    <phoneticPr fontId="2"/>
  </si>
  <si>
    <t>ひまわり館</t>
    <rPh sb="4" eb="5">
      <t>カン</t>
    </rPh>
    <phoneticPr fontId="2"/>
  </si>
  <si>
    <t>保証金　利用者　44件　</t>
    <rPh sb="0" eb="2">
      <t>ホショウ</t>
    </rPh>
    <rPh sb="2" eb="3">
      <t>キン</t>
    </rPh>
    <rPh sb="4" eb="7">
      <t>リヨウシャ</t>
    </rPh>
    <rPh sb="10" eb="11">
      <t>ケン</t>
    </rPh>
    <phoneticPr fontId="2"/>
  </si>
  <si>
    <t>保証金　利用者　1名</t>
    <rPh sb="0" eb="2">
      <t>ホショウ</t>
    </rPh>
    <rPh sb="2" eb="3">
      <t>キン</t>
    </rPh>
    <rPh sb="4" eb="7">
      <t>リヨウシャ</t>
    </rPh>
    <rPh sb="9" eb="10">
      <t>メイ</t>
    </rPh>
    <phoneticPr fontId="2"/>
  </si>
  <si>
    <t>利用者　健康診断代　36名</t>
    <rPh sb="0" eb="3">
      <t>リヨウシャ</t>
    </rPh>
    <rPh sb="4" eb="6">
      <t>ケンコウ</t>
    </rPh>
    <rPh sb="6" eb="8">
      <t>シンダン</t>
    </rPh>
    <rPh sb="8" eb="9">
      <t>ダイ</t>
    </rPh>
    <rPh sb="12" eb="13">
      <t>メイ</t>
    </rPh>
    <phoneticPr fontId="2"/>
  </si>
  <si>
    <t>本部</t>
    <rPh sb="0" eb="2">
      <t>ホンブ</t>
    </rPh>
    <phoneticPr fontId="2"/>
  </si>
  <si>
    <t>社会保険料　職員負担分</t>
    <rPh sb="0" eb="2">
      <t>シャカイ</t>
    </rPh>
    <rPh sb="2" eb="5">
      <t>ホケンリョウ</t>
    </rPh>
    <rPh sb="6" eb="8">
      <t>ショクイン</t>
    </rPh>
    <rPh sb="8" eb="10">
      <t>フタン</t>
    </rPh>
    <rPh sb="10" eb="11">
      <t>ブン</t>
    </rPh>
    <phoneticPr fontId="2"/>
  </si>
  <si>
    <t>源泉所得税・住民税・滞納金</t>
    <rPh sb="0" eb="2">
      <t>ゲンセン</t>
    </rPh>
    <rPh sb="2" eb="5">
      <t>ショトクゼイ</t>
    </rPh>
    <rPh sb="6" eb="9">
      <t>ジュウミンゼイ</t>
    </rPh>
    <rPh sb="10" eb="13">
      <t>タイノウキン</t>
    </rPh>
    <phoneticPr fontId="2"/>
  </si>
  <si>
    <t>ひまわり館</t>
    <rPh sb="4" eb="5">
      <t>カン</t>
    </rPh>
    <phoneticPr fontId="2"/>
  </si>
  <si>
    <t>職員　健康診断代　4名</t>
    <rPh sb="0" eb="2">
      <t>ショクイン</t>
    </rPh>
    <rPh sb="3" eb="5">
      <t>ケンコウ</t>
    </rPh>
    <rPh sb="5" eb="7">
      <t>シンダン</t>
    </rPh>
    <rPh sb="7" eb="8">
      <t>ダイ</t>
    </rPh>
    <rPh sb="10" eb="11">
      <t>メイ</t>
    </rPh>
    <phoneticPr fontId="2"/>
  </si>
  <si>
    <t>職員　10月分　給与　誤入金</t>
    <rPh sb="0" eb="2">
      <t>ショクイン</t>
    </rPh>
    <rPh sb="5" eb="7">
      <t>ガツブン</t>
    </rPh>
    <rPh sb="8" eb="10">
      <t>キュウヨ</t>
    </rPh>
    <rPh sb="11" eb="12">
      <t>ゴ</t>
    </rPh>
    <rPh sb="12" eb="14">
      <t>ニュウキン</t>
    </rPh>
    <phoneticPr fontId="2"/>
  </si>
  <si>
    <t>元職員</t>
    <rPh sb="0" eb="1">
      <t>モト</t>
    </rPh>
    <rPh sb="1" eb="3">
      <t>ショクイン</t>
    </rPh>
    <phoneticPr fontId="2"/>
  </si>
  <si>
    <t>8月分　社会保険料</t>
    <rPh sb="1" eb="3">
      <t>ガツブン</t>
    </rPh>
    <rPh sb="4" eb="6">
      <t>シャカイ</t>
    </rPh>
    <rPh sb="6" eb="9">
      <t>ホケンリョウ</t>
    </rPh>
    <phoneticPr fontId="2"/>
  </si>
  <si>
    <t>3月分　余暇活動費</t>
    <rPh sb="1" eb="3">
      <t>ガツブン</t>
    </rPh>
    <rPh sb="4" eb="6">
      <t>ヨカ</t>
    </rPh>
    <rPh sb="6" eb="8">
      <t>カツドウ</t>
    </rPh>
    <rPh sb="8" eb="9">
      <t>ヒ</t>
    </rPh>
    <phoneticPr fontId="2"/>
  </si>
  <si>
    <t>スマイル</t>
    <phoneticPr fontId="2"/>
  </si>
  <si>
    <t>休職中　　社会保険料</t>
    <rPh sb="0" eb="2">
      <t>キュウショク</t>
    </rPh>
    <rPh sb="2" eb="3">
      <t>チュウ</t>
    </rPh>
    <rPh sb="5" eb="7">
      <t>シャカイ</t>
    </rPh>
    <rPh sb="7" eb="10">
      <t>ホケンリョウ</t>
    </rPh>
    <phoneticPr fontId="2"/>
  </si>
  <si>
    <t>小計</t>
    <rPh sb="0" eb="2">
      <t>ショウケイ</t>
    </rPh>
    <phoneticPr fontId="2"/>
  </si>
  <si>
    <t>ひまわり館</t>
    <rPh sb="4" eb="5">
      <t>カン</t>
    </rPh>
    <phoneticPr fontId="2"/>
  </si>
  <si>
    <t>利用者</t>
    <rPh sb="0" eb="3">
      <t>リヨウシャ</t>
    </rPh>
    <phoneticPr fontId="2"/>
  </si>
  <si>
    <t>3月分　余暇　昼食代　他</t>
    <rPh sb="1" eb="3">
      <t>ガツブン</t>
    </rPh>
    <rPh sb="4" eb="6">
      <t>ヨカ</t>
    </rPh>
    <rPh sb="7" eb="9">
      <t>チュウショク</t>
    </rPh>
    <rPh sb="9" eb="10">
      <t>ダイ</t>
    </rPh>
    <rPh sb="11" eb="12">
      <t>ホカ</t>
    </rPh>
    <phoneticPr fontId="2"/>
  </si>
  <si>
    <t>-</t>
    <phoneticPr fontId="2"/>
  </si>
  <si>
    <t>-</t>
    <phoneticPr fontId="2"/>
  </si>
  <si>
    <t>職員</t>
    <rPh sb="0" eb="2">
      <t>ショクイン</t>
    </rPh>
    <phoneticPr fontId="2"/>
  </si>
  <si>
    <t>3月分　弁当代</t>
    <rPh sb="1" eb="3">
      <t>ガツブン</t>
    </rPh>
    <rPh sb="4" eb="6">
      <t>ベントウ</t>
    </rPh>
    <rPh sb="6" eb="7">
      <t>ダイ</t>
    </rPh>
    <phoneticPr fontId="2"/>
  </si>
  <si>
    <t>平成31年　3月31日現在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</si>
  <si>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-</t>
    <phoneticPr fontId="2"/>
  </si>
  <si>
    <t>本部　　　2台</t>
    <rPh sb="0" eb="2">
      <t>ホンブ</t>
    </rPh>
    <rPh sb="6" eb="7">
      <t>ダイ</t>
    </rPh>
    <phoneticPr fontId="2"/>
  </si>
  <si>
    <t>ケアハウス悠　　　3台</t>
    <rPh sb="5" eb="6">
      <t>ユウ</t>
    </rPh>
    <rPh sb="10" eb="11">
      <t>ダイ</t>
    </rPh>
    <phoneticPr fontId="2"/>
  </si>
  <si>
    <t>もちの木作業所　　　2台</t>
    <rPh sb="3" eb="4">
      <t>キ</t>
    </rPh>
    <rPh sb="4" eb="6">
      <t>サギョウ</t>
    </rPh>
    <rPh sb="6" eb="7">
      <t>ショ</t>
    </rPh>
    <rPh sb="11" eb="12">
      <t>ダイ</t>
    </rPh>
    <phoneticPr fontId="2"/>
  </si>
  <si>
    <t>はぎの郷　　　１台</t>
    <rPh sb="3" eb="4">
      <t>サト</t>
    </rPh>
    <rPh sb="8" eb="9">
      <t>ダイ</t>
    </rPh>
    <phoneticPr fontId="2"/>
  </si>
  <si>
    <t>本部　　　　　　物置　他</t>
    <rPh sb="0" eb="2">
      <t>ホンブ</t>
    </rPh>
    <rPh sb="8" eb="10">
      <t>モノオキ</t>
    </rPh>
    <rPh sb="11" eb="12">
      <t>ホカ</t>
    </rPh>
    <phoneticPr fontId="2"/>
  </si>
  <si>
    <t>本部　　　　　　出資金　他</t>
    <rPh sb="0" eb="2">
      <t>ホンブ</t>
    </rPh>
    <rPh sb="8" eb="11">
      <t>シュッシキン</t>
    </rPh>
    <rPh sb="12" eb="13">
      <t>ホカ</t>
    </rPh>
    <phoneticPr fontId="2"/>
  </si>
  <si>
    <t>スマイル　　　　　電話加入権</t>
    <rPh sb="9" eb="11">
      <t>デンワ</t>
    </rPh>
    <rPh sb="11" eb="14">
      <t>カニュウケン</t>
    </rPh>
    <phoneticPr fontId="2"/>
  </si>
  <si>
    <t>はぎの郷　　　リサイクル預託金</t>
    <rPh sb="3" eb="4">
      <t>サト</t>
    </rPh>
    <rPh sb="12" eb="15">
      <t>ヨタクキン</t>
    </rPh>
    <phoneticPr fontId="2"/>
  </si>
  <si>
    <t>特別養護老人ホームに使用している</t>
    <rPh sb="0" eb="2">
      <t>トクベツ</t>
    </rPh>
    <rPh sb="2" eb="4">
      <t>ヨウゴ</t>
    </rPh>
    <rPh sb="4" eb="6">
      <t>ロウジン</t>
    </rPh>
    <rPh sb="10" eb="12">
      <t>シヨウ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</si>
  <si>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</si>
  <si>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-</t>
    <phoneticPr fontId="2"/>
  </si>
  <si>
    <t>-</t>
    <phoneticPr fontId="2"/>
  </si>
  <si>
    <t>コナン　　　車輌割賦手数料</t>
    <rPh sb="6" eb="8">
      <t>シャリョウ</t>
    </rPh>
    <rPh sb="8" eb="10">
      <t>カップ</t>
    </rPh>
    <rPh sb="10" eb="13">
      <t>テスウリョウ</t>
    </rPh>
    <phoneticPr fontId="2"/>
  </si>
  <si>
    <t>ケアハウス悠　　　車輌割賦手数料</t>
    <rPh sb="5" eb="6">
      <t>ユウ</t>
    </rPh>
    <rPh sb="9" eb="11">
      <t>シャリョウ</t>
    </rPh>
    <rPh sb="11" eb="13">
      <t>カップ</t>
    </rPh>
    <rPh sb="13" eb="16">
      <t>テスウリョウ</t>
    </rPh>
    <phoneticPr fontId="2"/>
  </si>
  <si>
    <t>居宅介護事業所に使用している</t>
    <rPh sb="0" eb="2">
      <t>キョタク</t>
    </rPh>
    <rPh sb="2" eb="4">
      <t>カイゴ</t>
    </rPh>
    <rPh sb="4" eb="7">
      <t>ジギョウショ</t>
    </rPh>
    <rPh sb="8" eb="10">
      <t>シヨウ</t>
    </rPh>
    <phoneticPr fontId="2"/>
  </si>
  <si>
    <t>前払費用</t>
    <rPh sb="0" eb="2">
      <t>マエバライ</t>
    </rPh>
    <rPh sb="2" eb="4">
      <t>ヒヨウ</t>
    </rPh>
    <phoneticPr fontId="2"/>
  </si>
  <si>
    <t>-</t>
    <phoneticPr fontId="2"/>
  </si>
  <si>
    <t>ケアハウス悠</t>
    <rPh sb="5" eb="6">
      <t>ユウ</t>
    </rPh>
    <phoneticPr fontId="2"/>
  </si>
  <si>
    <t>コナン</t>
    <phoneticPr fontId="2"/>
  </si>
  <si>
    <t>車輌割賦手数料</t>
    <rPh sb="0" eb="2">
      <t>シャリョウ</t>
    </rPh>
    <rPh sb="2" eb="4">
      <t>カップ</t>
    </rPh>
    <rPh sb="4" eb="7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</si>
</sst>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&quot;㎡&quot;"/>
    <numFmt numFmtId="177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38" fontId="3" fillId="0" borderId="0" xfId="1" applyFont="1" applyFill="1">
      <alignment vertical="center"/>
    </xf>
    <xf numFmtId="38" fontId="8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6" fillId="0" borderId="2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9" fillId="0" borderId="0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3" fillId="0" borderId="0" xfId="1" applyFont="1" applyAlignment="1">
      <alignment vertical="center"/>
    </xf>
    <xf numFmtId="38" fontId="9" fillId="0" borderId="0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12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38" fontId="6" fillId="0" borderId="15" xfId="1" applyFont="1" applyFill="1" applyBorder="1" applyAlignment="1">
      <alignment vertical="center" shrinkToFit="1"/>
    </xf>
    <xf numFmtId="38" fontId="6" fillId="0" borderId="14" xfId="1" applyFont="1" applyFill="1" applyBorder="1">
      <alignment vertical="center"/>
    </xf>
    <xf numFmtId="38" fontId="6" fillId="0" borderId="17" xfId="1" applyFont="1" applyFill="1" applyBorder="1">
      <alignment vertical="center"/>
    </xf>
    <xf numFmtId="38" fontId="6" fillId="0" borderId="16" xfId="1" applyFont="1" applyFill="1" applyBorder="1">
      <alignment vertical="center"/>
    </xf>
    <xf numFmtId="38" fontId="6" fillId="0" borderId="25" xfId="1" applyFont="1" applyFill="1" applyBorder="1">
      <alignment vertical="center"/>
    </xf>
    <xf numFmtId="38" fontId="6" fillId="0" borderId="36" xfId="1" applyFont="1" applyFill="1" applyBorder="1" applyAlignment="1">
      <alignment vertical="center" shrinkToFit="1"/>
    </xf>
    <xf numFmtId="38" fontId="6" fillId="0" borderId="35" xfId="1" applyFont="1" applyFill="1" applyBorder="1" applyAlignment="1">
      <alignment vertical="center" shrinkToFit="1"/>
    </xf>
    <xf numFmtId="38" fontId="6" fillId="0" borderId="41" xfId="1" applyFont="1" applyFill="1" applyBorder="1" applyAlignment="1">
      <alignment vertical="center" shrinkToFit="1"/>
    </xf>
    <xf numFmtId="38" fontId="6" fillId="0" borderId="10" xfId="1" applyFont="1" applyFill="1" applyBorder="1">
      <alignment vertical="center"/>
    </xf>
    <xf numFmtId="38" fontId="6" fillId="0" borderId="24" xfId="1" applyFont="1" applyFill="1" applyBorder="1">
      <alignment vertical="center"/>
    </xf>
    <xf numFmtId="38" fontId="6" fillId="0" borderId="46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 shrinkToFit="1"/>
    </xf>
    <xf numFmtId="176" fontId="6" fillId="0" borderId="32" xfId="1" applyNumberFormat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 shrinkToFit="1"/>
    </xf>
    <xf numFmtId="38" fontId="6" fillId="0" borderId="19" xfId="1" applyFont="1" applyFill="1" applyBorder="1" applyAlignment="1">
      <alignment vertical="center" shrinkToFit="1"/>
    </xf>
    <xf numFmtId="38" fontId="6" fillId="0" borderId="19" xfId="1" applyFont="1" applyFill="1" applyBorder="1">
      <alignment vertical="center"/>
    </xf>
    <xf numFmtId="38" fontId="6" fillId="0" borderId="20" xfId="1" applyFont="1" applyFill="1" applyBorder="1">
      <alignment vertical="center"/>
    </xf>
    <xf numFmtId="38" fontId="6" fillId="0" borderId="48" xfId="1" applyFont="1" applyFill="1" applyBorder="1" applyAlignment="1">
      <alignment vertical="center" shrinkToFit="1"/>
    </xf>
    <xf numFmtId="38" fontId="6" fillId="0" borderId="30" xfId="1" applyFont="1" applyFill="1" applyBorder="1" applyAlignment="1">
      <alignment vertical="center" shrinkToFit="1"/>
    </xf>
    <xf numFmtId="38" fontId="6" fillId="0" borderId="43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6" fillId="0" borderId="50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10" fillId="0" borderId="0" xfId="1" applyFont="1" applyFill="1" applyBorder="1" applyAlignment="1">
      <alignment vertical="center"/>
    </xf>
    <xf numFmtId="38" fontId="8" fillId="0" borderId="8" xfId="1" applyFont="1" applyFill="1" applyBorder="1">
      <alignment vertical="center"/>
    </xf>
    <xf numFmtId="38" fontId="6" fillId="0" borderId="0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 shrinkToFit="1"/>
    </xf>
    <xf numFmtId="38" fontId="6" fillId="0" borderId="18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12" fillId="0" borderId="0" xfId="1" applyFont="1">
      <alignment vertical="center"/>
    </xf>
    <xf numFmtId="38" fontId="13" fillId="0" borderId="0" xfId="1" applyFont="1" applyAlignment="1">
      <alignment horizontal="center" vertical="center"/>
    </xf>
    <xf numFmtId="38" fontId="14" fillId="0" borderId="0" xfId="1" applyFont="1" applyAlignment="1">
      <alignment vertical="center"/>
    </xf>
    <xf numFmtId="38" fontId="15" fillId="0" borderId="0" xfId="1" applyFont="1">
      <alignment vertical="center"/>
    </xf>
    <xf numFmtId="38" fontId="12" fillId="0" borderId="53" xfId="1" applyFont="1" applyBorder="1" applyAlignment="1">
      <alignment horizontal="center" vertical="center"/>
    </xf>
    <xf numFmtId="38" fontId="6" fillId="0" borderId="18" xfId="1" applyFont="1" applyFill="1" applyBorder="1" applyAlignment="1">
      <alignment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0" xfId="1" applyFont="1" applyAlignment="1">
      <alignment vertical="center" shrinkToFit="1"/>
    </xf>
    <xf numFmtId="38" fontId="7" fillId="0" borderId="8" xfId="1" applyFont="1" applyFill="1" applyBorder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>
      <alignment vertical="center"/>
    </xf>
    <xf numFmtId="38" fontId="6" fillId="0" borderId="8" xfId="1" applyFont="1" applyFill="1" applyBorder="1">
      <alignment vertical="center"/>
    </xf>
    <xf numFmtId="38" fontId="6" fillId="0" borderId="9" xfId="1" applyFont="1" applyFill="1" applyBorder="1">
      <alignment vertical="center"/>
    </xf>
    <xf numFmtId="38" fontId="7" fillId="0" borderId="58" xfId="1" applyFont="1" applyFill="1" applyBorder="1">
      <alignment vertical="center"/>
    </xf>
    <xf numFmtId="38" fontId="6" fillId="0" borderId="57" xfId="1" applyFont="1" applyFill="1" applyBorder="1">
      <alignment vertical="center"/>
    </xf>
    <xf numFmtId="38" fontId="6" fillId="0" borderId="58" xfId="1" applyFont="1" applyFill="1" applyBorder="1">
      <alignment vertical="center"/>
    </xf>
    <xf numFmtId="38" fontId="6" fillId="0" borderId="59" xfId="1" applyFont="1" applyFill="1" applyBorder="1">
      <alignment vertical="center"/>
    </xf>
    <xf numFmtId="38" fontId="6" fillId="0" borderId="60" xfId="1" applyFont="1" applyFill="1" applyBorder="1">
      <alignment vertical="center"/>
    </xf>
    <xf numFmtId="38" fontId="7" fillId="0" borderId="59" xfId="1" applyFont="1" applyFill="1" applyBorder="1">
      <alignment vertical="center"/>
    </xf>
    <xf numFmtId="38" fontId="6" fillId="0" borderId="61" xfId="1" applyFont="1" applyFill="1" applyBorder="1">
      <alignment vertical="center"/>
    </xf>
    <xf numFmtId="38" fontId="7" fillId="0" borderId="6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68" xfId="1" applyFont="1" applyFill="1" applyBorder="1">
      <alignment vertical="center"/>
    </xf>
    <xf numFmtId="38" fontId="6" fillId="0" borderId="69" xfId="1" applyFont="1" applyFill="1" applyBorder="1">
      <alignment vertical="center"/>
    </xf>
    <xf numFmtId="38" fontId="9" fillId="0" borderId="69" xfId="1" applyFont="1" applyFill="1" applyBorder="1">
      <alignment vertical="center"/>
    </xf>
    <xf numFmtId="38" fontId="9" fillId="0" borderId="70" xfId="1" applyFont="1" applyFill="1" applyBorder="1">
      <alignment vertical="center"/>
    </xf>
    <xf numFmtId="38" fontId="6" fillId="0" borderId="70" xfId="1" applyFont="1" applyFill="1" applyBorder="1">
      <alignment vertical="center"/>
    </xf>
    <xf numFmtId="38" fontId="7" fillId="0" borderId="70" xfId="1" applyFont="1" applyFill="1" applyBorder="1">
      <alignment vertical="center"/>
    </xf>
    <xf numFmtId="38" fontId="7" fillId="3" borderId="71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48" xfId="1" applyFont="1" applyFill="1" applyBorder="1">
      <alignment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6" fillId="0" borderId="78" xfId="1" applyFont="1" applyFill="1" applyBorder="1">
      <alignment vertical="center"/>
    </xf>
    <xf numFmtId="38" fontId="6" fillId="0" borderId="31" xfId="1" applyFont="1" applyFill="1" applyBorder="1" applyAlignment="1">
      <alignment vertical="center" shrinkToFit="1"/>
    </xf>
    <xf numFmtId="38" fontId="6" fillId="0" borderId="78" xfId="1" applyFont="1" applyFill="1" applyBorder="1" applyAlignment="1">
      <alignment vertical="center" shrinkToFit="1"/>
    </xf>
    <xf numFmtId="38" fontId="6" fillId="0" borderId="79" xfId="1" applyFont="1" applyFill="1" applyBorder="1" applyAlignment="1">
      <alignment vertical="center" shrinkToFit="1"/>
    </xf>
    <xf numFmtId="38" fontId="6" fillId="0" borderId="80" xfId="1" applyFont="1" applyFill="1" applyBorder="1">
      <alignment vertical="center"/>
    </xf>
    <xf numFmtId="38" fontId="8" fillId="0" borderId="40" xfId="1" applyFont="1" applyFill="1" applyBorder="1">
      <alignment vertical="center"/>
    </xf>
    <xf numFmtId="38" fontId="6" fillId="0" borderId="82" xfId="1" applyFont="1" applyFill="1" applyBorder="1">
      <alignment vertical="center"/>
    </xf>
    <xf numFmtId="38" fontId="6" fillId="0" borderId="83" xfId="1" applyFont="1" applyFill="1" applyBorder="1">
      <alignment vertical="center"/>
    </xf>
    <xf numFmtId="38" fontId="6" fillId="0" borderId="82" xfId="1" applyFont="1" applyFill="1" applyBorder="1" applyAlignment="1">
      <alignment vertical="center"/>
    </xf>
    <xf numFmtId="38" fontId="9" fillId="0" borderId="83" xfId="1" applyFont="1" applyFill="1" applyBorder="1" applyAlignment="1">
      <alignment horizontal="right" vertical="center"/>
    </xf>
    <xf numFmtId="38" fontId="9" fillId="0" borderId="60" xfId="1" applyFont="1" applyFill="1" applyBorder="1" applyAlignment="1">
      <alignment horizontal="right" vertical="center"/>
    </xf>
    <xf numFmtId="38" fontId="6" fillId="0" borderId="84" xfId="1" applyFont="1" applyFill="1" applyBorder="1">
      <alignment vertical="center"/>
    </xf>
    <xf numFmtId="38" fontId="6" fillId="0" borderId="86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88" xfId="1" applyFont="1" applyFill="1" applyBorder="1">
      <alignment vertical="center"/>
    </xf>
    <xf numFmtId="38" fontId="6" fillId="0" borderId="39" xfId="1" applyFont="1" applyFill="1" applyBorder="1">
      <alignment vertical="center"/>
    </xf>
    <xf numFmtId="38" fontId="6" fillId="0" borderId="89" xfId="1" applyFont="1" applyFill="1" applyBorder="1">
      <alignment vertical="center"/>
    </xf>
    <xf numFmtId="38" fontId="6" fillId="0" borderId="90" xfId="1" applyFont="1" applyFill="1" applyBorder="1">
      <alignment vertical="center"/>
    </xf>
    <xf numFmtId="38" fontId="7" fillId="0" borderId="10" xfId="1" applyFont="1" applyFill="1" applyBorder="1">
      <alignment vertical="center"/>
    </xf>
    <xf numFmtId="38" fontId="7" fillId="0" borderId="82" xfId="1" applyFont="1" applyFill="1" applyBorder="1">
      <alignment vertical="center"/>
    </xf>
    <xf numFmtId="38" fontId="16" fillId="0" borderId="69" xfId="1" applyFont="1" applyFill="1" applyBorder="1">
      <alignment vertical="center"/>
    </xf>
    <xf numFmtId="38" fontId="7" fillId="0" borderId="69" xfId="1" applyFont="1" applyFill="1" applyBorder="1">
      <alignment vertical="center"/>
    </xf>
    <xf numFmtId="38" fontId="6" fillId="0" borderId="40" xfId="1" applyFont="1" applyFill="1" applyBorder="1">
      <alignment vertical="center"/>
    </xf>
    <xf numFmtId="38" fontId="6" fillId="0" borderId="64" xfId="1" applyFont="1" applyFill="1" applyBorder="1">
      <alignment vertical="center"/>
    </xf>
    <xf numFmtId="38" fontId="10" fillId="0" borderId="57" xfId="1" applyFont="1" applyFill="1" applyBorder="1">
      <alignment vertical="center"/>
    </xf>
    <xf numFmtId="38" fontId="10" fillId="0" borderId="8" xfId="1" applyFont="1" applyFill="1" applyBorder="1">
      <alignment vertical="center"/>
    </xf>
    <xf numFmtId="38" fontId="6" fillId="0" borderId="31" xfId="1" applyFont="1" applyFill="1" applyBorder="1" applyAlignment="1">
      <alignment horizontal="center" vertical="center" shrinkToFit="1"/>
    </xf>
    <xf numFmtId="38" fontId="6" fillId="0" borderId="91" xfId="1" applyFont="1" applyFill="1" applyBorder="1" applyAlignment="1">
      <alignment horizontal="center" vertical="center" shrinkToFit="1"/>
    </xf>
    <xf numFmtId="38" fontId="6" fillId="0" borderId="92" xfId="1" applyFont="1" applyFill="1" applyBorder="1">
      <alignment vertical="center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48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vertical="center" shrinkToFit="1"/>
    </xf>
    <xf numFmtId="38" fontId="6" fillId="0" borderId="91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93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94" xfId="1" applyFont="1" applyFill="1" applyBorder="1">
      <alignment vertical="center"/>
    </xf>
    <xf numFmtId="38" fontId="6" fillId="0" borderId="34" xfId="1" applyFont="1" applyFill="1" applyBorder="1">
      <alignment vertical="center"/>
    </xf>
    <xf numFmtId="38" fontId="6" fillId="0" borderId="46" xfId="1" applyFont="1" applyFill="1" applyBorder="1">
      <alignment vertical="center"/>
    </xf>
    <xf numFmtId="38" fontId="6" fillId="0" borderId="94" xfId="1" applyFont="1" applyFill="1" applyBorder="1" applyAlignment="1">
      <alignment horizontal="center" vertical="center"/>
    </xf>
    <xf numFmtId="38" fontId="6" fillId="0" borderId="35" xfId="1" applyFont="1" applyFill="1" applyBorder="1">
      <alignment vertical="center"/>
    </xf>
    <xf numFmtId="38" fontId="6" fillId="0" borderId="94" xfId="1" applyFont="1" applyFill="1" applyBorder="1" applyAlignment="1">
      <alignment horizontal="center" vertical="center" shrinkToFit="1"/>
    </xf>
    <xf numFmtId="38" fontId="3" fillId="4" borderId="76" xfId="1" applyFont="1" applyFill="1" applyBorder="1" applyAlignment="1">
      <alignment horizontal="center" vertical="center" shrinkToFit="1"/>
    </xf>
    <xf numFmtId="38" fontId="3" fillId="4" borderId="81" xfId="1" applyFont="1" applyFill="1" applyBorder="1" applyAlignment="1">
      <alignment horizontal="center" vertical="center" shrinkToFit="1"/>
    </xf>
    <xf numFmtId="38" fontId="3" fillId="4" borderId="67" xfId="1" applyFont="1" applyFill="1" applyBorder="1" applyAlignment="1">
      <alignment horizontal="center" vertical="center" shrinkToFit="1"/>
    </xf>
    <xf numFmtId="38" fontId="3" fillId="4" borderId="55" xfId="1" applyFont="1" applyFill="1" applyBorder="1" applyAlignment="1">
      <alignment horizontal="center" vertical="center" shrinkToFit="1"/>
    </xf>
    <xf numFmtId="38" fontId="6" fillId="0" borderId="82" xfId="1" applyFont="1" applyFill="1" applyBorder="1" applyAlignment="1">
      <alignment horizontal="center" vertical="center"/>
    </xf>
    <xf numFmtId="38" fontId="6" fillId="0" borderId="83" xfId="1" applyFont="1" applyFill="1" applyBorder="1" applyAlignment="1">
      <alignment horizontal="center" vertical="center"/>
    </xf>
    <xf numFmtId="38" fontId="9" fillId="0" borderId="83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6" fillId="0" borderId="84" xfId="1" applyFont="1" applyFill="1" applyBorder="1" applyAlignment="1">
      <alignment horizontal="center" vertical="center"/>
    </xf>
    <xf numFmtId="38" fontId="6" fillId="0" borderId="86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89" xfId="1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38" fontId="6" fillId="0" borderId="85" xfId="1" applyFont="1" applyFill="1" applyBorder="1" applyAlignment="1">
      <alignment horizontal="center" vertical="center"/>
    </xf>
    <xf numFmtId="38" fontId="6" fillId="0" borderId="87" xfId="1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38" fontId="12" fillId="0" borderId="53" xfId="1" applyFont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177" fontId="6" fillId="0" borderId="15" xfId="1" applyNumberFormat="1" applyFont="1" applyFill="1" applyBorder="1" applyAlignment="1">
      <alignment vertical="center" shrinkToFit="1"/>
    </xf>
    <xf numFmtId="177" fontId="6" fillId="0" borderId="19" xfId="1" applyNumberFormat="1" applyFont="1" applyFill="1" applyBorder="1" applyAlignment="1">
      <alignment vertical="center" shrinkToFit="1"/>
    </xf>
    <xf numFmtId="177" fontId="6" fillId="0" borderId="13" xfId="1" applyNumberFormat="1" applyFont="1" applyFill="1" applyBorder="1" applyAlignment="1">
      <alignment vertical="center" shrinkToFit="1"/>
    </xf>
    <xf numFmtId="177" fontId="5" fillId="0" borderId="0" xfId="1" applyNumberFormat="1" applyFont="1" applyBorder="1" applyAlignment="1">
      <alignment horizontal="center" vertical="center"/>
    </xf>
    <xf numFmtId="177" fontId="6" fillId="0" borderId="40" xfId="1" applyNumberFormat="1" applyFont="1" applyFill="1" applyBorder="1" applyAlignment="1">
      <alignment vertical="center" shrinkToFit="1"/>
    </xf>
    <xf numFmtId="177" fontId="6" fillId="0" borderId="82" xfId="1" applyNumberFormat="1" applyFont="1" applyFill="1" applyBorder="1" applyAlignment="1">
      <alignment vertical="center" shrinkToFit="1"/>
    </xf>
    <xf numFmtId="3" fontId="6" fillId="0" borderId="43" xfId="1" applyNumberFormat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/>
    </xf>
    <xf numFmtId="38" fontId="7" fillId="3" borderId="53" xfId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vertical="center" shrinkToFit="1"/>
    </xf>
    <xf numFmtId="177" fontId="6" fillId="0" borderId="29" xfId="1" applyNumberFormat="1" applyFont="1" applyFill="1" applyBorder="1" applyAlignment="1">
      <alignment horizontal="center" vertical="center" shrinkToFit="1"/>
    </xf>
    <xf numFmtId="177" fontId="6" fillId="0" borderId="86" xfId="1" applyNumberFormat="1" applyFont="1" applyFill="1" applyBorder="1" applyAlignment="1">
      <alignment horizontal="center" vertical="center" shrinkToFit="1"/>
    </xf>
    <xf numFmtId="177" fontId="6" fillId="0" borderId="50" xfId="1" applyNumberFormat="1" applyFont="1" applyFill="1" applyBorder="1" applyAlignment="1">
      <alignment horizontal="center" vertical="center" shrinkToFit="1"/>
    </xf>
    <xf numFmtId="177" fontId="6" fillId="0" borderId="47" xfId="1" applyNumberFormat="1" applyFont="1" applyFill="1" applyBorder="1" applyAlignment="1">
      <alignment horizontal="center" vertical="center" shrinkToFit="1"/>
    </xf>
    <xf numFmtId="177" fontId="6" fillId="0" borderId="29" xfId="1" applyNumberFormat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vertical="center" shrinkToFit="1"/>
    </xf>
    <xf numFmtId="38" fontId="6" fillId="0" borderId="78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78" xfId="1" applyFont="1" applyFill="1" applyBorder="1" applyAlignment="1">
      <alignment horizontal="center" vertical="center" shrinkToFit="1"/>
    </xf>
    <xf numFmtId="38" fontId="6" fillId="0" borderId="22" xfId="1" applyFont="1" applyFill="1" applyBorder="1">
      <alignment vertical="center"/>
    </xf>
    <xf numFmtId="176" fontId="6" fillId="0" borderId="93" xfId="1" applyNumberFormat="1" applyFont="1" applyFill="1" applyBorder="1" applyAlignment="1">
      <alignment horizontal="center" vertical="center" shrinkToFit="1"/>
    </xf>
    <xf numFmtId="38" fontId="6" fillId="0" borderId="95" xfId="1" applyFont="1" applyFill="1" applyBorder="1">
      <alignment vertical="center"/>
    </xf>
    <xf numFmtId="176" fontId="6" fillId="0" borderId="36" xfId="1" applyNumberFormat="1" applyFont="1" applyFill="1" applyBorder="1" applyAlignment="1">
      <alignment horizontal="center" vertical="center" shrinkToFit="1"/>
    </xf>
    <xf numFmtId="38" fontId="6" fillId="0" borderId="23" xfId="1" applyFont="1" applyFill="1" applyBorder="1">
      <alignment vertical="center"/>
    </xf>
    <xf numFmtId="38" fontId="6" fillId="0" borderId="96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38" fontId="6" fillId="0" borderId="44" xfId="1" applyFont="1" applyFill="1" applyBorder="1">
      <alignment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94" xfId="1" applyFont="1" applyFill="1" applyBorder="1" applyAlignment="1">
      <alignment vertical="center" shrinkToFit="1"/>
    </xf>
    <xf numFmtId="176" fontId="6" fillId="0" borderId="74" xfId="1" applyNumberFormat="1" applyFont="1" applyFill="1" applyBorder="1" applyAlignment="1">
      <alignment vertical="center" shrinkToFit="1"/>
    </xf>
    <xf numFmtId="176" fontId="6" fillId="0" borderId="72" xfId="1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176" fontId="6" fillId="0" borderId="3" xfId="1" applyNumberFormat="1" applyFont="1" applyFill="1" applyBorder="1" applyAlignment="1">
      <alignment vertical="center" shrinkToFit="1"/>
    </xf>
    <xf numFmtId="177" fontId="6" fillId="0" borderId="82" xfId="1" applyNumberFormat="1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center" vertical="center" shrinkToFit="1"/>
    </xf>
    <xf numFmtId="177" fontId="6" fillId="0" borderId="9" xfId="1" applyNumberFormat="1" applyFont="1" applyFill="1" applyBorder="1" applyAlignment="1">
      <alignment horizontal="center" vertical="center" shrinkToFit="1"/>
    </xf>
    <xf numFmtId="38" fontId="6" fillId="0" borderId="48" xfId="1" applyFont="1" applyFill="1" applyBorder="1" applyAlignment="1">
      <alignment vertical="center"/>
    </xf>
    <xf numFmtId="38" fontId="6" fillId="0" borderId="93" xfId="1" applyFont="1" applyFill="1" applyBorder="1" applyAlignment="1">
      <alignment vertical="center" shrinkToFit="1"/>
    </xf>
    <xf numFmtId="176" fontId="6" fillId="0" borderId="54" xfId="1" applyNumberFormat="1" applyFont="1" applyFill="1" applyBorder="1" applyAlignment="1">
      <alignment vertical="center" shrinkToFit="1"/>
    </xf>
    <xf numFmtId="177" fontId="6" fillId="0" borderId="84" xfId="1" applyNumberFormat="1" applyFont="1" applyFill="1" applyBorder="1" applyAlignment="1">
      <alignment vertical="center" shrinkToFit="1"/>
    </xf>
    <xf numFmtId="38" fontId="7" fillId="0" borderId="8" xfId="1" applyFont="1" applyFill="1" applyBorder="1" applyAlignment="1">
      <alignment vertical="center" shrinkToFit="1"/>
    </xf>
    <xf numFmtId="177" fontId="6" fillId="0" borderId="84" xfId="1" applyNumberFormat="1" applyFont="1" applyFill="1" applyBorder="1" applyAlignment="1">
      <alignment horizontal="center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38" fontId="6" fillId="0" borderId="93" xfId="1" applyFont="1" applyFill="1" applyBorder="1" applyAlignment="1">
      <alignment horizontal="center" vertical="center" shrinkToFit="1"/>
    </xf>
    <xf numFmtId="38" fontId="6" fillId="0" borderId="42" xfId="1" applyFont="1" applyFill="1" applyBorder="1" applyAlignment="1">
      <alignment vertical="center" shrinkToFit="1"/>
    </xf>
    <xf numFmtId="38" fontId="6" fillId="0" borderId="22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177" fontId="3" fillId="0" borderId="0" xfId="1" applyNumberFormat="1" applyFont="1" applyAlignment="1">
      <alignment vertical="center" shrinkToFit="1"/>
    </xf>
    <xf numFmtId="177" fontId="5" fillId="0" borderId="0" xfId="1" applyNumberFormat="1" applyFont="1" applyBorder="1" applyAlignment="1">
      <alignment horizontal="center" vertical="center" shrinkToFit="1"/>
    </xf>
    <xf numFmtId="38" fontId="6" fillId="0" borderId="48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177" fontId="6" fillId="0" borderId="12" xfId="1" applyNumberFormat="1" applyFont="1" applyFill="1" applyBorder="1" applyAlignment="1">
      <alignment vertical="center" shrinkToFit="1"/>
    </xf>
    <xf numFmtId="3" fontId="6" fillId="0" borderId="16" xfId="1" applyNumberFormat="1" applyFont="1" applyFill="1" applyBorder="1" applyAlignment="1">
      <alignment vertical="center" shrinkToFit="1"/>
    </xf>
    <xf numFmtId="3" fontId="6" fillId="0" borderId="20" xfId="1" applyNumberFormat="1" applyFont="1" applyFill="1" applyBorder="1" applyAlignment="1">
      <alignment vertical="center" shrinkToFit="1"/>
    </xf>
    <xf numFmtId="3" fontId="6" fillId="0" borderId="14" xfId="1" applyNumberFormat="1" applyFont="1" applyFill="1" applyBorder="1" applyAlignment="1">
      <alignment vertical="center" shrinkToFit="1"/>
    </xf>
    <xf numFmtId="3" fontId="6" fillId="0" borderId="17" xfId="1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38" fontId="6" fillId="0" borderId="91" xfId="1" applyFont="1" applyFill="1" applyBorder="1">
      <alignment vertical="center"/>
    </xf>
    <xf numFmtId="177" fontId="6" fillId="0" borderId="24" xfId="1" applyNumberFormat="1" applyFont="1" applyFill="1" applyBorder="1" applyAlignment="1">
      <alignment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91" xfId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horizontal="left" vertical="center" shrinkToFit="1"/>
    </xf>
    <xf numFmtId="177" fontId="6" fillId="0" borderId="19" xfId="1" applyNumberFormat="1" applyFont="1" applyFill="1" applyBorder="1" applyAlignment="1">
      <alignment horizontal="left" vertical="center" shrinkToFit="1"/>
    </xf>
    <xf numFmtId="177" fontId="6" fillId="0" borderId="12" xfId="1" applyNumberFormat="1" applyFont="1" applyFill="1" applyBorder="1" applyAlignment="1">
      <alignment horizontal="left" vertical="center" shrinkToFit="1"/>
    </xf>
    <xf numFmtId="177" fontId="7" fillId="0" borderId="8" xfId="1" applyNumberFormat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177" fontId="6" fillId="0" borderId="86" xfId="1" applyNumberFormat="1" applyFont="1" applyFill="1" applyBorder="1" applyAlignment="1">
      <alignment horizontal="center" vertical="center"/>
    </xf>
    <xf numFmtId="177" fontId="6" fillId="0" borderId="47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177" fontId="6" fillId="0" borderId="83" xfId="1" applyNumberFormat="1" applyFont="1" applyFill="1" applyBorder="1" applyAlignment="1">
      <alignment horizontal="center" vertical="center"/>
    </xf>
    <xf numFmtId="38" fontId="6" fillId="0" borderId="30" xfId="1" applyFont="1" applyFill="1" applyBorder="1">
      <alignment vertical="center"/>
    </xf>
    <xf numFmtId="177" fontId="6" fillId="0" borderId="84" xfId="1" applyNumberFormat="1" applyFont="1" applyFill="1" applyBorder="1" applyAlignment="1">
      <alignment horizontal="center" vertical="center"/>
    </xf>
    <xf numFmtId="177" fontId="6" fillId="0" borderId="50" xfId="1" applyNumberFormat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6" fillId="0" borderId="82" xfId="1" applyFont="1" applyFill="1" applyBorder="1" applyAlignment="1">
      <alignment vertical="center" shrinkToFit="1"/>
    </xf>
    <xf numFmtId="177" fontId="6" fillId="0" borderId="39" xfId="1" applyNumberFormat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7" fillId="0" borderId="57" xfId="1" applyFont="1" applyFill="1" applyBorder="1">
      <alignment vertical="center"/>
    </xf>
    <xf numFmtId="38" fontId="8" fillId="0" borderId="0" xfId="1" applyFont="1" applyFill="1" applyBorder="1">
      <alignment vertical="center"/>
    </xf>
    <xf numFmtId="38" fontId="3" fillId="0" borderId="59" xfId="1" applyFont="1" applyBorder="1">
      <alignment vertical="center"/>
    </xf>
    <xf numFmtId="38" fontId="3" fillId="0" borderId="0" xfId="1" applyFont="1" applyBorder="1">
      <alignment vertical="center"/>
    </xf>
    <xf numFmtId="38" fontId="6" fillId="0" borderId="63" xfId="1" applyFont="1" applyFill="1" applyBorder="1">
      <alignment vertical="center"/>
    </xf>
    <xf numFmtId="38" fontId="6" fillId="0" borderId="3" xfId="1" applyFont="1" applyFill="1" applyBorder="1">
      <alignment vertical="center"/>
    </xf>
    <xf numFmtId="177" fontId="3" fillId="4" borderId="76" xfId="1" applyNumberFormat="1" applyFont="1" applyFill="1" applyBorder="1" applyAlignment="1">
      <alignment horizontal="center" vertical="center" shrinkToFit="1"/>
    </xf>
    <xf numFmtId="177" fontId="3" fillId="4" borderId="81" xfId="1" applyNumberFormat="1" applyFont="1" applyFill="1" applyBorder="1" applyAlignment="1">
      <alignment horizontal="center" vertical="center" shrinkToFit="1"/>
    </xf>
    <xf numFmtId="38" fontId="6" fillId="0" borderId="9" xfId="1" applyFont="1" applyFill="1" applyBorder="1" applyAlignment="1">
      <alignment vertical="center"/>
    </xf>
    <xf numFmtId="38" fontId="6" fillId="0" borderId="78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91" xfId="1" applyFont="1" applyFill="1" applyBorder="1" applyAlignment="1">
      <alignment horizontal="center" vertical="center"/>
    </xf>
    <xf numFmtId="38" fontId="3" fillId="4" borderId="55" xfId="1" applyFont="1" applyFill="1" applyBorder="1" applyAlignment="1">
      <alignment horizontal="center" vertical="center"/>
    </xf>
    <xf numFmtId="38" fontId="6" fillId="0" borderId="68" xfId="1" applyFont="1" applyFill="1" applyBorder="1">
      <alignment vertical="center"/>
    </xf>
    <xf numFmtId="38" fontId="6" fillId="0" borderId="102" xfId="1" applyFont="1" applyFill="1" applyBorder="1">
      <alignment vertical="center"/>
    </xf>
    <xf numFmtId="38" fontId="6" fillId="0" borderId="103" xfId="1" applyFont="1" applyFill="1" applyBorder="1">
      <alignment vertical="center"/>
    </xf>
    <xf numFmtId="38" fontId="6" fillId="0" borderId="104" xfId="1" applyFont="1" applyFill="1" applyBorder="1">
      <alignment vertical="center"/>
    </xf>
    <xf numFmtId="38" fontId="6" fillId="0" borderId="104" xfId="1" applyFont="1" applyFill="1" applyBorder="1" applyAlignment="1">
      <alignment vertical="center"/>
    </xf>
    <xf numFmtId="38" fontId="7" fillId="2" borderId="69" xfId="1" applyFont="1" applyFill="1" applyBorder="1">
      <alignment vertical="center"/>
    </xf>
    <xf numFmtId="38" fontId="6" fillId="0" borderId="107" xfId="1" applyFont="1" applyFill="1" applyBorder="1">
      <alignment vertical="center"/>
    </xf>
    <xf numFmtId="38" fontId="6" fillId="0" borderId="106" xfId="1" applyFont="1" applyFill="1" applyBorder="1">
      <alignment vertical="center"/>
    </xf>
    <xf numFmtId="38" fontId="7" fillId="3" borderId="108" xfId="1" applyFont="1" applyFill="1" applyBorder="1">
      <alignment vertical="center"/>
    </xf>
    <xf numFmtId="38" fontId="4" fillId="0" borderId="71" xfId="1" applyFont="1" applyFill="1" applyBorder="1">
      <alignment vertical="center"/>
    </xf>
    <xf numFmtId="38" fontId="7" fillId="0" borderId="64" xfId="1" applyFont="1" applyFill="1" applyBorder="1">
      <alignment vertical="center"/>
    </xf>
    <xf numFmtId="38" fontId="3" fillId="0" borderId="70" xfId="1" applyFont="1" applyBorder="1">
      <alignment vertical="center"/>
    </xf>
    <xf numFmtId="38" fontId="4" fillId="0" borderId="109" xfId="1" applyFont="1" applyFill="1" applyBorder="1">
      <alignment vertical="center"/>
    </xf>
    <xf numFmtId="38" fontId="4" fillId="0" borderId="110" xfId="1" applyFont="1" applyFill="1" applyBorder="1">
      <alignment vertical="center"/>
    </xf>
    <xf numFmtId="38" fontId="7" fillId="0" borderId="43" xfId="1" applyFont="1" applyFill="1" applyBorder="1">
      <alignment vertical="center"/>
    </xf>
    <xf numFmtId="38" fontId="3" fillId="0" borderId="11" xfId="1" applyFont="1" applyBorder="1">
      <alignment vertical="center"/>
    </xf>
    <xf numFmtId="38" fontId="6" fillId="0" borderId="34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10" fillId="0" borderId="9" xfId="1" applyFont="1" applyFill="1" applyBorder="1">
      <alignment vertical="center"/>
    </xf>
    <xf numFmtId="38" fontId="7" fillId="0" borderId="57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112" xfId="1" applyFont="1" applyFill="1" applyBorder="1" applyAlignment="1">
      <alignment vertical="center" shrinkToFit="1"/>
    </xf>
    <xf numFmtId="38" fontId="6" fillId="0" borderId="1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4" xfId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vertical="center" shrinkToFit="1"/>
    </xf>
    <xf numFmtId="38" fontId="6" fillId="0" borderId="121" xfId="1" applyFont="1" applyFill="1" applyBorder="1">
      <alignment vertical="center"/>
    </xf>
    <xf numFmtId="38" fontId="6" fillId="0" borderId="122" xfId="1" applyFont="1" applyFill="1" applyBorder="1">
      <alignment vertical="center"/>
    </xf>
    <xf numFmtId="177" fontId="7" fillId="0" borderId="8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vertical="center" shrinkToFit="1"/>
    </xf>
    <xf numFmtId="3" fontId="7" fillId="0" borderId="8" xfId="1" applyNumberFormat="1" applyFont="1" applyFill="1" applyBorder="1" applyAlignment="1">
      <alignment vertical="center" shrinkToFit="1"/>
    </xf>
    <xf numFmtId="177" fontId="7" fillId="0" borderId="10" xfId="1" applyNumberFormat="1" applyFont="1" applyFill="1" applyBorder="1" applyAlignment="1">
      <alignment horizontal="center" vertical="center" shrinkToFit="1"/>
    </xf>
    <xf numFmtId="38" fontId="7" fillId="0" borderId="56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4" xfId="1" applyFont="1" applyFill="1" applyBorder="1" applyAlignment="1">
      <alignment vertical="center"/>
    </xf>
    <xf numFmtId="38" fontId="8" fillId="0" borderId="4" xfId="1" applyFont="1" applyFill="1" applyBorder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121" xfId="1" applyFont="1" applyFill="1" applyBorder="1">
      <alignment vertical="center"/>
    </xf>
    <xf numFmtId="38" fontId="7" fillId="0" borderId="122" xfId="1" applyFont="1" applyFill="1" applyBorder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42" xfId="1" applyFont="1" applyFill="1" applyBorder="1">
      <alignment vertical="center"/>
    </xf>
    <xf numFmtId="177" fontId="6" fillId="0" borderId="39" xfId="1" applyNumberFormat="1" applyFont="1" applyFill="1" applyBorder="1" applyAlignment="1">
      <alignment horizontal="center" vertical="center" shrinkToFit="1"/>
    </xf>
    <xf numFmtId="177" fontId="6" fillId="0" borderId="39" xfId="1" applyNumberFormat="1" applyFont="1" applyFill="1" applyBorder="1" applyAlignment="1">
      <alignment vertical="center" shrinkToFit="1"/>
    </xf>
    <xf numFmtId="176" fontId="6" fillId="0" borderId="26" xfId="1" applyNumberFormat="1" applyFont="1" applyFill="1" applyBorder="1" applyAlignment="1">
      <alignment vertical="center" shrinkToFit="1"/>
    </xf>
    <xf numFmtId="38" fontId="6" fillId="0" borderId="39" xfId="1" applyFont="1" applyFill="1" applyBorder="1" applyAlignment="1">
      <alignment vertical="center" shrinkToFit="1"/>
    </xf>
    <xf numFmtId="38" fontId="6" fillId="0" borderId="105" xfId="1" applyFont="1" applyFill="1" applyBorder="1">
      <alignment vertical="center"/>
    </xf>
    <xf numFmtId="38" fontId="6" fillId="0" borderId="31" xfId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vertical="center" shrinkToFit="1"/>
    </xf>
    <xf numFmtId="38" fontId="6" fillId="0" borderId="84" xfId="1" applyFont="1" applyFill="1" applyBorder="1" applyAlignment="1">
      <alignment vertical="center" shrinkToFit="1"/>
    </xf>
    <xf numFmtId="176" fontId="6" fillId="0" borderId="41" xfId="1" applyNumberFormat="1" applyFont="1" applyFill="1" applyBorder="1" applyAlignment="1">
      <alignment horizontal="center" vertical="center" shrinkToFit="1"/>
    </xf>
    <xf numFmtId="38" fontId="6" fillId="0" borderId="37" xfId="1" applyFont="1" applyFill="1" applyBorder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60" xfId="1" applyFont="1" applyFill="1" applyBorder="1" applyAlignment="1">
      <alignment horizontal="center" vertical="center"/>
    </xf>
    <xf numFmtId="38" fontId="10" fillId="0" borderId="59" xfId="1" applyFont="1" applyFill="1" applyBorder="1">
      <alignment vertical="center"/>
    </xf>
    <xf numFmtId="38" fontId="10" fillId="0" borderId="0" xfId="1" applyFont="1" applyFill="1" applyBorder="1">
      <alignment vertical="center"/>
    </xf>
    <xf numFmtId="38" fontId="7" fillId="0" borderId="7" xfId="1" applyFont="1" applyFill="1" applyBorder="1" applyAlignment="1">
      <alignment vertical="center" shrinkToFit="1"/>
    </xf>
    <xf numFmtId="38" fontId="7" fillId="0" borderId="78" xfId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7" fontId="7" fillId="0" borderId="84" xfId="1" applyNumberFormat="1" applyFont="1" applyFill="1" applyBorder="1" applyAlignment="1">
      <alignment vertical="center" shrinkToFit="1"/>
    </xf>
    <xf numFmtId="177" fontId="6" fillId="0" borderId="14" xfId="1" applyNumberFormat="1" applyFont="1" applyFill="1" applyBorder="1" applyAlignment="1">
      <alignment vertical="center" shrinkToFit="1"/>
    </xf>
    <xf numFmtId="3" fontId="7" fillId="0" borderId="0" xfId="1" applyNumberFormat="1" applyFont="1" applyFill="1" applyBorder="1" applyAlignment="1">
      <alignment vertical="center" shrinkToFit="1"/>
    </xf>
    <xf numFmtId="177" fontId="7" fillId="0" borderId="39" xfId="1" applyNumberFormat="1" applyFont="1" applyFill="1" applyBorder="1" applyAlignment="1">
      <alignment horizontal="center" vertical="center" shrinkToFit="1"/>
    </xf>
    <xf numFmtId="38" fontId="10" fillId="0" borderId="78" xfId="1" applyFont="1" applyFill="1" applyBorder="1" applyAlignment="1">
      <alignment horizontal="center" vertical="center" shrinkToFit="1"/>
    </xf>
    <xf numFmtId="38" fontId="6" fillId="0" borderId="7" xfId="1" applyFont="1" applyFill="1" applyBorder="1" applyAlignment="1">
      <alignment vertical="center" shrinkToFit="1"/>
    </xf>
    <xf numFmtId="38" fontId="6" fillId="0" borderId="47" xfId="1" applyFont="1" applyFill="1" applyBorder="1">
      <alignment vertical="center"/>
    </xf>
    <xf numFmtId="38" fontId="6" fillId="0" borderId="29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38" fontId="6" fillId="0" borderId="47" xfId="1" applyFont="1" applyFill="1" applyBorder="1" applyAlignment="1">
      <alignment vertical="center" shrinkToFit="1"/>
    </xf>
    <xf numFmtId="38" fontId="6" fillId="0" borderId="86" xfId="1" applyFont="1" applyFill="1" applyBorder="1" applyAlignment="1">
      <alignment vertical="center" shrinkToFit="1"/>
    </xf>
    <xf numFmtId="38" fontId="6" fillId="0" borderId="87" xfId="1" applyFont="1" applyFill="1" applyBorder="1">
      <alignment vertical="center"/>
    </xf>
    <xf numFmtId="38" fontId="7" fillId="0" borderId="39" xfId="1" applyFont="1" applyFill="1" applyBorder="1">
      <alignment vertical="center"/>
    </xf>
    <xf numFmtId="38" fontId="7" fillId="0" borderId="61" xfId="1" applyFont="1" applyFill="1" applyBorder="1">
      <alignment vertical="center"/>
    </xf>
    <xf numFmtId="38" fontId="7" fillId="0" borderId="105" xfId="1" applyFont="1" applyFill="1" applyBorder="1">
      <alignment vertical="center"/>
    </xf>
    <xf numFmtId="38" fontId="7" fillId="0" borderId="86" xfId="1" applyFont="1" applyFill="1" applyBorder="1">
      <alignment vertical="center"/>
    </xf>
    <xf numFmtId="38" fontId="7" fillId="0" borderId="87" xfId="1" applyFont="1" applyFill="1" applyBorder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 shrinkToFit="1"/>
    </xf>
    <xf numFmtId="177" fontId="6" fillId="0" borderId="29" xfId="1" applyNumberFormat="1" applyFont="1" applyFill="1" applyBorder="1" applyAlignment="1">
      <alignment horizontal="center"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 shrinkToFit="1"/>
    </xf>
    <xf numFmtId="38" fontId="6" fillId="0" borderId="1" xfId="1" applyFont="1" applyFill="1" applyBorder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23" xfId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 shrinkToFit="1"/>
    </xf>
    <xf numFmtId="38" fontId="6" fillId="0" borderId="15" xfId="1" applyFont="1" applyFill="1" applyBorder="1">
      <alignment vertical="center"/>
    </xf>
    <xf numFmtId="38" fontId="6" fillId="0" borderId="15" xfId="1" applyFont="1" applyFill="1" applyBorder="1" applyAlignment="1">
      <alignment horizontal="center" vertical="center"/>
    </xf>
    <xf numFmtId="177" fontId="6" fillId="0" borderId="40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vertical="center" shrinkToFit="1"/>
    </xf>
    <xf numFmtId="38" fontId="10" fillId="0" borderId="69" xfId="1" applyFont="1" applyFill="1" applyBorder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8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/>
    </xf>
    <xf numFmtId="38" fontId="8" fillId="0" borderId="122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39" xfId="1" applyFont="1" applyFill="1" applyBorder="1" applyAlignment="1">
      <alignment horizontal="center" vertical="center"/>
    </xf>
    <xf numFmtId="38" fontId="8" fillId="0" borderId="124" xfId="1" applyFont="1" applyFill="1" applyBorder="1" applyAlignment="1">
      <alignment horizontal="center" vertical="center"/>
    </xf>
    <xf numFmtId="38" fontId="8" fillId="0" borderId="70" xfId="1" applyFont="1" applyFill="1" applyBorder="1">
      <alignment vertical="center"/>
    </xf>
    <xf numFmtId="38" fontId="8" fillId="0" borderId="82" xfId="1" applyFont="1" applyFill="1" applyBorder="1" applyAlignment="1">
      <alignment horizontal="center" vertical="center"/>
    </xf>
    <xf numFmtId="38" fontId="8" fillId="0" borderId="41" xfId="1" applyFont="1" applyFill="1" applyBorder="1" applyAlignment="1">
      <alignment horizontal="left" vertical="center" shrinkToFit="1"/>
    </xf>
    <xf numFmtId="38" fontId="8" fillId="0" borderId="34" xfId="1" applyFont="1" applyFill="1" applyBorder="1" applyAlignment="1">
      <alignment horizontal="left" vertical="center" shrinkToFit="1"/>
    </xf>
    <xf numFmtId="38" fontId="10" fillId="0" borderId="8" xfId="1" applyFont="1" applyFill="1" applyBorder="1" applyAlignment="1">
      <alignment vertical="center"/>
    </xf>
    <xf numFmtId="38" fontId="10" fillId="0" borderId="10" xfId="1" applyFont="1" applyFill="1" applyBorder="1">
      <alignment vertical="center"/>
    </xf>
    <xf numFmtId="38" fontId="10" fillId="0" borderId="82" xfId="1" applyFont="1" applyFill="1" applyBorder="1" applyAlignment="1">
      <alignment horizontal="center" vertical="center"/>
    </xf>
    <xf numFmtId="38" fontId="10" fillId="0" borderId="58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vertical="center" shrinkToFit="1"/>
    </xf>
    <xf numFmtId="38" fontId="3" fillId="4" borderId="76" xfId="1" applyFont="1" applyFill="1" applyBorder="1" applyAlignment="1">
      <alignment horizontal="center" vertical="center" shrinkToFit="1"/>
    </xf>
    <xf numFmtId="38" fontId="3" fillId="4" borderId="77" xfId="1" applyFont="1" applyFill="1" applyBorder="1" applyAlignment="1">
      <alignment horizontal="center" vertical="center" shrinkToFit="1"/>
    </xf>
    <xf numFmtId="38" fontId="3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7" fillId="3" borderId="62" xfId="1" applyFont="1" applyFill="1" applyBorder="1" applyAlignment="1">
      <alignment horizontal="center" vertical="center"/>
    </xf>
    <xf numFmtId="38" fontId="7" fillId="3" borderId="5" xfId="1" applyFont="1" applyFill="1" applyBorder="1" applyAlignment="1">
      <alignment horizontal="center" vertical="center"/>
    </xf>
    <xf numFmtId="38" fontId="3" fillId="4" borderId="65" xfId="1" applyFont="1" applyFill="1" applyBorder="1" applyAlignment="1">
      <alignment horizontal="center" vertical="center" shrinkToFit="1"/>
    </xf>
    <xf numFmtId="38" fontId="3" fillId="4" borderId="66" xfId="1" applyFont="1" applyFill="1" applyBorder="1" applyAlignment="1">
      <alignment horizontal="center" vertical="center" shrinkToFit="1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 shrinkToFit="1"/>
    </xf>
    <xf numFmtId="38" fontId="6" fillId="0" borderId="83" xfId="1" applyFont="1" applyFill="1" applyBorder="1" applyAlignment="1">
      <alignment vertical="center" shrinkToFit="1"/>
    </xf>
    <xf numFmtId="38" fontId="6" fillId="0" borderId="29" xfId="1" applyFont="1" applyFill="1" applyBorder="1" applyAlignment="1">
      <alignment vertical="center" shrinkToFit="1"/>
    </xf>
    <xf numFmtId="38" fontId="6" fillId="0" borderId="105" xfId="1" applyFont="1" applyFill="1" applyBorder="1" applyAlignment="1">
      <alignment vertical="center"/>
    </xf>
    <xf numFmtId="38" fontId="6" fillId="0" borderId="106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07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21" xfId="1" applyFont="1" applyFill="1" applyBorder="1" applyAlignment="1">
      <alignment horizontal="center" vertical="center" shrinkToFit="1"/>
    </xf>
    <xf numFmtId="177" fontId="6" fillId="0" borderId="47" xfId="1" applyNumberFormat="1" applyFont="1" applyFill="1" applyBorder="1" applyAlignment="1">
      <alignment vertical="center" shrinkToFit="1"/>
    </xf>
    <xf numFmtId="177" fontId="6" fillId="0" borderId="83" xfId="1" applyNumberFormat="1" applyFont="1" applyFill="1" applyBorder="1" applyAlignment="1">
      <alignment vertical="center" shrinkToFit="1"/>
    </xf>
    <xf numFmtId="177" fontId="6" fillId="0" borderId="86" xfId="1" applyNumberFormat="1" applyFont="1" applyFill="1" applyBorder="1" applyAlignment="1">
      <alignment vertical="center" wrapText="1"/>
    </xf>
    <xf numFmtId="177" fontId="6" fillId="0" borderId="47" xfId="1" applyNumberFormat="1" applyFont="1" applyFill="1" applyBorder="1" applyAlignment="1">
      <alignment vertical="center" wrapText="1"/>
    </xf>
    <xf numFmtId="38" fontId="6" fillId="0" borderId="30" xfId="1" applyFont="1" applyFill="1" applyBorder="1" applyAlignment="1">
      <alignment vertical="center"/>
    </xf>
    <xf numFmtId="177" fontId="6" fillId="0" borderId="39" xfId="1" applyNumberFormat="1" applyFont="1" applyFill="1" applyBorder="1" applyAlignment="1">
      <alignment vertical="center" wrapText="1"/>
    </xf>
    <xf numFmtId="177" fontId="6" fillId="0" borderId="29" xfId="1" applyNumberFormat="1" applyFont="1" applyFill="1" applyBorder="1" applyAlignment="1">
      <alignment vertical="center" wrapText="1"/>
    </xf>
    <xf numFmtId="38" fontId="6" fillId="0" borderId="7" xfId="1" applyFont="1" applyFill="1" applyBorder="1" applyAlignment="1">
      <alignment vertical="center"/>
    </xf>
    <xf numFmtId="177" fontId="6" fillId="0" borderId="39" xfId="1" applyNumberFormat="1" applyFont="1" applyFill="1" applyBorder="1" applyAlignment="1">
      <alignment vertical="center" shrinkToFit="1"/>
    </xf>
    <xf numFmtId="177" fontId="6" fillId="0" borderId="29" xfId="1" applyNumberFormat="1" applyFont="1" applyFill="1" applyBorder="1" applyAlignment="1">
      <alignment vertical="center" shrinkToFit="1"/>
    </xf>
    <xf numFmtId="38" fontId="6" fillId="0" borderId="91" xfId="1" applyFont="1" applyFill="1" applyBorder="1" applyAlignment="1">
      <alignment horizontal="center" vertical="center" shrinkToFit="1"/>
    </xf>
    <xf numFmtId="38" fontId="6" fillId="0" borderId="24" xfId="1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177" fontId="6" fillId="0" borderId="39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38" fontId="6" fillId="0" borderId="2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38" fontId="6" fillId="0" borderId="42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 wrapText="1"/>
    </xf>
    <xf numFmtId="38" fontId="6" fillId="0" borderId="35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48" xfId="1" applyFont="1" applyFill="1" applyBorder="1" applyAlignment="1">
      <alignment horizontal="center" vertical="center" shrinkToFit="1"/>
    </xf>
    <xf numFmtId="38" fontId="6" fillId="0" borderId="18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177" fontId="6" fillId="0" borderId="40" xfId="1" applyNumberFormat="1" applyFont="1" applyFill="1" applyBorder="1" applyAlignment="1">
      <alignment vertical="center"/>
    </xf>
    <xf numFmtId="177" fontId="6" fillId="0" borderId="40" xfId="1" applyNumberFormat="1" applyFont="1" applyFill="1" applyBorder="1" applyAlignment="1">
      <alignment vertical="center" wrapText="1"/>
    </xf>
    <xf numFmtId="177" fontId="6" fillId="0" borderId="83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 shrinkToFit="1"/>
    </xf>
    <xf numFmtId="176" fontId="6" fillId="0" borderId="27" xfId="1" applyNumberFormat="1" applyFont="1" applyFill="1" applyBorder="1" applyAlignment="1">
      <alignment vertical="center" shrinkToFit="1"/>
    </xf>
    <xf numFmtId="38" fontId="6" fillId="0" borderId="16" xfId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 shrinkToFit="1"/>
    </xf>
    <xf numFmtId="177" fontId="6" fillId="0" borderId="39" xfId="1" applyNumberFormat="1" applyFont="1" applyFill="1" applyBorder="1" applyAlignment="1">
      <alignment horizontal="right" vertical="center" shrinkToFit="1"/>
    </xf>
    <xf numFmtId="177" fontId="6" fillId="0" borderId="29" xfId="1" applyNumberFormat="1" applyFont="1" applyFill="1" applyBorder="1" applyAlignment="1">
      <alignment horizontal="right" vertical="center" shrinkToFit="1"/>
    </xf>
    <xf numFmtId="38" fontId="6" fillId="0" borderId="1" xfId="1" applyFont="1" applyFill="1" applyBorder="1" applyAlignment="1">
      <alignment horizontal="center" vertical="center"/>
    </xf>
    <xf numFmtId="38" fontId="6" fillId="0" borderId="73" xfId="1" applyFont="1" applyFill="1" applyBorder="1" applyAlignment="1">
      <alignment horizontal="center" vertical="center"/>
    </xf>
    <xf numFmtId="177" fontId="6" fillId="0" borderId="40" xfId="1" applyNumberFormat="1" applyFont="1" applyFill="1" applyBorder="1" applyAlignment="1">
      <alignment horizontal="right" vertical="center" shrinkToFit="1"/>
    </xf>
    <xf numFmtId="38" fontId="6" fillId="0" borderId="2" xfId="1" applyFont="1" applyFill="1" applyBorder="1" applyAlignment="1">
      <alignment horizontal="left" vertical="center" shrinkToFit="1"/>
    </xf>
    <xf numFmtId="38" fontId="6" fillId="0" borderId="3" xfId="1" applyFont="1" applyFill="1" applyBorder="1" applyAlignment="1">
      <alignment horizontal="left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38" fontId="6" fillId="0" borderId="7" xfId="1" applyFont="1" applyFill="1" applyBorder="1" applyAlignment="1">
      <alignment horizontal="left" vertical="center" shrinkToFit="1"/>
    </xf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75" xfId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 shrinkToFit="1"/>
    </xf>
    <xf numFmtId="176" fontId="6" fillId="0" borderId="8" xfId="1" applyNumberFormat="1" applyFont="1" applyFill="1" applyBorder="1" applyAlignment="1">
      <alignment horizontal="center" vertical="center" shrinkToFit="1"/>
    </xf>
    <xf numFmtId="176" fontId="6" fillId="0" borderId="75" xfId="1" applyNumberFormat="1" applyFont="1" applyFill="1" applyBorder="1" applyAlignment="1">
      <alignment horizontal="center" vertical="center" shrinkToFit="1"/>
    </xf>
    <xf numFmtId="176" fontId="6" fillId="0" borderId="91" xfId="1" applyNumberFormat="1" applyFont="1" applyFill="1" applyBorder="1" applyAlignment="1">
      <alignment horizontal="center" vertical="center" shrinkToFit="1"/>
    </xf>
    <xf numFmtId="176" fontId="6" fillId="0" borderId="24" xfId="1" applyNumberFormat="1" applyFont="1" applyFill="1" applyBorder="1" applyAlignment="1">
      <alignment horizontal="center" vertical="center" shrinkToFit="1"/>
    </xf>
    <xf numFmtId="176" fontId="6" fillId="0" borderId="51" xfId="1" applyNumberFormat="1" applyFont="1" applyFill="1" applyBorder="1" applyAlignment="1">
      <alignment horizontal="center" vertical="center" shrinkToFit="1"/>
    </xf>
    <xf numFmtId="38" fontId="6" fillId="0" borderId="41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left" vertical="center" shrinkToFit="1"/>
    </xf>
    <xf numFmtId="38" fontId="6" fillId="0" borderId="40" xfId="1" applyFont="1" applyFill="1" applyBorder="1" applyAlignment="1">
      <alignment horizontal="left" vertical="center" shrinkToFit="1"/>
    </xf>
    <xf numFmtId="176" fontId="6" fillId="0" borderId="37" xfId="1" applyNumberFormat="1" applyFont="1" applyFill="1" applyBorder="1" applyAlignment="1">
      <alignment vertical="center" shrinkToFit="1"/>
    </xf>
    <xf numFmtId="176" fontId="6" fillId="0" borderId="38" xfId="1" applyNumberFormat="1" applyFont="1" applyFill="1" applyBorder="1" applyAlignment="1">
      <alignment vertical="center" shrinkToFit="1"/>
    </xf>
    <xf numFmtId="177" fontId="6" fillId="0" borderId="47" xfId="1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vertical="center" shrinkToFit="1"/>
    </xf>
    <xf numFmtId="176" fontId="6" fillId="0" borderId="72" xfId="1" applyNumberFormat="1" applyFont="1" applyFill="1" applyBorder="1" applyAlignment="1">
      <alignment vertical="center" shrinkToFit="1"/>
    </xf>
    <xf numFmtId="177" fontId="6" fillId="0" borderId="39" xfId="1" applyNumberFormat="1" applyFont="1" applyFill="1" applyBorder="1" applyAlignment="1">
      <alignment horizontal="left" vertical="center" wrapText="1"/>
    </xf>
    <xf numFmtId="177" fontId="6" fillId="0" borderId="40" xfId="1" applyNumberFormat="1" applyFont="1" applyFill="1" applyBorder="1" applyAlignment="1">
      <alignment horizontal="left" vertical="center" wrapText="1"/>
    </xf>
    <xf numFmtId="176" fontId="6" fillId="0" borderId="49" xfId="1" applyNumberFormat="1" applyFont="1" applyFill="1" applyBorder="1" applyAlignment="1">
      <alignment vertical="center" shrinkToFit="1"/>
    </xf>
    <xf numFmtId="177" fontId="6" fillId="0" borderId="84" xfId="1" applyNumberFormat="1" applyFont="1" applyFill="1" applyBorder="1" applyAlignment="1">
      <alignment vertical="center" wrapText="1"/>
    </xf>
    <xf numFmtId="38" fontId="6" fillId="0" borderId="40" xfId="1" applyFont="1" applyFill="1" applyBorder="1" applyAlignment="1">
      <alignment vertical="center" shrinkToFit="1"/>
    </xf>
    <xf numFmtId="177" fontId="6" fillId="0" borderId="83" xfId="1" applyNumberFormat="1" applyFont="1" applyFill="1" applyBorder="1" applyAlignment="1">
      <alignment vertical="center" wrapText="1"/>
    </xf>
    <xf numFmtId="38" fontId="6" fillId="0" borderId="11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vertical="center" shrinkToFit="1"/>
    </xf>
    <xf numFmtId="176" fontId="6" fillId="0" borderId="26" xfId="1" applyNumberFormat="1" applyFont="1" applyFill="1" applyBorder="1" applyAlignment="1">
      <alignment horizontal="right" vertical="center" shrinkToFit="1"/>
    </xf>
    <xf numFmtId="176" fontId="6" fillId="0" borderId="72" xfId="1" applyNumberFormat="1" applyFont="1" applyFill="1" applyBorder="1" applyAlignment="1">
      <alignment horizontal="right" vertical="center" shrinkToFit="1"/>
    </xf>
    <xf numFmtId="38" fontId="3" fillId="4" borderId="65" xfId="1" applyFont="1" applyFill="1" applyBorder="1" applyAlignment="1">
      <alignment horizontal="center" vertical="center"/>
    </xf>
    <xf numFmtId="38" fontId="3" fillId="4" borderId="66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horizontal="center" vertical="center" shrinkToFit="1"/>
    </xf>
    <xf numFmtId="38" fontId="3" fillId="4" borderId="76" xfId="1" applyFont="1" applyFill="1" applyBorder="1" applyAlignment="1">
      <alignment horizontal="center" vertical="center"/>
    </xf>
    <xf numFmtId="38" fontId="3" fillId="4" borderId="77" xfId="1" applyFont="1" applyFill="1" applyBorder="1" applyAlignment="1">
      <alignment horizontal="center" vertical="center"/>
    </xf>
    <xf numFmtId="38" fontId="7" fillId="2" borderId="57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/>
    </xf>
    <xf numFmtId="38" fontId="7" fillId="3" borderId="98" xfId="1" applyFont="1" applyFill="1" applyBorder="1" applyAlignment="1">
      <alignment horizontal="center" vertical="center"/>
    </xf>
    <xf numFmtId="38" fontId="7" fillId="3" borderId="99" xfId="1" applyFont="1" applyFill="1" applyBorder="1" applyAlignment="1">
      <alignment horizontal="center" vertical="center"/>
    </xf>
    <xf numFmtId="38" fontId="7" fillId="3" borderId="100" xfId="1" applyFont="1" applyFill="1" applyBorder="1" applyAlignment="1">
      <alignment horizontal="center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177" fontId="6" fillId="0" borderId="39" xfId="1" applyNumberFormat="1" applyFont="1" applyFill="1" applyBorder="1" applyAlignment="1">
      <alignment horizontal="center" vertical="center" shrinkToFit="1"/>
    </xf>
    <xf numFmtId="177" fontId="6" fillId="0" borderId="83" xfId="1" applyNumberFormat="1" applyFont="1" applyFill="1" applyBorder="1" applyAlignment="1">
      <alignment horizontal="center" vertical="center" shrinkToFit="1"/>
    </xf>
    <xf numFmtId="177" fontId="6" fillId="0" borderId="29" xfId="1" applyNumberFormat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vertical="center" shrinkToFit="1"/>
    </xf>
    <xf numFmtId="38" fontId="6" fillId="0" borderId="30" xfId="1" applyFont="1" applyFill="1" applyBorder="1" applyAlignment="1">
      <alignment vertical="center" shrinkToFit="1"/>
    </xf>
    <xf numFmtId="176" fontId="6" fillId="0" borderId="97" xfId="1" applyNumberFormat="1" applyFont="1" applyFill="1" applyBorder="1" applyAlignment="1">
      <alignment vertical="center" shrinkToFit="1"/>
    </xf>
    <xf numFmtId="38" fontId="6" fillId="0" borderId="47" xfId="1" applyFont="1" applyFill="1" applyBorder="1" applyAlignment="1">
      <alignment vertical="center" shrinkToFit="1"/>
    </xf>
    <xf numFmtId="38" fontId="6" fillId="0" borderId="20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 shrinkToFit="1"/>
    </xf>
    <xf numFmtId="176" fontId="6" fillId="0" borderId="27" xfId="1" applyNumberFormat="1" applyFont="1" applyFill="1" applyBorder="1" applyAlignment="1">
      <alignment horizontal="right" vertical="center" shrinkToFit="1"/>
    </xf>
    <xf numFmtId="38" fontId="6" fillId="0" borderId="97" xfId="1" applyFont="1" applyFill="1" applyBorder="1" applyAlignment="1">
      <alignment vertical="center"/>
    </xf>
    <xf numFmtId="38" fontId="4" fillId="0" borderId="117" xfId="1" applyFont="1" applyFill="1" applyBorder="1" applyAlignment="1">
      <alignment horizontal="center" vertical="center"/>
    </xf>
    <xf numFmtId="38" fontId="4" fillId="0" borderId="118" xfId="1" applyFont="1" applyFill="1" applyBorder="1" applyAlignment="1">
      <alignment horizontal="center" vertical="center"/>
    </xf>
    <xf numFmtId="38" fontId="4" fillId="0" borderId="119" xfId="1" applyFont="1" applyFill="1" applyBorder="1" applyAlignment="1">
      <alignment horizontal="center" vertical="center"/>
    </xf>
    <xf numFmtId="38" fontId="4" fillId="0" borderId="101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38" fontId="4" fillId="0" borderId="120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3" borderId="111" xfId="1" applyFont="1" applyFill="1" applyBorder="1" applyAlignment="1">
      <alignment horizontal="center" vertical="center"/>
    </xf>
    <xf numFmtId="38" fontId="7" fillId="3" borderId="114" xfId="1" applyFont="1" applyFill="1" applyBorder="1" applyAlignment="1">
      <alignment horizontal="center" vertical="center"/>
    </xf>
    <xf numFmtId="38" fontId="7" fillId="3" borderId="115" xfId="1" applyFont="1" applyFill="1" applyBorder="1" applyAlignment="1">
      <alignment horizontal="center" vertical="center"/>
    </xf>
    <xf numFmtId="38" fontId="7" fillId="3" borderId="1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zoomScaleNormal="100" workbookViewId="0"/>
  </sheetViews>
  <sheetFormatPr defaultRowHeight="18" customHeight="1" x14ac:dyDescent="0.15"/>
  <cols>
    <col min="1" max="1" width="4.375" style="1" customWidth="1"/>
    <col min="2" max="2" width="2.625" style="1" customWidth="1"/>
    <col min="3" max="3" width="3.125" style="1" customWidth="1"/>
    <col min="4" max="4" width="13.125" style="12" customWidth="1"/>
    <col min="5" max="5" width="19.625" style="1" customWidth="1"/>
    <col min="6" max="6" width="9.875" style="1" customWidth="1"/>
    <col min="7" max="7" width="10.625" style="62" customWidth="1"/>
    <col min="8" max="8" width="29.125" style="1" customWidth="1"/>
    <col min="9" max="10" width="14.625" style="1" customWidth="1"/>
    <col min="11" max="11" width="17.625" style="1" customWidth="1"/>
    <col min="12" max="16384" width="9" style="1"/>
  </cols>
  <sheetData>
    <row r="1" spans="1:11" ht="18" customHeight="1" x14ac:dyDescent="0.15">
      <c r="A1" s="57" t="s">
        <v>133</v>
      </c>
      <c r="J1" s="384" t="s">
        <v>134</v>
      </c>
      <c r="K1" s="384"/>
    </row>
    <row r="2" spans="1:11" ht="24" customHeight="1" x14ac:dyDescent="0.15">
      <c r="A2" s="385" t="s">
        <v>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ht="18" customHeight="1" x14ac:dyDescent="0.15">
      <c r="A3" s="386" t="s">
        <v>323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8" customHeight="1" thickBot="1" x14ac:dyDescent="0.2">
      <c r="K4" s="63" t="s">
        <v>135</v>
      </c>
    </row>
    <row r="5" spans="1:11" s="64" customFormat="1" ht="23.25" customHeight="1" thickBot="1" x14ac:dyDescent="0.2">
      <c r="A5" s="389" t="s">
        <v>136</v>
      </c>
      <c r="B5" s="390"/>
      <c r="C5" s="390"/>
      <c r="D5" s="390"/>
      <c r="E5" s="382" t="s">
        <v>137</v>
      </c>
      <c r="F5" s="383"/>
      <c r="G5" s="135" t="s">
        <v>138</v>
      </c>
      <c r="H5" s="135" t="s">
        <v>139</v>
      </c>
      <c r="I5" s="135" t="s">
        <v>140</v>
      </c>
      <c r="J5" s="136" t="s">
        <v>141</v>
      </c>
      <c r="K5" s="137" t="s">
        <v>152</v>
      </c>
    </row>
    <row r="6" spans="1:11" s="6" customFormat="1" ht="21" customHeight="1" x14ac:dyDescent="0.15">
      <c r="A6" s="294" t="s">
        <v>8</v>
      </c>
      <c r="B6" s="295"/>
      <c r="C6" s="295"/>
      <c r="D6" s="296"/>
      <c r="E6" s="295"/>
      <c r="F6" s="297"/>
      <c r="G6" s="298"/>
      <c r="H6" s="297"/>
      <c r="I6" s="297"/>
      <c r="J6" s="299"/>
      <c r="K6" s="79"/>
    </row>
    <row r="7" spans="1:11" s="6" customFormat="1" ht="21" customHeight="1" x14ac:dyDescent="0.15">
      <c r="A7" s="71"/>
      <c r="B7" s="45" t="s">
        <v>9</v>
      </c>
      <c r="C7" s="68"/>
      <c r="D7" s="30"/>
      <c r="E7" s="68"/>
      <c r="F7" s="68"/>
      <c r="G7" s="206"/>
      <c r="H7" s="68"/>
      <c r="I7" s="68"/>
      <c r="J7" s="289"/>
      <c r="K7" s="80"/>
    </row>
    <row r="8" spans="1:11" s="6" customFormat="1" ht="21" customHeight="1" x14ac:dyDescent="0.15">
      <c r="A8" s="71"/>
      <c r="B8" s="68"/>
      <c r="C8" s="65" t="s">
        <v>10</v>
      </c>
      <c r="D8" s="66"/>
      <c r="E8" s="65"/>
      <c r="F8" s="65"/>
      <c r="G8" s="275"/>
      <c r="H8" s="65"/>
      <c r="I8" s="65"/>
      <c r="J8" s="300"/>
      <c r="K8" s="111">
        <f>+K9+K29+K49+K53</f>
        <v>279985098</v>
      </c>
    </row>
    <row r="9" spans="1:11" s="6" customFormat="1" ht="21" customHeight="1" x14ac:dyDescent="0.15">
      <c r="A9" s="71"/>
      <c r="B9" s="68"/>
      <c r="C9" s="68"/>
      <c r="D9" s="30" t="s">
        <v>32</v>
      </c>
      <c r="E9" s="69"/>
      <c r="F9" s="27"/>
      <c r="G9" s="138" t="s">
        <v>144</v>
      </c>
      <c r="H9" s="97" t="s">
        <v>142</v>
      </c>
      <c r="I9" s="138" t="s">
        <v>144</v>
      </c>
      <c r="J9" s="148" t="s">
        <v>144</v>
      </c>
      <c r="K9" s="81">
        <f>SUM(F10:F28)</f>
        <v>1727136</v>
      </c>
    </row>
    <row r="10" spans="1:11" s="6" customFormat="1" ht="21" customHeight="1" x14ac:dyDescent="0.15">
      <c r="A10" s="73"/>
      <c r="B10" s="8"/>
      <c r="C10" s="8"/>
      <c r="D10" s="53"/>
      <c r="E10" s="126" t="s">
        <v>11</v>
      </c>
      <c r="F10" s="22">
        <v>107424</v>
      </c>
      <c r="G10" s="139"/>
      <c r="H10" s="98"/>
      <c r="I10" s="98"/>
      <c r="J10" s="74"/>
      <c r="K10" s="82"/>
    </row>
    <row r="11" spans="1:11" s="6" customFormat="1" ht="21" customHeight="1" x14ac:dyDescent="0.15">
      <c r="A11" s="73"/>
      <c r="B11" s="8"/>
      <c r="C11" s="8"/>
      <c r="D11" s="53"/>
      <c r="E11" s="127" t="s">
        <v>6</v>
      </c>
      <c r="F11" s="21">
        <f>19099+86807+21000</f>
        <v>126906</v>
      </c>
      <c r="G11" s="139"/>
      <c r="H11" s="98"/>
      <c r="I11" s="98"/>
      <c r="J11" s="74"/>
      <c r="K11" s="83"/>
    </row>
    <row r="12" spans="1:11" s="6" customFormat="1" ht="21" customHeight="1" x14ac:dyDescent="0.15">
      <c r="A12" s="73"/>
      <c r="B12" s="8"/>
      <c r="C12" s="8"/>
      <c r="D12" s="53"/>
      <c r="E12" s="127" t="s">
        <v>12</v>
      </c>
      <c r="F12" s="21">
        <v>61878</v>
      </c>
      <c r="G12" s="139"/>
      <c r="H12" s="98"/>
      <c r="I12" s="98"/>
      <c r="J12" s="74"/>
      <c r="K12" s="83"/>
    </row>
    <row r="13" spans="1:11" s="6" customFormat="1" ht="21" customHeight="1" x14ac:dyDescent="0.15">
      <c r="A13" s="73"/>
      <c r="B13" s="8"/>
      <c r="C13" s="8"/>
      <c r="D13" s="53"/>
      <c r="E13" s="127" t="s">
        <v>226</v>
      </c>
      <c r="F13" s="21">
        <v>52858</v>
      </c>
      <c r="G13" s="139"/>
      <c r="H13" s="98"/>
      <c r="I13" s="98"/>
      <c r="J13" s="74"/>
      <c r="K13" s="83"/>
    </row>
    <row r="14" spans="1:11" s="6" customFormat="1" ht="21" customHeight="1" x14ac:dyDescent="0.15">
      <c r="A14" s="73"/>
      <c r="B14" s="8"/>
      <c r="C14" s="8"/>
      <c r="D14" s="53"/>
      <c r="E14" s="127" t="s">
        <v>14</v>
      </c>
      <c r="F14" s="21">
        <v>91515</v>
      </c>
      <c r="G14" s="139"/>
      <c r="H14" s="98"/>
      <c r="I14" s="98"/>
      <c r="J14" s="74"/>
      <c r="K14" s="83"/>
    </row>
    <row r="15" spans="1:11" s="6" customFormat="1" ht="21" customHeight="1" x14ac:dyDescent="0.15">
      <c r="A15" s="73"/>
      <c r="B15" s="8"/>
      <c r="C15" s="8"/>
      <c r="D15" s="53"/>
      <c r="E15" s="127" t="s">
        <v>25</v>
      </c>
      <c r="F15" s="21">
        <v>67172</v>
      </c>
      <c r="G15" s="139"/>
      <c r="H15" s="98"/>
      <c r="I15" s="98"/>
      <c r="J15" s="74"/>
      <c r="K15" s="83"/>
    </row>
    <row r="16" spans="1:11" s="6" customFormat="1" ht="21" customHeight="1" x14ac:dyDescent="0.15">
      <c r="A16" s="73"/>
      <c r="B16" s="8"/>
      <c r="C16" s="8"/>
      <c r="D16" s="53"/>
      <c r="E16" s="127" t="s">
        <v>28</v>
      </c>
      <c r="F16" s="21">
        <f>28937+16921</f>
        <v>45858</v>
      </c>
      <c r="G16" s="139"/>
      <c r="H16" s="98"/>
      <c r="I16" s="98"/>
      <c r="J16" s="74"/>
      <c r="K16" s="83"/>
    </row>
    <row r="17" spans="1:11" s="6" customFormat="1" ht="21" customHeight="1" x14ac:dyDescent="0.15">
      <c r="A17" s="73"/>
      <c r="B17" s="8"/>
      <c r="C17" s="8"/>
      <c r="D17" s="53"/>
      <c r="E17" s="127" t="s">
        <v>29</v>
      </c>
      <c r="F17" s="21">
        <f>50168+28027</f>
        <v>78195</v>
      </c>
      <c r="G17" s="139"/>
      <c r="H17" s="98"/>
      <c r="I17" s="98"/>
      <c r="J17" s="74"/>
      <c r="K17" s="83"/>
    </row>
    <row r="18" spans="1:11" s="6" customFormat="1" ht="21" customHeight="1" x14ac:dyDescent="0.15">
      <c r="A18" s="73"/>
      <c r="B18" s="8"/>
      <c r="C18" s="8"/>
      <c r="D18" s="53"/>
      <c r="E18" s="127" t="s">
        <v>31</v>
      </c>
      <c r="F18" s="21">
        <v>0</v>
      </c>
      <c r="G18" s="139"/>
      <c r="H18" s="98"/>
      <c r="I18" s="98"/>
      <c r="J18" s="74"/>
      <c r="K18" s="83"/>
    </row>
    <row r="19" spans="1:11" s="6" customFormat="1" ht="21" customHeight="1" x14ac:dyDescent="0.15">
      <c r="A19" s="73"/>
      <c r="B19" s="8"/>
      <c r="C19" s="8"/>
      <c r="D19" s="53"/>
      <c r="E19" s="127" t="s">
        <v>15</v>
      </c>
      <c r="F19" s="21">
        <f>85234+19530</f>
        <v>104764</v>
      </c>
      <c r="G19" s="139"/>
      <c r="H19" s="98"/>
      <c r="I19" s="98"/>
      <c r="J19" s="74"/>
      <c r="K19" s="83"/>
    </row>
    <row r="20" spans="1:11" s="6" customFormat="1" ht="21" customHeight="1" x14ac:dyDescent="0.15">
      <c r="A20" s="73"/>
      <c r="B20" s="8"/>
      <c r="C20" s="8"/>
      <c r="D20" s="53"/>
      <c r="E20" s="127" t="s">
        <v>24</v>
      </c>
      <c r="F20" s="21">
        <f>29548+6918+52487</f>
        <v>88953</v>
      </c>
      <c r="G20" s="139"/>
      <c r="H20" s="98"/>
      <c r="I20" s="98"/>
      <c r="J20" s="74"/>
      <c r="K20" s="83"/>
    </row>
    <row r="21" spans="1:11" s="6" customFormat="1" ht="21" customHeight="1" x14ac:dyDescent="0.15">
      <c r="A21" s="73"/>
      <c r="B21" s="8"/>
      <c r="C21" s="8"/>
      <c r="D21" s="53"/>
      <c r="E21" s="127" t="s">
        <v>17</v>
      </c>
      <c r="F21" s="21">
        <v>41934</v>
      </c>
      <c r="G21" s="139"/>
      <c r="H21" s="98"/>
      <c r="I21" s="98"/>
      <c r="J21" s="74"/>
      <c r="K21" s="83"/>
    </row>
    <row r="22" spans="1:11" s="6" customFormat="1" ht="21" customHeight="1" x14ac:dyDescent="0.15">
      <c r="A22" s="73"/>
      <c r="B22" s="8"/>
      <c r="C22" s="8"/>
      <c r="D22" s="53"/>
      <c r="E22" s="127" t="s">
        <v>227</v>
      </c>
      <c r="F22" s="21">
        <v>99948</v>
      </c>
      <c r="G22" s="139"/>
      <c r="H22" s="98"/>
      <c r="I22" s="98"/>
      <c r="J22" s="74"/>
      <c r="K22" s="83"/>
    </row>
    <row r="23" spans="1:11" s="6" customFormat="1" ht="21" customHeight="1" x14ac:dyDescent="0.15">
      <c r="A23" s="73"/>
      <c r="B23" s="8"/>
      <c r="C23" s="8"/>
      <c r="D23" s="53"/>
      <c r="E23" s="127" t="s">
        <v>228</v>
      </c>
      <c r="F23" s="21">
        <f>53258+33880+46906+45142+42585+35926</f>
        <v>257697</v>
      </c>
      <c r="G23" s="139"/>
      <c r="H23" s="98"/>
      <c r="I23" s="98"/>
      <c r="J23" s="74"/>
      <c r="K23" s="83"/>
    </row>
    <row r="24" spans="1:11" s="6" customFormat="1" ht="21" customHeight="1" x14ac:dyDescent="0.15">
      <c r="A24" s="73"/>
      <c r="B24" s="8"/>
      <c r="C24" s="8"/>
      <c r="D24" s="53"/>
      <c r="E24" s="127" t="s">
        <v>19</v>
      </c>
      <c r="F24" s="21">
        <f>79346+30000</f>
        <v>109346</v>
      </c>
      <c r="G24" s="139"/>
      <c r="H24" s="98"/>
      <c r="I24" s="98"/>
      <c r="J24" s="74"/>
      <c r="K24" s="83"/>
    </row>
    <row r="25" spans="1:11" s="6" customFormat="1" ht="21" customHeight="1" x14ac:dyDescent="0.15">
      <c r="A25" s="73"/>
      <c r="B25" s="8"/>
      <c r="C25" s="8"/>
      <c r="D25" s="53"/>
      <c r="E25" s="130" t="s">
        <v>27</v>
      </c>
      <c r="F25" s="21">
        <f>95844+55613</f>
        <v>151457</v>
      </c>
      <c r="G25" s="139"/>
      <c r="H25" s="98"/>
      <c r="I25" s="98"/>
      <c r="J25" s="74"/>
      <c r="K25" s="83"/>
    </row>
    <row r="26" spans="1:11" s="6" customFormat="1" ht="21" customHeight="1" x14ac:dyDescent="0.15">
      <c r="A26" s="73"/>
      <c r="B26" s="8"/>
      <c r="C26" s="8"/>
      <c r="D26" s="53"/>
      <c r="E26" s="127" t="s">
        <v>21</v>
      </c>
      <c r="F26" s="21">
        <f>34545+4939+49906</f>
        <v>89390</v>
      </c>
      <c r="G26" s="139"/>
      <c r="H26" s="98"/>
      <c r="I26" s="98"/>
      <c r="J26" s="74"/>
      <c r="K26" s="83"/>
    </row>
    <row r="27" spans="1:11" s="6" customFormat="1" ht="21" customHeight="1" x14ac:dyDescent="0.15">
      <c r="A27" s="73"/>
      <c r="B27" s="8"/>
      <c r="C27" s="8"/>
      <c r="D27" s="53"/>
      <c r="E27" s="127" t="s">
        <v>230</v>
      </c>
      <c r="F27" s="36">
        <v>37449</v>
      </c>
      <c r="G27" s="139"/>
      <c r="H27" s="98"/>
      <c r="I27" s="98"/>
      <c r="J27" s="74"/>
      <c r="K27" s="83"/>
    </row>
    <row r="28" spans="1:11" s="6" customFormat="1" ht="21" customHeight="1" x14ac:dyDescent="0.15">
      <c r="A28" s="73"/>
      <c r="B28" s="8"/>
      <c r="C28" s="8"/>
      <c r="D28" s="53"/>
      <c r="E28" s="127" t="s">
        <v>23</v>
      </c>
      <c r="F28" s="36">
        <f>43294+71098</f>
        <v>114392</v>
      </c>
      <c r="G28" s="139"/>
      <c r="H28" s="98"/>
      <c r="I28" s="98"/>
      <c r="J28" s="74"/>
      <c r="K28" s="83"/>
    </row>
    <row r="29" spans="1:11" s="6" customFormat="1" ht="21" customHeight="1" x14ac:dyDescent="0.15">
      <c r="A29" s="71"/>
      <c r="B29" s="68"/>
      <c r="C29" s="68"/>
      <c r="D29" s="30" t="s">
        <v>33</v>
      </c>
      <c r="E29" s="88"/>
      <c r="F29" s="89"/>
      <c r="G29" s="138" t="s">
        <v>144</v>
      </c>
      <c r="H29" s="99" t="s">
        <v>142</v>
      </c>
      <c r="I29" s="138" t="s">
        <v>145</v>
      </c>
      <c r="J29" s="148" t="s">
        <v>144</v>
      </c>
      <c r="K29" s="80">
        <f>SUM(F30:F48)</f>
        <v>240751039</v>
      </c>
    </row>
    <row r="30" spans="1:11" s="6" customFormat="1" ht="21" customHeight="1" x14ac:dyDescent="0.15">
      <c r="A30" s="73"/>
      <c r="B30" s="8"/>
      <c r="C30" s="9"/>
      <c r="D30" s="13"/>
      <c r="E30" s="126" t="s">
        <v>11</v>
      </c>
      <c r="F30" s="90">
        <f>5931005+1217557+225593+77752713+2073900+1041553+10918970+34431571+293070+1111085+942579</f>
        <v>135939596</v>
      </c>
      <c r="G30" s="140"/>
      <c r="H30" s="100"/>
      <c r="I30" s="100"/>
      <c r="J30" s="101"/>
      <c r="K30" s="82"/>
    </row>
    <row r="31" spans="1:11" s="6" customFormat="1" ht="21" customHeight="1" x14ac:dyDescent="0.15">
      <c r="A31" s="75"/>
      <c r="B31" s="10"/>
      <c r="C31" s="10"/>
      <c r="D31" s="44"/>
      <c r="E31" s="127" t="s">
        <v>6</v>
      </c>
      <c r="F31" s="21">
        <f>13900000+1807759+44336694+558742+656543+240959+44137</f>
        <v>61544834</v>
      </c>
      <c r="G31" s="139"/>
      <c r="H31" s="98"/>
      <c r="I31" s="98"/>
      <c r="J31" s="74"/>
      <c r="K31" s="84"/>
    </row>
    <row r="32" spans="1:11" s="6" customFormat="1" ht="21" customHeight="1" x14ac:dyDescent="0.15">
      <c r="A32" s="73"/>
      <c r="B32" s="8"/>
      <c r="C32" s="8"/>
      <c r="D32" s="53"/>
      <c r="E32" s="127" t="s">
        <v>12</v>
      </c>
      <c r="F32" s="21">
        <v>636279</v>
      </c>
      <c r="G32" s="139"/>
      <c r="H32" s="98"/>
      <c r="I32" s="98"/>
      <c r="J32" s="74"/>
      <c r="K32" s="83"/>
    </row>
    <row r="33" spans="1:11" s="6" customFormat="1" ht="21" customHeight="1" x14ac:dyDescent="0.15">
      <c r="A33" s="73"/>
      <c r="B33" s="8"/>
      <c r="C33" s="8"/>
      <c r="D33" s="53"/>
      <c r="E33" s="127" t="s">
        <v>229</v>
      </c>
      <c r="F33" s="21">
        <v>353289</v>
      </c>
      <c r="G33" s="139"/>
      <c r="H33" s="98"/>
      <c r="I33" s="98"/>
      <c r="J33" s="74"/>
      <c r="K33" s="83"/>
    </row>
    <row r="34" spans="1:11" s="6" customFormat="1" ht="21" customHeight="1" x14ac:dyDescent="0.15">
      <c r="A34" s="73"/>
      <c r="B34" s="8"/>
      <c r="C34" s="8"/>
      <c r="D34" s="53"/>
      <c r="E34" s="127" t="s">
        <v>14</v>
      </c>
      <c r="F34" s="21">
        <v>879366</v>
      </c>
      <c r="G34" s="139"/>
      <c r="H34" s="98"/>
      <c r="I34" s="98"/>
      <c r="J34" s="74"/>
      <c r="K34" s="83"/>
    </row>
    <row r="35" spans="1:11" s="6" customFormat="1" ht="21" customHeight="1" x14ac:dyDescent="0.15">
      <c r="A35" s="73"/>
      <c r="B35" s="8"/>
      <c r="C35" s="8"/>
      <c r="D35" s="53"/>
      <c r="E35" s="127" t="s">
        <v>25</v>
      </c>
      <c r="F35" s="21">
        <f>278983+1564888</f>
        <v>1843871</v>
      </c>
      <c r="G35" s="139"/>
      <c r="H35" s="98"/>
      <c r="I35" s="98"/>
      <c r="J35" s="74"/>
      <c r="K35" s="83"/>
    </row>
    <row r="36" spans="1:11" s="6" customFormat="1" ht="21" customHeight="1" x14ac:dyDescent="0.15">
      <c r="A36" s="73"/>
      <c r="B36" s="8"/>
      <c r="C36" s="8"/>
      <c r="D36" s="53"/>
      <c r="E36" s="127" t="s">
        <v>28</v>
      </c>
      <c r="F36" s="21">
        <v>7633835</v>
      </c>
      <c r="G36" s="139"/>
      <c r="H36" s="98"/>
      <c r="I36" s="98"/>
      <c r="J36" s="74"/>
      <c r="K36" s="83"/>
    </row>
    <row r="37" spans="1:11" s="6" customFormat="1" ht="21" customHeight="1" x14ac:dyDescent="0.15">
      <c r="A37" s="73"/>
      <c r="B37" s="8"/>
      <c r="C37" s="8"/>
      <c r="D37" s="53"/>
      <c r="E37" s="127" t="s">
        <v>29</v>
      </c>
      <c r="F37" s="21">
        <f>959484+7738057</f>
        <v>8697541</v>
      </c>
      <c r="G37" s="139"/>
      <c r="H37" s="98"/>
      <c r="I37" s="98"/>
      <c r="J37" s="74"/>
      <c r="K37" s="83"/>
    </row>
    <row r="38" spans="1:11" s="6" customFormat="1" ht="21" customHeight="1" x14ac:dyDescent="0.15">
      <c r="A38" s="73"/>
      <c r="B38" s="8"/>
      <c r="C38" s="8"/>
      <c r="D38" s="53"/>
      <c r="E38" s="127" t="s">
        <v>31</v>
      </c>
      <c r="F38" s="21">
        <v>0</v>
      </c>
      <c r="G38" s="139"/>
      <c r="H38" s="98"/>
      <c r="I38" s="98"/>
      <c r="J38" s="74"/>
      <c r="K38" s="83"/>
    </row>
    <row r="39" spans="1:11" s="6" customFormat="1" ht="21" customHeight="1" x14ac:dyDescent="0.15">
      <c r="A39" s="73"/>
      <c r="B39" s="8"/>
      <c r="C39" s="8"/>
      <c r="D39" s="53"/>
      <c r="E39" s="127" t="s">
        <v>15</v>
      </c>
      <c r="F39" s="21">
        <f>2408209+458091+294346</f>
        <v>3160646</v>
      </c>
      <c r="G39" s="139"/>
      <c r="H39" s="98"/>
      <c r="I39" s="98"/>
      <c r="J39" s="74"/>
      <c r="K39" s="83"/>
    </row>
    <row r="40" spans="1:11" s="6" customFormat="1" ht="21" customHeight="1" x14ac:dyDescent="0.15">
      <c r="A40" s="73"/>
      <c r="B40" s="8"/>
      <c r="C40" s="8"/>
      <c r="D40" s="53"/>
      <c r="E40" s="127" t="s">
        <v>24</v>
      </c>
      <c r="F40" s="21">
        <f>1220626+821120</f>
        <v>2041746</v>
      </c>
      <c r="G40" s="139"/>
      <c r="H40" s="98"/>
      <c r="I40" s="98"/>
      <c r="J40" s="74"/>
      <c r="K40" s="83"/>
    </row>
    <row r="41" spans="1:11" s="6" customFormat="1" ht="21" customHeight="1" x14ac:dyDescent="0.15">
      <c r="A41" s="73"/>
      <c r="B41" s="8"/>
      <c r="C41" s="8"/>
      <c r="D41" s="53"/>
      <c r="E41" s="127" t="s">
        <v>17</v>
      </c>
      <c r="F41" s="21">
        <v>2211506</v>
      </c>
      <c r="G41" s="139"/>
      <c r="H41" s="98"/>
      <c r="I41" s="98"/>
      <c r="J41" s="74"/>
      <c r="K41" s="83"/>
    </row>
    <row r="42" spans="1:11" s="6" customFormat="1" ht="21" customHeight="1" x14ac:dyDescent="0.15">
      <c r="A42" s="73"/>
      <c r="B42" s="8"/>
      <c r="C42" s="8"/>
      <c r="D42" s="53"/>
      <c r="E42" s="127" t="s">
        <v>227</v>
      </c>
      <c r="F42" s="21">
        <v>2703436</v>
      </c>
      <c r="G42" s="139"/>
      <c r="H42" s="98"/>
      <c r="I42" s="98"/>
      <c r="J42" s="74"/>
      <c r="K42" s="83"/>
    </row>
    <row r="43" spans="1:11" s="6" customFormat="1" ht="21" customHeight="1" x14ac:dyDescent="0.15">
      <c r="A43" s="73"/>
      <c r="B43" s="8"/>
      <c r="C43" s="8"/>
      <c r="D43" s="53"/>
      <c r="E43" s="127" t="s">
        <v>228</v>
      </c>
      <c r="F43" s="21">
        <v>4399603</v>
      </c>
      <c r="G43" s="139"/>
      <c r="H43" s="98"/>
      <c r="I43" s="98"/>
      <c r="J43" s="74"/>
      <c r="K43" s="83"/>
    </row>
    <row r="44" spans="1:11" s="6" customFormat="1" ht="21" customHeight="1" x14ac:dyDescent="0.15">
      <c r="A44" s="73"/>
      <c r="B44" s="8"/>
      <c r="C44" s="8"/>
      <c r="D44" s="53"/>
      <c r="E44" s="127" t="s">
        <v>19</v>
      </c>
      <c r="F44" s="21">
        <v>2185548</v>
      </c>
      <c r="G44" s="139"/>
      <c r="H44" s="98"/>
      <c r="I44" s="98"/>
      <c r="J44" s="74"/>
      <c r="K44" s="83"/>
    </row>
    <row r="45" spans="1:11" s="6" customFormat="1" ht="21" customHeight="1" x14ac:dyDescent="0.15">
      <c r="A45" s="73"/>
      <c r="B45" s="8"/>
      <c r="C45" s="8"/>
      <c r="D45" s="53"/>
      <c r="E45" s="130" t="s">
        <v>27</v>
      </c>
      <c r="F45" s="21">
        <v>2971980</v>
      </c>
      <c r="G45" s="139"/>
      <c r="H45" s="98"/>
      <c r="I45" s="98"/>
      <c r="J45" s="74"/>
      <c r="K45" s="83"/>
    </row>
    <row r="46" spans="1:11" s="6" customFormat="1" ht="21" customHeight="1" x14ac:dyDescent="0.15">
      <c r="A46" s="73"/>
      <c r="B46" s="8"/>
      <c r="C46" s="8"/>
      <c r="D46" s="53"/>
      <c r="E46" s="127" t="s">
        <v>21</v>
      </c>
      <c r="F46" s="36">
        <v>1582422</v>
      </c>
      <c r="G46" s="139"/>
      <c r="H46" s="98"/>
      <c r="I46" s="98"/>
      <c r="J46" s="74"/>
      <c r="K46" s="83"/>
    </row>
    <row r="47" spans="1:11" s="6" customFormat="1" ht="21" customHeight="1" x14ac:dyDescent="0.15">
      <c r="A47" s="73"/>
      <c r="B47" s="8"/>
      <c r="C47" s="8"/>
      <c r="D47" s="53"/>
      <c r="E47" s="127" t="s">
        <v>230</v>
      </c>
      <c r="F47" s="36">
        <v>1520431</v>
      </c>
      <c r="G47" s="139"/>
      <c r="H47" s="98"/>
      <c r="I47" s="98"/>
      <c r="J47" s="74"/>
      <c r="K47" s="83"/>
    </row>
    <row r="48" spans="1:11" s="6" customFormat="1" ht="21" customHeight="1" x14ac:dyDescent="0.15">
      <c r="A48" s="73"/>
      <c r="B48" s="8"/>
      <c r="C48" s="8"/>
      <c r="D48" s="53"/>
      <c r="E48" s="127" t="s">
        <v>23</v>
      </c>
      <c r="F48" s="36">
        <v>445110</v>
      </c>
      <c r="G48" s="139"/>
      <c r="H48" s="98"/>
      <c r="I48" s="98"/>
      <c r="J48" s="74"/>
      <c r="K48" s="83"/>
    </row>
    <row r="49" spans="1:11" s="6" customFormat="1" ht="21" customHeight="1" x14ac:dyDescent="0.15">
      <c r="A49" s="71"/>
      <c r="B49" s="68"/>
      <c r="C49" s="68"/>
      <c r="D49" s="30" t="s">
        <v>34</v>
      </c>
      <c r="E49" s="69"/>
      <c r="F49" s="27"/>
      <c r="G49" s="138" t="s">
        <v>144</v>
      </c>
      <c r="H49" s="242" t="s">
        <v>219</v>
      </c>
      <c r="I49" s="138" t="s">
        <v>144</v>
      </c>
      <c r="J49" s="148" t="s">
        <v>144</v>
      </c>
      <c r="K49" s="80">
        <f>SUM(F50:F52)</f>
        <v>28006923</v>
      </c>
    </row>
    <row r="50" spans="1:11" s="6" customFormat="1" ht="21" customHeight="1" x14ac:dyDescent="0.15">
      <c r="A50" s="73"/>
      <c r="B50" s="8"/>
      <c r="C50" s="8"/>
      <c r="D50" s="53"/>
      <c r="E50" s="126" t="s">
        <v>35</v>
      </c>
      <c r="F50" s="22">
        <v>18000420</v>
      </c>
      <c r="G50" s="139"/>
      <c r="H50" s="98"/>
      <c r="I50" s="98"/>
      <c r="J50" s="74"/>
      <c r="K50" s="83"/>
    </row>
    <row r="51" spans="1:11" s="6" customFormat="1" ht="21" customHeight="1" x14ac:dyDescent="0.15">
      <c r="A51" s="73"/>
      <c r="B51" s="8"/>
      <c r="C51" s="8"/>
      <c r="D51" s="53"/>
      <c r="E51" s="127" t="s">
        <v>36</v>
      </c>
      <c r="F51" s="21">
        <v>10006503</v>
      </c>
      <c r="G51" s="139"/>
      <c r="H51" s="98"/>
      <c r="I51" s="98"/>
      <c r="J51" s="74"/>
      <c r="K51" s="83"/>
    </row>
    <row r="52" spans="1:11" s="6" customFormat="1" ht="21" hidden="1" customHeight="1" x14ac:dyDescent="0.15">
      <c r="A52" s="73"/>
      <c r="B52" s="8"/>
      <c r="C52" s="8"/>
      <c r="D52" s="53"/>
      <c r="E52" s="128"/>
      <c r="F52" s="36"/>
      <c r="G52" s="139"/>
      <c r="H52" s="98"/>
      <c r="I52" s="98"/>
      <c r="J52" s="74"/>
      <c r="K52" s="83"/>
    </row>
    <row r="53" spans="1:11" s="6" customFormat="1" ht="21" customHeight="1" x14ac:dyDescent="0.15">
      <c r="A53" s="71"/>
      <c r="B53" s="68"/>
      <c r="C53" s="68"/>
      <c r="D53" s="30" t="s">
        <v>37</v>
      </c>
      <c r="E53" s="69"/>
      <c r="F53" s="27"/>
      <c r="G53" s="138" t="s">
        <v>144</v>
      </c>
      <c r="H53" s="242" t="s">
        <v>219</v>
      </c>
      <c r="I53" s="138" t="s">
        <v>144</v>
      </c>
      <c r="J53" s="148" t="s">
        <v>144</v>
      </c>
      <c r="K53" s="80">
        <f>SUM(F54)</f>
        <v>9500000</v>
      </c>
    </row>
    <row r="54" spans="1:11" s="6" customFormat="1" ht="21" customHeight="1" x14ac:dyDescent="0.15">
      <c r="A54" s="73"/>
      <c r="B54" s="8"/>
      <c r="C54" s="8"/>
      <c r="D54" s="53"/>
      <c r="E54" s="129" t="s">
        <v>36</v>
      </c>
      <c r="F54" s="41">
        <v>9500000</v>
      </c>
      <c r="G54" s="139"/>
      <c r="H54" s="98"/>
      <c r="I54" s="98"/>
      <c r="J54" s="74"/>
      <c r="K54" s="83"/>
    </row>
    <row r="55" spans="1:11" s="6" customFormat="1" ht="21" customHeight="1" x14ac:dyDescent="0.15">
      <c r="A55" s="71"/>
      <c r="B55" s="68"/>
      <c r="C55" s="116" t="s">
        <v>38</v>
      </c>
      <c r="D55" s="377"/>
      <c r="E55" s="116"/>
      <c r="F55" s="378"/>
      <c r="G55" s="379" t="s">
        <v>144</v>
      </c>
      <c r="H55" s="97" t="s">
        <v>151</v>
      </c>
      <c r="I55" s="379" t="s">
        <v>144</v>
      </c>
      <c r="J55" s="380" t="s">
        <v>144</v>
      </c>
      <c r="K55" s="365">
        <f>+F74+F93+F103+F108</f>
        <v>334262495</v>
      </c>
    </row>
    <row r="56" spans="1:11" s="6" customFormat="1" ht="19.5" customHeight="1" x14ac:dyDescent="0.15">
      <c r="A56" s="73"/>
      <c r="B56" s="8"/>
      <c r="C56" s="8"/>
      <c r="D56" s="50"/>
      <c r="E56" s="127" t="s">
        <v>6</v>
      </c>
      <c r="F56" s="21">
        <f>5969703+2409645</f>
        <v>8379348</v>
      </c>
      <c r="G56" s="143"/>
      <c r="H56" s="106"/>
      <c r="I56" s="106"/>
      <c r="J56" s="76"/>
      <c r="K56" s="307"/>
    </row>
    <row r="57" spans="1:11" s="6" customFormat="1" ht="19.5" customHeight="1" x14ac:dyDescent="0.15">
      <c r="A57" s="73"/>
      <c r="B57" s="8"/>
      <c r="C57" s="8"/>
      <c r="D57" s="53"/>
      <c r="E57" s="127" t="s">
        <v>12</v>
      </c>
      <c r="F57" s="21">
        <v>8999997</v>
      </c>
      <c r="G57" s="139"/>
      <c r="H57" s="98"/>
      <c r="I57" s="98"/>
      <c r="J57" s="74"/>
      <c r="K57" s="83"/>
    </row>
    <row r="58" spans="1:11" s="6" customFormat="1" ht="19.5" customHeight="1" x14ac:dyDescent="0.15">
      <c r="A58" s="73"/>
      <c r="B58" s="8"/>
      <c r="C58" s="8"/>
      <c r="D58" s="53"/>
      <c r="E58" s="127" t="s">
        <v>229</v>
      </c>
      <c r="F58" s="21">
        <v>8851780</v>
      </c>
      <c r="G58" s="139"/>
      <c r="H58" s="98"/>
      <c r="I58" s="98"/>
      <c r="J58" s="74"/>
      <c r="K58" s="83"/>
    </row>
    <row r="59" spans="1:11" s="6" customFormat="1" ht="19.5" customHeight="1" x14ac:dyDescent="0.15">
      <c r="A59" s="73"/>
      <c r="B59" s="8"/>
      <c r="C59" s="8"/>
      <c r="D59" s="53"/>
      <c r="E59" s="127" t="s">
        <v>14</v>
      </c>
      <c r="F59" s="21">
        <v>8714350</v>
      </c>
      <c r="G59" s="139"/>
      <c r="H59" s="98"/>
      <c r="I59" s="98"/>
      <c r="J59" s="74"/>
      <c r="K59" s="83"/>
    </row>
    <row r="60" spans="1:11" s="6" customFormat="1" ht="19.5" customHeight="1" x14ac:dyDescent="0.15">
      <c r="A60" s="73"/>
      <c r="B60" s="8"/>
      <c r="C60" s="8"/>
      <c r="D60" s="53"/>
      <c r="E60" s="127" t="s">
        <v>25</v>
      </c>
      <c r="F60" s="21">
        <v>10779866</v>
      </c>
      <c r="G60" s="139"/>
      <c r="H60" s="98"/>
      <c r="I60" s="98"/>
      <c r="J60" s="74"/>
      <c r="K60" s="83"/>
    </row>
    <row r="61" spans="1:11" s="6" customFormat="1" ht="19.5" customHeight="1" x14ac:dyDescent="0.15">
      <c r="A61" s="73"/>
      <c r="B61" s="8"/>
      <c r="C61" s="8"/>
      <c r="D61" s="53"/>
      <c r="E61" s="127" t="s">
        <v>28</v>
      </c>
      <c r="F61" s="21">
        <v>39279984</v>
      </c>
      <c r="G61" s="139"/>
      <c r="H61" s="98"/>
      <c r="I61" s="98"/>
      <c r="J61" s="74"/>
      <c r="K61" s="83"/>
    </row>
    <row r="62" spans="1:11" s="6" customFormat="1" ht="19.5" customHeight="1" x14ac:dyDescent="0.15">
      <c r="A62" s="73"/>
      <c r="B62" s="8"/>
      <c r="C62" s="8"/>
      <c r="D62" s="53"/>
      <c r="E62" s="127" t="s">
        <v>29</v>
      </c>
      <c r="F62" s="21">
        <v>29766297</v>
      </c>
      <c r="G62" s="139"/>
      <c r="H62" s="98"/>
      <c r="I62" s="98"/>
      <c r="J62" s="74"/>
      <c r="K62" s="83"/>
    </row>
    <row r="63" spans="1:11" s="6" customFormat="1" ht="19.5" hidden="1" customHeight="1" x14ac:dyDescent="0.15">
      <c r="A63" s="73"/>
      <c r="B63" s="8"/>
      <c r="C63" s="8"/>
      <c r="D63" s="53"/>
      <c r="E63" s="127" t="s">
        <v>31</v>
      </c>
      <c r="F63" s="21"/>
      <c r="G63" s="139"/>
      <c r="H63" s="98"/>
      <c r="I63" s="98"/>
      <c r="J63" s="74"/>
      <c r="K63" s="83"/>
    </row>
    <row r="64" spans="1:11" s="6" customFormat="1" ht="19.5" customHeight="1" x14ac:dyDescent="0.15">
      <c r="A64" s="73"/>
      <c r="B64" s="8"/>
      <c r="C64" s="8"/>
      <c r="D64" s="53"/>
      <c r="E64" s="127" t="s">
        <v>15</v>
      </c>
      <c r="F64" s="21">
        <f>11496102</f>
        <v>11496102</v>
      </c>
      <c r="G64" s="139"/>
      <c r="H64" s="98"/>
      <c r="I64" s="98"/>
      <c r="J64" s="74"/>
      <c r="K64" s="83"/>
    </row>
    <row r="65" spans="1:11" s="6" customFormat="1" ht="19.5" customHeight="1" x14ac:dyDescent="0.15">
      <c r="A65" s="73"/>
      <c r="B65" s="8"/>
      <c r="C65" s="8"/>
      <c r="D65" s="53"/>
      <c r="E65" s="127" t="s">
        <v>24</v>
      </c>
      <c r="F65" s="21">
        <f>15672320+3020388</f>
        <v>18692708</v>
      </c>
      <c r="G65" s="139"/>
      <c r="H65" s="98"/>
      <c r="I65" s="98"/>
      <c r="J65" s="74"/>
      <c r="K65" s="83"/>
    </row>
    <row r="66" spans="1:11" s="6" customFormat="1" ht="19.5" customHeight="1" x14ac:dyDescent="0.15">
      <c r="A66" s="73"/>
      <c r="B66" s="8"/>
      <c r="C66" s="8"/>
      <c r="D66" s="53"/>
      <c r="E66" s="127" t="s">
        <v>17</v>
      </c>
      <c r="F66" s="21">
        <v>20009824</v>
      </c>
      <c r="G66" s="139"/>
      <c r="H66" s="98"/>
      <c r="I66" s="98"/>
      <c r="J66" s="74"/>
      <c r="K66" s="83"/>
    </row>
    <row r="67" spans="1:11" s="6" customFormat="1" ht="19.5" customHeight="1" x14ac:dyDescent="0.15">
      <c r="A67" s="73"/>
      <c r="B67" s="8"/>
      <c r="C67" s="8"/>
      <c r="D67" s="53"/>
      <c r="E67" s="127" t="s">
        <v>227</v>
      </c>
      <c r="F67" s="21">
        <v>16599626</v>
      </c>
      <c r="G67" s="139"/>
      <c r="H67" s="98"/>
      <c r="I67" s="98"/>
      <c r="J67" s="74"/>
      <c r="K67" s="83"/>
    </row>
    <row r="68" spans="1:11" s="6" customFormat="1" ht="19.5" customHeight="1" x14ac:dyDescent="0.15">
      <c r="A68" s="73"/>
      <c r="B68" s="8"/>
      <c r="C68" s="8"/>
      <c r="D68" s="53"/>
      <c r="E68" s="127" t="s">
        <v>228</v>
      </c>
      <c r="F68" s="21">
        <v>21733550</v>
      </c>
      <c r="G68" s="139"/>
      <c r="H68" s="98"/>
      <c r="I68" s="98"/>
      <c r="J68" s="74"/>
      <c r="K68" s="83"/>
    </row>
    <row r="69" spans="1:11" s="6" customFormat="1" ht="19.5" customHeight="1" x14ac:dyDescent="0.15">
      <c r="A69" s="73"/>
      <c r="B69" s="8"/>
      <c r="C69" s="8"/>
      <c r="D69" s="53"/>
      <c r="E69" s="127" t="s">
        <v>19</v>
      </c>
      <c r="F69" s="21">
        <v>17895285</v>
      </c>
      <c r="G69" s="139"/>
      <c r="H69" s="98"/>
      <c r="I69" s="98"/>
      <c r="J69" s="74"/>
      <c r="K69" s="83"/>
    </row>
    <row r="70" spans="1:11" s="6" customFormat="1" ht="19.5" customHeight="1" x14ac:dyDescent="0.15">
      <c r="A70" s="73"/>
      <c r="B70" s="8"/>
      <c r="C70" s="8"/>
      <c r="D70" s="53"/>
      <c r="E70" s="130" t="s">
        <v>27</v>
      </c>
      <c r="F70" s="36">
        <v>22036623</v>
      </c>
      <c r="G70" s="139"/>
      <c r="H70" s="98"/>
      <c r="I70" s="98"/>
      <c r="J70" s="74"/>
      <c r="K70" s="83"/>
    </row>
    <row r="71" spans="1:11" s="6" customFormat="1" ht="19.5" customHeight="1" x14ac:dyDescent="0.15">
      <c r="A71" s="73"/>
      <c r="B71" s="8"/>
      <c r="C71" s="8"/>
      <c r="D71" s="53"/>
      <c r="E71" s="127" t="s">
        <v>21</v>
      </c>
      <c r="F71" s="36">
        <v>14255041</v>
      </c>
      <c r="G71" s="139"/>
      <c r="H71" s="98"/>
      <c r="I71" s="98"/>
      <c r="J71" s="74"/>
      <c r="K71" s="83"/>
    </row>
    <row r="72" spans="1:11" s="6" customFormat="1" ht="19.5" customHeight="1" x14ac:dyDescent="0.15">
      <c r="A72" s="73"/>
      <c r="B72" s="8"/>
      <c r="C72" s="8"/>
      <c r="D72" s="53"/>
      <c r="E72" s="127" t="s">
        <v>58</v>
      </c>
      <c r="F72" s="36">
        <v>6171086</v>
      </c>
      <c r="G72" s="139"/>
      <c r="H72" s="98"/>
      <c r="I72" s="98"/>
      <c r="J72" s="74"/>
      <c r="K72" s="83"/>
    </row>
    <row r="73" spans="1:11" s="6" customFormat="1" ht="19.5" customHeight="1" x14ac:dyDescent="0.15">
      <c r="A73" s="73"/>
      <c r="B73" s="8"/>
      <c r="C73" s="8"/>
      <c r="D73" s="53"/>
      <c r="E73" s="127" t="s">
        <v>23</v>
      </c>
      <c r="F73" s="36">
        <v>13206733</v>
      </c>
      <c r="G73" s="139"/>
      <c r="H73" s="98"/>
      <c r="I73" s="98"/>
      <c r="J73" s="74"/>
      <c r="K73" s="83"/>
    </row>
    <row r="74" spans="1:11" s="6" customFormat="1" ht="19.5" customHeight="1" x14ac:dyDescent="0.15">
      <c r="A74" s="73"/>
      <c r="B74" s="8"/>
      <c r="C74" s="8"/>
      <c r="D74" s="53"/>
      <c r="E74" s="131" t="s">
        <v>146</v>
      </c>
      <c r="F74" s="23">
        <f>SUM(F56:F73)</f>
        <v>276868200</v>
      </c>
      <c r="G74" s="142"/>
      <c r="H74" s="113"/>
      <c r="I74" s="113"/>
      <c r="J74" s="114"/>
      <c r="K74" s="83"/>
    </row>
    <row r="75" spans="1:11" s="6" customFormat="1" ht="19.5" customHeight="1" x14ac:dyDescent="0.15">
      <c r="A75" s="73"/>
      <c r="B75" s="8"/>
      <c r="C75" s="8"/>
      <c r="D75" s="51"/>
      <c r="E75" s="127" t="s">
        <v>6</v>
      </c>
      <c r="F75" s="21">
        <f>6121432+720378</f>
        <v>6841810</v>
      </c>
      <c r="G75" s="143"/>
      <c r="H75" s="106"/>
      <c r="I75" s="106"/>
      <c r="J75" s="76"/>
      <c r="K75" s="83"/>
    </row>
    <row r="76" spans="1:11" s="6" customFormat="1" ht="19.5" customHeight="1" x14ac:dyDescent="0.15">
      <c r="A76" s="73"/>
      <c r="B76" s="8"/>
      <c r="C76" s="8"/>
      <c r="D76" s="53"/>
      <c r="E76" s="127" t="s">
        <v>12</v>
      </c>
      <c r="F76" s="21">
        <v>2910555</v>
      </c>
      <c r="G76" s="139"/>
      <c r="H76" s="98"/>
      <c r="I76" s="98"/>
      <c r="J76" s="74"/>
      <c r="K76" s="83"/>
    </row>
    <row r="77" spans="1:11" s="6" customFormat="1" ht="19.5" customHeight="1" x14ac:dyDescent="0.15">
      <c r="A77" s="73"/>
      <c r="B77" s="8"/>
      <c r="C77" s="8"/>
      <c r="D77" s="53"/>
      <c r="E77" s="127" t="s">
        <v>229</v>
      </c>
      <c r="F77" s="21">
        <v>2780095</v>
      </c>
      <c r="G77" s="139"/>
      <c r="H77" s="98"/>
      <c r="I77" s="98"/>
      <c r="J77" s="74"/>
      <c r="K77" s="83"/>
    </row>
    <row r="78" spans="1:11" s="6" customFormat="1" ht="19.5" customHeight="1" x14ac:dyDescent="0.15">
      <c r="A78" s="73"/>
      <c r="B78" s="8"/>
      <c r="C78" s="8"/>
      <c r="D78" s="53"/>
      <c r="E78" s="127" t="s">
        <v>14</v>
      </c>
      <c r="F78" s="21">
        <v>1822152</v>
      </c>
      <c r="G78" s="139"/>
      <c r="H78" s="98"/>
      <c r="I78" s="98"/>
      <c r="J78" s="74"/>
      <c r="K78" s="83"/>
    </row>
    <row r="79" spans="1:11" s="6" customFormat="1" ht="19.5" customHeight="1" x14ac:dyDescent="0.15">
      <c r="A79" s="73"/>
      <c r="B79" s="8"/>
      <c r="C79" s="8"/>
      <c r="D79" s="53"/>
      <c r="E79" s="127" t="s">
        <v>25</v>
      </c>
      <c r="F79" s="21">
        <v>2012124</v>
      </c>
      <c r="G79" s="139"/>
      <c r="H79" s="98"/>
      <c r="I79" s="98"/>
      <c r="J79" s="74"/>
      <c r="K79" s="83"/>
    </row>
    <row r="80" spans="1:11" s="6" customFormat="1" ht="19.5" customHeight="1" x14ac:dyDescent="0.15">
      <c r="A80" s="73"/>
      <c r="B80" s="8"/>
      <c r="C80" s="8"/>
      <c r="D80" s="53"/>
      <c r="E80" s="127" t="s">
        <v>28</v>
      </c>
      <c r="F80" s="21">
        <v>14900116</v>
      </c>
      <c r="G80" s="139"/>
      <c r="H80" s="98"/>
      <c r="I80" s="98"/>
      <c r="J80" s="74"/>
      <c r="K80" s="83"/>
    </row>
    <row r="81" spans="1:11" s="6" customFormat="1" ht="19.5" customHeight="1" x14ac:dyDescent="0.15">
      <c r="A81" s="73"/>
      <c r="B81" s="8"/>
      <c r="C81" s="8"/>
      <c r="D81" s="53"/>
      <c r="E81" s="127" t="s">
        <v>29</v>
      </c>
      <c r="F81" s="21">
        <v>9360775</v>
      </c>
      <c r="G81" s="139"/>
      <c r="H81" s="98"/>
      <c r="I81" s="98"/>
      <c r="J81" s="74"/>
      <c r="K81" s="83"/>
    </row>
    <row r="82" spans="1:11" s="6" customFormat="1" ht="19.5" hidden="1" customHeight="1" x14ac:dyDescent="0.15">
      <c r="A82" s="73"/>
      <c r="B82" s="8"/>
      <c r="C82" s="8"/>
      <c r="D82" s="53"/>
      <c r="E82" s="127" t="s">
        <v>31</v>
      </c>
      <c r="F82" s="21"/>
      <c r="G82" s="139"/>
      <c r="H82" s="98"/>
      <c r="I82" s="98"/>
      <c r="J82" s="74"/>
      <c r="K82" s="83"/>
    </row>
    <row r="83" spans="1:11" s="6" customFormat="1" ht="19.5" customHeight="1" x14ac:dyDescent="0.15">
      <c r="A83" s="73"/>
      <c r="B83" s="8"/>
      <c r="C83" s="8"/>
      <c r="D83" s="53"/>
      <c r="E83" s="127" t="s">
        <v>15</v>
      </c>
      <c r="F83" s="21">
        <v>456640</v>
      </c>
      <c r="G83" s="139"/>
      <c r="H83" s="98"/>
      <c r="I83" s="98"/>
      <c r="J83" s="74"/>
      <c r="K83" s="83"/>
    </row>
    <row r="84" spans="1:11" s="6" customFormat="1" ht="19.5" customHeight="1" x14ac:dyDescent="0.15">
      <c r="A84" s="73"/>
      <c r="B84" s="8"/>
      <c r="C84" s="8"/>
      <c r="D84" s="53"/>
      <c r="E84" s="127" t="s">
        <v>24</v>
      </c>
      <c r="F84" s="21">
        <f>694025+1087100</f>
        <v>1781125</v>
      </c>
      <c r="G84" s="139"/>
      <c r="H84" s="98"/>
      <c r="I84" s="98"/>
      <c r="J84" s="74"/>
      <c r="K84" s="83"/>
    </row>
    <row r="85" spans="1:11" s="6" customFormat="1" ht="19.5" customHeight="1" x14ac:dyDescent="0.15">
      <c r="A85" s="73"/>
      <c r="B85" s="8"/>
      <c r="C85" s="8"/>
      <c r="D85" s="53"/>
      <c r="E85" s="127" t="s">
        <v>17</v>
      </c>
      <c r="F85" s="21">
        <v>439125</v>
      </c>
      <c r="G85" s="139"/>
      <c r="H85" s="98"/>
      <c r="I85" s="98"/>
      <c r="J85" s="74"/>
      <c r="K85" s="83"/>
    </row>
    <row r="86" spans="1:11" s="6" customFormat="1" ht="19.5" customHeight="1" x14ac:dyDescent="0.15">
      <c r="A86" s="73"/>
      <c r="B86" s="8"/>
      <c r="C86" s="8"/>
      <c r="D86" s="53"/>
      <c r="E86" s="127" t="s">
        <v>227</v>
      </c>
      <c r="F86" s="21">
        <v>394650</v>
      </c>
      <c r="G86" s="139"/>
      <c r="H86" s="98"/>
      <c r="I86" s="98"/>
      <c r="J86" s="74"/>
      <c r="K86" s="83"/>
    </row>
    <row r="87" spans="1:11" s="6" customFormat="1" ht="19.5" customHeight="1" x14ac:dyDescent="0.15">
      <c r="A87" s="73"/>
      <c r="B87" s="8"/>
      <c r="C87" s="8"/>
      <c r="D87" s="53"/>
      <c r="E87" s="127" t="s">
        <v>228</v>
      </c>
      <c r="F87" s="21">
        <v>5433005</v>
      </c>
      <c r="G87" s="139"/>
      <c r="H87" s="98"/>
      <c r="I87" s="98"/>
      <c r="J87" s="74"/>
      <c r="K87" s="83"/>
    </row>
    <row r="88" spans="1:11" s="6" customFormat="1" ht="19.5" customHeight="1" x14ac:dyDescent="0.15">
      <c r="A88" s="73"/>
      <c r="B88" s="8"/>
      <c r="C88" s="8"/>
      <c r="D88" s="53"/>
      <c r="E88" s="127" t="s">
        <v>19</v>
      </c>
      <c r="F88" s="21">
        <v>485936</v>
      </c>
      <c r="G88" s="139"/>
      <c r="H88" s="98"/>
      <c r="I88" s="98"/>
      <c r="J88" s="74"/>
      <c r="K88" s="83"/>
    </row>
    <row r="89" spans="1:11" s="6" customFormat="1" ht="19.5" customHeight="1" x14ac:dyDescent="0.15">
      <c r="A89" s="73"/>
      <c r="B89" s="8"/>
      <c r="C89" s="8"/>
      <c r="D89" s="53"/>
      <c r="E89" s="130" t="s">
        <v>27</v>
      </c>
      <c r="F89" s="21">
        <v>2752023</v>
      </c>
      <c r="G89" s="139"/>
      <c r="H89" s="98"/>
      <c r="I89" s="98"/>
      <c r="J89" s="74"/>
      <c r="K89" s="83"/>
    </row>
    <row r="90" spans="1:11" s="6" customFormat="1" ht="19.5" customHeight="1" x14ac:dyDescent="0.15">
      <c r="A90" s="73"/>
      <c r="B90" s="8"/>
      <c r="C90" s="8"/>
      <c r="D90" s="53"/>
      <c r="E90" s="127" t="s">
        <v>21</v>
      </c>
      <c r="F90" s="21">
        <v>1081199</v>
      </c>
      <c r="G90" s="139"/>
      <c r="H90" s="98"/>
      <c r="I90" s="98"/>
      <c r="J90" s="74"/>
      <c r="K90" s="83"/>
    </row>
    <row r="91" spans="1:11" s="6" customFormat="1" ht="19.5" customHeight="1" x14ac:dyDescent="0.15">
      <c r="A91" s="73"/>
      <c r="B91" s="8"/>
      <c r="C91" s="8"/>
      <c r="D91" s="53"/>
      <c r="E91" s="127" t="s">
        <v>58</v>
      </c>
      <c r="F91" s="21">
        <v>210090</v>
      </c>
      <c r="G91" s="139"/>
      <c r="H91" s="98"/>
      <c r="I91" s="98"/>
      <c r="J91" s="74"/>
      <c r="K91" s="83"/>
    </row>
    <row r="92" spans="1:11" s="6" customFormat="1" ht="19.5" customHeight="1" x14ac:dyDescent="0.15">
      <c r="A92" s="73"/>
      <c r="B92" s="8"/>
      <c r="C92" s="8"/>
      <c r="D92" s="53"/>
      <c r="E92" s="127" t="s">
        <v>23</v>
      </c>
      <c r="F92" s="36">
        <v>1613561</v>
      </c>
      <c r="G92" s="139"/>
      <c r="H92" s="98"/>
      <c r="I92" s="98"/>
      <c r="J92" s="74"/>
      <c r="K92" s="83"/>
    </row>
    <row r="93" spans="1:11" s="6" customFormat="1" ht="19.5" customHeight="1" x14ac:dyDescent="0.15">
      <c r="A93" s="73"/>
      <c r="B93" s="8"/>
      <c r="C93" s="8"/>
      <c r="D93" s="53"/>
      <c r="E93" s="131" t="s">
        <v>147</v>
      </c>
      <c r="F93" s="23">
        <f>SUM(F75:F92)</f>
        <v>55274981</v>
      </c>
      <c r="G93" s="142"/>
      <c r="H93" s="113"/>
      <c r="I93" s="113"/>
      <c r="J93" s="114"/>
      <c r="K93" s="83"/>
    </row>
    <row r="94" spans="1:11" s="6" customFormat="1" ht="19.5" customHeight="1" x14ac:dyDescent="0.15">
      <c r="A94" s="73"/>
      <c r="B94" s="8"/>
      <c r="C94" s="8"/>
      <c r="D94" s="51"/>
      <c r="E94" s="132" t="s">
        <v>6</v>
      </c>
      <c r="F94" s="22">
        <f>451303+103560</f>
        <v>554863</v>
      </c>
      <c r="G94" s="143"/>
      <c r="H94" s="106"/>
      <c r="I94" s="106"/>
      <c r="J94" s="76"/>
      <c r="K94" s="83"/>
    </row>
    <row r="95" spans="1:11" s="6" customFormat="1" ht="19.5" customHeight="1" x14ac:dyDescent="0.15">
      <c r="A95" s="73"/>
      <c r="B95" s="8"/>
      <c r="C95" s="8"/>
      <c r="D95" s="53"/>
      <c r="E95" s="127" t="s">
        <v>28</v>
      </c>
      <c r="F95" s="21">
        <v>86710</v>
      </c>
      <c r="G95" s="139"/>
      <c r="H95" s="98"/>
      <c r="I95" s="98"/>
      <c r="J95" s="74"/>
      <c r="K95" s="83"/>
    </row>
    <row r="96" spans="1:11" s="6" customFormat="1" ht="19.5" customHeight="1" x14ac:dyDescent="0.15">
      <c r="A96" s="73"/>
      <c r="B96" s="8"/>
      <c r="C96" s="8"/>
      <c r="D96" s="53"/>
      <c r="E96" s="127" t="s">
        <v>29</v>
      </c>
      <c r="F96" s="21">
        <v>124000</v>
      </c>
      <c r="G96" s="139"/>
      <c r="H96" s="98"/>
      <c r="I96" s="98"/>
      <c r="J96" s="74"/>
      <c r="K96" s="83"/>
    </row>
    <row r="97" spans="1:11" s="6" customFormat="1" ht="19.5" customHeight="1" x14ac:dyDescent="0.15">
      <c r="A97" s="73"/>
      <c r="B97" s="8"/>
      <c r="C97" s="8"/>
      <c r="D97" s="53"/>
      <c r="E97" s="127" t="s">
        <v>24</v>
      </c>
      <c r="F97" s="21">
        <v>225000</v>
      </c>
      <c r="G97" s="139"/>
      <c r="H97" s="98"/>
      <c r="I97" s="98"/>
      <c r="J97" s="74"/>
      <c r="K97" s="83"/>
    </row>
    <row r="98" spans="1:11" s="6" customFormat="1" ht="19.5" customHeight="1" x14ac:dyDescent="0.15">
      <c r="A98" s="73"/>
      <c r="B98" s="8"/>
      <c r="C98" s="8"/>
      <c r="D98" s="53"/>
      <c r="E98" s="127" t="s">
        <v>16</v>
      </c>
      <c r="F98" s="21">
        <v>308210</v>
      </c>
      <c r="G98" s="139"/>
      <c r="H98" s="98"/>
      <c r="I98" s="98"/>
      <c r="J98" s="74"/>
      <c r="K98" s="83"/>
    </row>
    <row r="99" spans="1:11" s="6" customFormat="1" ht="19.5" customHeight="1" x14ac:dyDescent="0.15">
      <c r="A99" s="73"/>
      <c r="B99" s="8"/>
      <c r="C99" s="8"/>
      <c r="D99" s="53"/>
      <c r="E99" s="127" t="s">
        <v>231</v>
      </c>
      <c r="F99" s="21">
        <v>177840</v>
      </c>
      <c r="G99" s="139"/>
      <c r="H99" s="98"/>
      <c r="I99" s="98"/>
      <c r="J99" s="74"/>
      <c r="K99" s="83"/>
    </row>
    <row r="100" spans="1:11" s="6" customFormat="1" ht="19.5" customHeight="1" x14ac:dyDescent="0.15">
      <c r="A100" s="73"/>
      <c r="B100" s="8"/>
      <c r="C100" s="8"/>
      <c r="D100" s="53"/>
      <c r="E100" s="127" t="s">
        <v>19</v>
      </c>
      <c r="F100" s="21">
        <v>502470</v>
      </c>
      <c r="G100" s="139"/>
      <c r="H100" s="98"/>
      <c r="I100" s="98"/>
      <c r="J100" s="74"/>
      <c r="K100" s="83"/>
    </row>
    <row r="101" spans="1:11" s="6" customFormat="1" ht="19.5" customHeight="1" x14ac:dyDescent="0.15">
      <c r="A101" s="73"/>
      <c r="B101" s="8"/>
      <c r="C101" s="8"/>
      <c r="D101" s="53"/>
      <c r="E101" s="127" t="s">
        <v>26</v>
      </c>
      <c r="F101" s="21">
        <v>99651</v>
      </c>
      <c r="G101" s="139"/>
      <c r="H101" s="98"/>
      <c r="I101" s="98"/>
      <c r="J101" s="74"/>
      <c r="K101" s="83"/>
    </row>
    <row r="102" spans="1:11" s="6" customFormat="1" ht="19.5" customHeight="1" x14ac:dyDescent="0.15">
      <c r="A102" s="73"/>
      <c r="B102" s="8"/>
      <c r="C102" s="8"/>
      <c r="D102" s="53"/>
      <c r="E102" s="130" t="s">
        <v>235</v>
      </c>
      <c r="F102" s="36">
        <v>34570</v>
      </c>
      <c r="G102" s="139"/>
      <c r="H102" s="98"/>
      <c r="I102" s="98"/>
      <c r="J102" s="74"/>
      <c r="K102" s="83"/>
    </row>
    <row r="103" spans="1:11" s="6" customFormat="1" ht="19.5" customHeight="1" x14ac:dyDescent="0.15">
      <c r="A103" s="73"/>
      <c r="B103" s="8"/>
      <c r="C103" s="8"/>
      <c r="D103" s="53"/>
      <c r="E103" s="131" t="s">
        <v>148</v>
      </c>
      <c r="F103" s="23">
        <f>SUM(F94:F102)</f>
        <v>2113314</v>
      </c>
      <c r="G103" s="142"/>
      <c r="H103" s="113"/>
      <c r="I103" s="113"/>
      <c r="J103" s="114"/>
      <c r="K103" s="83"/>
    </row>
    <row r="104" spans="1:11" s="6" customFormat="1" ht="19.5" customHeight="1" x14ac:dyDescent="0.15">
      <c r="A104" s="73"/>
      <c r="B104" s="8"/>
      <c r="C104" s="8"/>
      <c r="D104" s="53"/>
      <c r="E104" s="127" t="s">
        <v>15</v>
      </c>
      <c r="F104" s="181">
        <v>6000</v>
      </c>
      <c r="G104" s="139"/>
      <c r="H104" s="98"/>
      <c r="I104" s="98"/>
      <c r="J104" s="74"/>
      <c r="K104" s="83"/>
    </row>
    <row r="105" spans="1:11" s="6" customFormat="1" ht="19.5" hidden="1" customHeight="1" x14ac:dyDescent="0.15">
      <c r="A105" s="73"/>
      <c r="B105" s="8"/>
      <c r="C105" s="8"/>
      <c r="D105" s="53"/>
      <c r="E105" s="127" t="s">
        <v>24</v>
      </c>
      <c r="F105" s="183"/>
      <c r="G105" s="139"/>
      <c r="H105" s="98"/>
      <c r="I105" s="98"/>
      <c r="J105" s="74"/>
      <c r="K105" s="83"/>
    </row>
    <row r="106" spans="1:11" s="6" customFormat="1" ht="19.5" hidden="1" customHeight="1" x14ac:dyDescent="0.15">
      <c r="A106" s="73"/>
      <c r="B106" s="8"/>
      <c r="C106" s="8"/>
      <c r="D106" s="53"/>
      <c r="E106" s="127" t="s">
        <v>19</v>
      </c>
      <c r="F106" s="183"/>
      <c r="G106" s="139"/>
      <c r="H106" s="98"/>
      <c r="I106" s="98"/>
      <c r="J106" s="74"/>
      <c r="K106" s="83"/>
    </row>
    <row r="107" spans="1:11" s="6" customFormat="1" ht="19.5" hidden="1" customHeight="1" x14ac:dyDescent="0.15">
      <c r="A107" s="73"/>
      <c r="B107" s="8"/>
      <c r="C107" s="8"/>
      <c r="D107" s="53"/>
      <c r="E107" s="302" t="s">
        <v>22</v>
      </c>
      <c r="F107" s="183"/>
      <c r="G107" s="139"/>
      <c r="H107" s="98"/>
      <c r="I107" s="98"/>
      <c r="J107" s="74"/>
      <c r="K107" s="83"/>
    </row>
    <row r="108" spans="1:11" s="6" customFormat="1" ht="19.5" customHeight="1" x14ac:dyDescent="0.15">
      <c r="A108" s="73"/>
      <c r="B108" s="8"/>
      <c r="C108" s="8"/>
      <c r="D108" s="53"/>
      <c r="E108" s="131" t="s">
        <v>272</v>
      </c>
      <c r="F108" s="41">
        <f>SUM(F104:F107)</f>
        <v>6000</v>
      </c>
      <c r="G108" s="139"/>
      <c r="H108" s="98"/>
      <c r="I108" s="98"/>
      <c r="J108" s="74"/>
      <c r="K108" s="83"/>
    </row>
    <row r="109" spans="1:11" s="6" customFormat="1" ht="21" customHeight="1" x14ac:dyDescent="0.15">
      <c r="A109" s="115"/>
      <c r="B109" s="116"/>
      <c r="C109" s="65" t="s">
        <v>39</v>
      </c>
      <c r="D109" s="66"/>
      <c r="E109" s="65"/>
      <c r="F109" s="65"/>
      <c r="G109" s="275"/>
      <c r="H109" s="65"/>
      <c r="I109" s="65"/>
      <c r="J109" s="300"/>
      <c r="K109" s="112">
        <f>+F113</f>
        <v>130423</v>
      </c>
    </row>
    <row r="110" spans="1:11" s="6" customFormat="1" ht="21" customHeight="1" x14ac:dyDescent="0.15">
      <c r="A110" s="73"/>
      <c r="B110" s="8"/>
      <c r="C110" s="8"/>
      <c r="D110" s="52" t="s">
        <v>11</v>
      </c>
      <c r="E110" s="126" t="s">
        <v>309</v>
      </c>
      <c r="F110" s="22">
        <v>130423</v>
      </c>
      <c r="G110" s="144" t="s">
        <v>144</v>
      </c>
      <c r="H110" s="102"/>
      <c r="I110" s="144" t="s">
        <v>144</v>
      </c>
      <c r="J110" s="149" t="s">
        <v>144</v>
      </c>
      <c r="K110" s="83"/>
    </row>
    <row r="111" spans="1:11" s="6" customFormat="1" ht="21" hidden="1" customHeight="1" x14ac:dyDescent="0.15">
      <c r="A111" s="73"/>
      <c r="B111" s="8"/>
      <c r="C111" s="8"/>
      <c r="D111" s="124"/>
      <c r="E111" s="132"/>
      <c r="F111" s="22"/>
      <c r="G111" s="141"/>
      <c r="H111" s="104"/>
      <c r="I111" s="141"/>
      <c r="J111" s="151"/>
      <c r="K111" s="83"/>
    </row>
    <row r="112" spans="1:11" s="6" customFormat="1" ht="21" hidden="1" customHeight="1" x14ac:dyDescent="0.15">
      <c r="A112" s="73"/>
      <c r="B112" s="8"/>
      <c r="C112" s="8"/>
      <c r="D112" s="51"/>
      <c r="E112" s="24"/>
      <c r="F112" s="21"/>
      <c r="G112" s="145" t="s">
        <v>144</v>
      </c>
      <c r="H112" s="103"/>
      <c r="I112" s="145" t="s">
        <v>144</v>
      </c>
      <c r="J112" s="150" t="s">
        <v>144</v>
      </c>
      <c r="K112" s="83"/>
    </row>
    <row r="113" spans="1:11" s="6" customFormat="1" ht="21" customHeight="1" x14ac:dyDescent="0.15">
      <c r="A113" s="73"/>
      <c r="B113" s="8"/>
      <c r="C113" s="8"/>
      <c r="D113" s="124"/>
      <c r="E113" s="133" t="s">
        <v>77</v>
      </c>
      <c r="F113" s="23">
        <f>SUM(F110:F112)</f>
        <v>130423</v>
      </c>
      <c r="G113" s="146"/>
      <c r="H113" s="42"/>
      <c r="I113" s="42"/>
      <c r="J113" s="119"/>
      <c r="K113" s="83"/>
    </row>
    <row r="114" spans="1:11" s="6" customFormat="1" ht="21" customHeight="1" x14ac:dyDescent="0.15">
      <c r="A114" s="115"/>
      <c r="B114" s="116"/>
      <c r="C114" s="65" t="s">
        <v>40</v>
      </c>
      <c r="D114" s="66"/>
      <c r="E114" s="200"/>
      <c r="F114" s="65"/>
      <c r="G114" s="275"/>
      <c r="H114" s="65"/>
      <c r="I114" s="65"/>
      <c r="J114" s="300"/>
      <c r="K114" s="112">
        <f>F117+F118+F119+F122</f>
        <v>116090</v>
      </c>
    </row>
    <row r="115" spans="1:11" s="6" customFormat="1" ht="21" customHeight="1" x14ac:dyDescent="0.15">
      <c r="A115" s="73"/>
      <c r="B115" s="8"/>
      <c r="C115" s="8"/>
      <c r="D115" s="301" t="s">
        <v>28</v>
      </c>
      <c r="E115" s="26" t="s">
        <v>237</v>
      </c>
      <c r="F115" s="40">
        <v>19150</v>
      </c>
      <c r="G115" s="143" t="s">
        <v>144</v>
      </c>
      <c r="H115" s="106" t="s">
        <v>238</v>
      </c>
      <c r="I115" s="143" t="s">
        <v>144</v>
      </c>
      <c r="J115" s="152" t="s">
        <v>144</v>
      </c>
      <c r="K115" s="83"/>
    </row>
    <row r="116" spans="1:11" s="6" customFormat="1" ht="21" customHeight="1" x14ac:dyDescent="0.15">
      <c r="A116" s="73"/>
      <c r="B116" s="8"/>
      <c r="C116" s="8"/>
      <c r="D116" s="311"/>
      <c r="E116" s="24" t="s">
        <v>310</v>
      </c>
      <c r="F116" s="21">
        <v>46252</v>
      </c>
      <c r="G116" s="145" t="s">
        <v>143</v>
      </c>
      <c r="H116" s="103" t="s">
        <v>311</v>
      </c>
      <c r="I116" s="145" t="s">
        <v>143</v>
      </c>
      <c r="J116" s="150" t="s">
        <v>143</v>
      </c>
      <c r="K116" s="83"/>
    </row>
    <row r="117" spans="1:11" s="6" customFormat="1" ht="21" customHeight="1" x14ac:dyDescent="0.15">
      <c r="A117" s="73"/>
      <c r="B117" s="8"/>
      <c r="C117" s="8"/>
      <c r="D117" s="311"/>
      <c r="E117" s="343" t="s">
        <v>315</v>
      </c>
      <c r="F117" s="41">
        <f>F115+F116</f>
        <v>65402</v>
      </c>
      <c r="G117" s="139"/>
      <c r="H117" s="98"/>
      <c r="I117" s="139"/>
      <c r="J117" s="318"/>
      <c r="K117" s="83"/>
    </row>
    <row r="118" spans="1:11" s="6" customFormat="1" ht="21" customHeight="1" x14ac:dyDescent="0.15">
      <c r="A118" s="73"/>
      <c r="B118" s="8"/>
      <c r="C118" s="8"/>
      <c r="D118" s="125" t="s">
        <v>24</v>
      </c>
      <c r="E118" s="33" t="s">
        <v>236</v>
      </c>
      <c r="F118" s="27">
        <v>460</v>
      </c>
      <c r="G118" s="138" t="s">
        <v>144</v>
      </c>
      <c r="H118" s="97" t="s">
        <v>312</v>
      </c>
      <c r="I118" s="138" t="s">
        <v>144</v>
      </c>
      <c r="J118" s="148" t="s">
        <v>144</v>
      </c>
      <c r="K118" s="83"/>
    </row>
    <row r="119" spans="1:11" s="6" customFormat="1" ht="21" customHeight="1" x14ac:dyDescent="0.15">
      <c r="A119" s="73"/>
      <c r="B119" s="8"/>
      <c r="C119" s="8"/>
      <c r="D119" s="301" t="s">
        <v>313</v>
      </c>
      <c r="E119" s="197" t="s">
        <v>239</v>
      </c>
      <c r="F119" s="20">
        <v>42274</v>
      </c>
      <c r="G119" s="144" t="s">
        <v>144</v>
      </c>
      <c r="H119" s="102" t="s">
        <v>314</v>
      </c>
      <c r="I119" s="144" t="s">
        <v>144</v>
      </c>
      <c r="J119" s="149" t="s">
        <v>144</v>
      </c>
      <c r="K119" s="83"/>
    </row>
    <row r="120" spans="1:11" s="6" customFormat="1" ht="21" customHeight="1" x14ac:dyDescent="0.15">
      <c r="A120" s="73"/>
      <c r="B120" s="8"/>
      <c r="C120" s="8"/>
      <c r="D120" s="341" t="s">
        <v>316</v>
      </c>
      <c r="E120" s="26" t="s">
        <v>317</v>
      </c>
      <c r="F120" s="40">
        <v>2454</v>
      </c>
      <c r="G120" s="143"/>
      <c r="H120" s="106" t="s">
        <v>318</v>
      </c>
      <c r="I120" s="143" t="s">
        <v>320</v>
      </c>
      <c r="J120" s="152" t="s">
        <v>320</v>
      </c>
      <c r="K120" s="83"/>
    </row>
    <row r="121" spans="1:11" s="6" customFormat="1" ht="21" customHeight="1" x14ac:dyDescent="0.15">
      <c r="A121" s="73"/>
      <c r="B121" s="8"/>
      <c r="C121" s="8"/>
      <c r="D121" s="342"/>
      <c r="E121" s="24" t="s">
        <v>321</v>
      </c>
      <c r="F121" s="21">
        <v>5500</v>
      </c>
      <c r="G121" s="145" t="s">
        <v>319</v>
      </c>
      <c r="H121" s="103" t="s">
        <v>322</v>
      </c>
      <c r="I121" s="145" t="s">
        <v>320</v>
      </c>
      <c r="J121" s="150" t="s">
        <v>320</v>
      </c>
      <c r="K121" s="83"/>
    </row>
    <row r="122" spans="1:11" s="6" customFormat="1" ht="21" customHeight="1" x14ac:dyDescent="0.15">
      <c r="A122" s="73"/>
      <c r="B122" s="8"/>
      <c r="C122" s="8"/>
      <c r="D122" s="342"/>
      <c r="E122" s="343" t="s">
        <v>315</v>
      </c>
      <c r="F122" s="41">
        <f>SUM(F120:F121)</f>
        <v>7954</v>
      </c>
      <c r="G122" s="139" t="s">
        <v>144</v>
      </c>
      <c r="H122" s="98"/>
      <c r="I122" s="139"/>
      <c r="J122" s="318"/>
      <c r="K122" s="83"/>
    </row>
    <row r="123" spans="1:11" s="6" customFormat="1" ht="21" customHeight="1" x14ac:dyDescent="0.15">
      <c r="A123" s="71"/>
      <c r="B123" s="68"/>
      <c r="C123" s="65" t="s">
        <v>340</v>
      </c>
      <c r="D123" s="366"/>
      <c r="E123" s="367"/>
      <c r="F123" s="45"/>
      <c r="G123" s="368"/>
      <c r="H123" s="45"/>
      <c r="I123" s="368"/>
      <c r="J123" s="369"/>
      <c r="K123" s="112">
        <f>SUM(F124:F125)</f>
        <v>90174</v>
      </c>
    </row>
    <row r="124" spans="1:11" s="6" customFormat="1" ht="21" customHeight="1" x14ac:dyDescent="0.15">
      <c r="A124" s="73"/>
      <c r="B124" s="8"/>
      <c r="C124" s="246"/>
      <c r="D124" s="370" t="s">
        <v>342</v>
      </c>
      <c r="E124" s="375" t="s">
        <v>344</v>
      </c>
      <c r="F124" s="246">
        <v>30174</v>
      </c>
      <c r="G124" s="371"/>
      <c r="H124" s="246"/>
      <c r="I124" s="371" t="s">
        <v>341</v>
      </c>
      <c r="J124" s="372" t="s">
        <v>341</v>
      </c>
      <c r="K124" s="373"/>
    </row>
    <row r="125" spans="1:11" s="6" customFormat="1" ht="21" customHeight="1" x14ac:dyDescent="0.15">
      <c r="A125" s="73"/>
      <c r="B125" s="8"/>
      <c r="C125" s="246"/>
      <c r="D125" s="366" t="s">
        <v>343</v>
      </c>
      <c r="E125" s="376" t="s">
        <v>344</v>
      </c>
      <c r="F125" s="45">
        <v>60000</v>
      </c>
      <c r="G125" s="374"/>
      <c r="H125" s="45"/>
      <c r="I125" s="374" t="s">
        <v>341</v>
      </c>
      <c r="J125" s="369" t="s">
        <v>341</v>
      </c>
      <c r="K125" s="373"/>
    </row>
    <row r="126" spans="1:11" s="6" customFormat="1" ht="21" customHeight="1" x14ac:dyDescent="0.15">
      <c r="A126" s="115"/>
      <c r="B126" s="116"/>
      <c r="C126" s="65" t="s">
        <v>41</v>
      </c>
      <c r="D126" s="66"/>
      <c r="E126" s="200"/>
      <c r="F126" s="65"/>
      <c r="G126" s="275"/>
      <c r="H126" s="65"/>
      <c r="I126" s="65"/>
      <c r="J126" s="300"/>
      <c r="K126" s="112">
        <f>+F127</f>
        <v>292713818</v>
      </c>
    </row>
    <row r="127" spans="1:11" s="6" customFormat="1" ht="21" customHeight="1" thickBot="1" x14ac:dyDescent="0.2">
      <c r="A127" s="73"/>
      <c r="B127" s="8"/>
      <c r="C127" s="8"/>
      <c r="D127" s="53" t="s">
        <v>11</v>
      </c>
      <c r="E127" s="94" t="s">
        <v>149</v>
      </c>
      <c r="F127" s="95">
        <v>292713818</v>
      </c>
      <c r="G127" s="147"/>
      <c r="H127" s="107" t="s">
        <v>150</v>
      </c>
      <c r="I127" s="107"/>
      <c r="J127" s="108"/>
      <c r="K127" s="83"/>
    </row>
    <row r="128" spans="1:11" s="6" customFormat="1" ht="21" customHeight="1" thickTop="1" thickBot="1" x14ac:dyDescent="0.2">
      <c r="A128" s="387" t="s">
        <v>42</v>
      </c>
      <c r="B128" s="388"/>
      <c r="C128" s="388"/>
      <c r="D128" s="388"/>
      <c r="E128" s="388"/>
      <c r="F128" s="388"/>
      <c r="G128" s="388"/>
      <c r="H128" s="388"/>
      <c r="I128" s="388"/>
      <c r="J128" s="388"/>
      <c r="K128" s="85">
        <f>+K8+K55+K109+K114++K123+K126</f>
        <v>907298098</v>
      </c>
    </row>
    <row r="129" spans="1:11" ht="18" customHeight="1" x14ac:dyDescent="0.15">
      <c r="A129" s="2"/>
      <c r="B129" s="2"/>
      <c r="C129" s="2"/>
      <c r="D129" s="14"/>
      <c r="E129" s="2"/>
      <c r="F129" s="2"/>
      <c r="G129" s="2"/>
      <c r="H129" s="2"/>
      <c r="I129" s="2"/>
      <c r="J129" s="2"/>
      <c r="K129" s="3"/>
    </row>
  </sheetData>
  <mergeCells count="6">
    <mergeCell ref="E5:F5"/>
    <mergeCell ref="J1:K1"/>
    <mergeCell ref="A2:K2"/>
    <mergeCell ref="A3:K3"/>
    <mergeCell ref="A128:J128"/>
    <mergeCell ref="A5:D5"/>
  </mergeCells>
  <phoneticPr fontId="2"/>
  <printOptions horizontalCentered="1"/>
  <pageMargins left="0.78740157480314965" right="0" top="0.59055118110236227" bottom="0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zoomScaleNormal="100" workbookViewId="0"/>
  </sheetViews>
  <sheetFormatPr defaultRowHeight="18" customHeight="1" x14ac:dyDescent="0.15"/>
  <cols>
    <col min="1" max="2" width="2.625" style="1" customWidth="1"/>
    <col min="3" max="3" width="2.375" style="1" customWidth="1"/>
    <col min="4" max="4" width="10.625" style="1" customWidth="1"/>
    <col min="5" max="5" width="10.625" style="64" customWidth="1"/>
    <col min="6" max="6" width="35.625" style="1" customWidth="1"/>
    <col min="7" max="7" width="8.5" style="1" bestFit="1" customWidth="1"/>
    <col min="8" max="8" width="7.125" style="157" customWidth="1"/>
    <col min="9" max="9" width="17.625" style="207" customWidth="1"/>
    <col min="10" max="10" width="5.625" style="1" customWidth="1"/>
    <col min="11" max="11" width="9.625" style="1" customWidth="1"/>
    <col min="12" max="12" width="10.875" style="1" customWidth="1"/>
    <col min="13" max="13" width="14.625" style="1" customWidth="1"/>
    <col min="14" max="16384" width="9" style="1"/>
  </cols>
  <sheetData>
    <row r="1" spans="1:13" ht="18" customHeight="1" x14ac:dyDescent="0.15">
      <c r="A1" s="57" t="s">
        <v>133</v>
      </c>
      <c r="L1" s="384" t="s">
        <v>134</v>
      </c>
      <c r="M1" s="384"/>
    </row>
    <row r="2" spans="1:13" ht="24" customHeight="1" x14ac:dyDescent="0.15">
      <c r="A2" s="385" t="s">
        <v>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3" ht="18" customHeight="1" x14ac:dyDescent="0.15">
      <c r="A3" s="386" t="s">
        <v>323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ht="18" customHeight="1" thickBot="1" x14ac:dyDescent="0.2">
      <c r="K4" s="155"/>
      <c r="L4" s="155"/>
      <c r="M4" s="63" t="s">
        <v>135</v>
      </c>
    </row>
    <row r="5" spans="1:13" s="62" customFormat="1" ht="23.25" customHeight="1" thickBot="1" x14ac:dyDescent="0.2">
      <c r="A5" s="493" t="s">
        <v>136</v>
      </c>
      <c r="B5" s="494"/>
      <c r="C5" s="494"/>
      <c r="D5" s="494"/>
      <c r="E5" s="497" t="s">
        <v>137</v>
      </c>
      <c r="F5" s="494"/>
      <c r="G5" s="498"/>
      <c r="H5" s="251" t="s">
        <v>138</v>
      </c>
      <c r="I5" s="252" t="s">
        <v>139</v>
      </c>
      <c r="J5" s="497" t="s">
        <v>140</v>
      </c>
      <c r="K5" s="498"/>
      <c r="L5" s="134" t="s">
        <v>141</v>
      </c>
      <c r="M5" s="257" t="s">
        <v>152</v>
      </c>
    </row>
    <row r="6" spans="1:13" s="6" customFormat="1" ht="21.75" customHeight="1" x14ac:dyDescent="0.15">
      <c r="A6" s="249"/>
      <c r="B6" s="43" t="s">
        <v>43</v>
      </c>
      <c r="C6" s="43"/>
      <c r="D6" s="281"/>
      <c r="E6" s="282"/>
      <c r="F6" s="282"/>
      <c r="G6" s="282"/>
      <c r="H6" s="283"/>
      <c r="I6" s="287"/>
      <c r="J6" s="281"/>
      <c r="K6" s="281"/>
      <c r="L6" s="288"/>
      <c r="M6" s="258"/>
    </row>
    <row r="7" spans="1:13" s="6" customFormat="1" ht="21.75" customHeight="1" x14ac:dyDescent="0.15">
      <c r="A7" s="71"/>
      <c r="B7" s="45"/>
      <c r="C7" s="45" t="s">
        <v>44</v>
      </c>
      <c r="D7" s="68"/>
      <c r="E7" s="154"/>
      <c r="F7" s="154"/>
      <c r="G7" s="154"/>
      <c r="H7" s="284"/>
      <c r="I7" s="167"/>
      <c r="J7" s="68"/>
      <c r="K7" s="68"/>
      <c r="L7" s="289"/>
      <c r="M7" s="80"/>
    </row>
    <row r="8" spans="1:13" s="6" customFormat="1" ht="21.75" customHeight="1" x14ac:dyDescent="0.15">
      <c r="A8" s="115"/>
      <c r="B8" s="116"/>
      <c r="C8" s="116"/>
      <c r="D8" s="65" t="s">
        <v>45</v>
      </c>
      <c r="E8" s="200"/>
      <c r="F8" s="200"/>
      <c r="G8" s="200"/>
      <c r="H8" s="285"/>
      <c r="I8" s="286"/>
      <c r="J8" s="393">
        <f>+K9+K10+K14+K15+K16+K17+K18+K21</f>
        <v>348943118</v>
      </c>
      <c r="K8" s="394"/>
      <c r="L8" s="210">
        <f>+L9+L10+L14+L15+L16+L17+L18+L21</f>
        <v>0</v>
      </c>
      <c r="M8" s="112">
        <f>+M9+M10+M14+M15+M16+M17+M18+M21</f>
        <v>348943118</v>
      </c>
    </row>
    <row r="9" spans="1:13" s="6" customFormat="1" ht="21.75" customHeight="1" x14ac:dyDescent="0.15">
      <c r="A9" s="73"/>
      <c r="B9" s="8"/>
      <c r="C9" s="8"/>
      <c r="D9" s="8"/>
      <c r="E9" s="31" t="s">
        <v>6</v>
      </c>
      <c r="F9" s="31" t="s">
        <v>46</v>
      </c>
      <c r="G9" s="32">
        <v>1572</v>
      </c>
      <c r="H9" s="195" t="s">
        <v>144</v>
      </c>
      <c r="I9" s="163" t="s">
        <v>156</v>
      </c>
      <c r="J9" s="191"/>
      <c r="K9" s="27">
        <v>21502940</v>
      </c>
      <c r="L9" s="69">
        <v>0</v>
      </c>
      <c r="M9" s="80">
        <f>+K9-L9</f>
        <v>21502940</v>
      </c>
    </row>
    <row r="10" spans="1:13" s="6" customFormat="1" ht="21.75" customHeight="1" x14ac:dyDescent="0.15">
      <c r="A10" s="73"/>
      <c r="B10" s="8"/>
      <c r="C10" s="8"/>
      <c r="D10" s="8"/>
      <c r="E10" s="31" t="s">
        <v>47</v>
      </c>
      <c r="F10" s="31" t="s">
        <v>48</v>
      </c>
      <c r="G10" s="32">
        <v>624.29</v>
      </c>
      <c r="H10" s="195" t="s">
        <v>144</v>
      </c>
      <c r="I10" s="163" t="s">
        <v>153</v>
      </c>
      <c r="J10" s="191"/>
      <c r="K10" s="27">
        <v>22770149</v>
      </c>
      <c r="L10" s="69">
        <v>0</v>
      </c>
      <c r="M10" s="80">
        <f>+K10-L10</f>
        <v>22770149</v>
      </c>
    </row>
    <row r="11" spans="1:13" s="6" customFormat="1" ht="21.75" customHeight="1" x14ac:dyDescent="0.15">
      <c r="A11" s="73"/>
      <c r="B11" s="8"/>
      <c r="C11" s="8"/>
      <c r="D11" s="8"/>
      <c r="E11" s="93" t="s">
        <v>25</v>
      </c>
      <c r="F11" s="477" t="s">
        <v>49</v>
      </c>
      <c r="G11" s="474">
        <v>5063.16</v>
      </c>
      <c r="H11" s="508" t="s">
        <v>144</v>
      </c>
      <c r="I11" s="415" t="s">
        <v>154</v>
      </c>
      <c r="J11" s="180" t="s">
        <v>25</v>
      </c>
      <c r="K11" s="181">
        <v>10175677</v>
      </c>
      <c r="L11" s="91">
        <v>0</v>
      </c>
      <c r="M11" s="259">
        <f>+K11-L11</f>
        <v>10175677</v>
      </c>
    </row>
    <row r="12" spans="1:13" s="6" customFormat="1" ht="21.75" customHeight="1" x14ac:dyDescent="0.15">
      <c r="A12" s="73"/>
      <c r="B12" s="8"/>
      <c r="C12" s="8"/>
      <c r="D12" s="8"/>
      <c r="E12" s="514" t="s">
        <v>55</v>
      </c>
      <c r="F12" s="511"/>
      <c r="G12" s="513"/>
      <c r="H12" s="509"/>
      <c r="I12" s="408"/>
      <c r="J12" s="182" t="s">
        <v>27</v>
      </c>
      <c r="K12" s="183">
        <v>15263514</v>
      </c>
      <c r="L12" s="86">
        <v>0</v>
      </c>
      <c r="M12" s="260">
        <f t="shared" ref="M12:M13" si="0">+K12-L12</f>
        <v>15263514</v>
      </c>
    </row>
    <row r="13" spans="1:13" s="6" customFormat="1" ht="21.75" customHeight="1" x14ac:dyDescent="0.15">
      <c r="A13" s="73"/>
      <c r="B13" s="8"/>
      <c r="C13" s="8"/>
      <c r="D13" s="8"/>
      <c r="E13" s="397"/>
      <c r="F13" s="512"/>
      <c r="G13" s="490"/>
      <c r="H13" s="510"/>
      <c r="I13" s="416"/>
      <c r="J13" s="182" t="s">
        <v>57</v>
      </c>
      <c r="K13" s="183">
        <v>16959460</v>
      </c>
      <c r="L13" s="86">
        <v>0</v>
      </c>
      <c r="M13" s="260">
        <f t="shared" si="0"/>
        <v>16959460</v>
      </c>
    </row>
    <row r="14" spans="1:13" s="6" customFormat="1" ht="21.75" customHeight="1" x14ac:dyDescent="0.15">
      <c r="A14" s="73"/>
      <c r="B14" s="8"/>
      <c r="C14" s="8"/>
      <c r="D14" s="8"/>
      <c r="E14" s="467" t="s">
        <v>56</v>
      </c>
      <c r="F14" s="468"/>
      <c r="G14" s="468"/>
      <c r="H14" s="468"/>
      <c r="I14" s="468"/>
      <c r="J14" s="469"/>
      <c r="K14" s="184">
        <f>SUM(K11:K13)</f>
        <v>42398651</v>
      </c>
      <c r="L14" s="220">
        <f>SUM(L11:L13)</f>
        <v>0</v>
      </c>
      <c r="M14" s="261">
        <f>SUM(M11:M13)</f>
        <v>42398651</v>
      </c>
    </row>
    <row r="15" spans="1:13" s="6" customFormat="1" ht="21.75" customHeight="1" x14ac:dyDescent="0.15">
      <c r="A15" s="73"/>
      <c r="B15" s="8"/>
      <c r="C15" s="8"/>
      <c r="D15" s="8"/>
      <c r="E15" s="31" t="s">
        <v>28</v>
      </c>
      <c r="F15" s="33" t="s">
        <v>50</v>
      </c>
      <c r="G15" s="189">
        <v>4958.66</v>
      </c>
      <c r="H15" s="193" t="s">
        <v>144</v>
      </c>
      <c r="I15" s="163" t="s">
        <v>157</v>
      </c>
      <c r="J15" s="191"/>
      <c r="K15" s="27">
        <v>103365745</v>
      </c>
      <c r="L15" s="69">
        <v>0</v>
      </c>
      <c r="M15" s="80">
        <f t="shared" ref="M15:M20" si="1">+K15-L15</f>
        <v>103365745</v>
      </c>
    </row>
    <row r="16" spans="1:13" s="6" customFormat="1" ht="21.75" customHeight="1" x14ac:dyDescent="0.15">
      <c r="A16" s="73"/>
      <c r="B16" s="8"/>
      <c r="C16" s="8"/>
      <c r="D16" s="8"/>
      <c r="E16" s="153" t="s">
        <v>29</v>
      </c>
      <c r="F16" s="173" t="s">
        <v>51</v>
      </c>
      <c r="G16" s="190">
        <v>7576.69</v>
      </c>
      <c r="H16" s="194" t="s">
        <v>144</v>
      </c>
      <c r="I16" s="162" t="s">
        <v>157</v>
      </c>
      <c r="J16" s="191"/>
      <c r="K16" s="27">
        <v>64887448</v>
      </c>
      <c r="L16" s="69">
        <v>0</v>
      </c>
      <c r="M16" s="80">
        <f t="shared" si="1"/>
        <v>64887448</v>
      </c>
    </row>
    <row r="17" spans="1:13" s="6" customFormat="1" ht="21.75" customHeight="1" x14ac:dyDescent="0.15">
      <c r="A17" s="73"/>
      <c r="B17" s="8"/>
      <c r="C17" s="8"/>
      <c r="D17" s="8"/>
      <c r="E17" s="31" t="s">
        <v>17</v>
      </c>
      <c r="F17" s="33" t="s">
        <v>59</v>
      </c>
      <c r="G17" s="189">
        <v>705.08</v>
      </c>
      <c r="H17" s="193" t="s">
        <v>144</v>
      </c>
      <c r="I17" s="163" t="s">
        <v>159</v>
      </c>
      <c r="J17" s="192"/>
      <c r="K17" s="39">
        <v>23298437</v>
      </c>
      <c r="L17" s="69">
        <v>0</v>
      </c>
      <c r="M17" s="80">
        <f t="shared" si="1"/>
        <v>23298437</v>
      </c>
    </row>
    <row r="18" spans="1:13" s="6" customFormat="1" ht="21.75" customHeight="1" x14ac:dyDescent="0.15">
      <c r="A18" s="73"/>
      <c r="B18" s="8"/>
      <c r="C18" s="8"/>
      <c r="D18" s="8"/>
      <c r="E18" s="31" t="s">
        <v>18</v>
      </c>
      <c r="F18" s="33" t="s">
        <v>52</v>
      </c>
      <c r="G18" s="189">
        <v>662</v>
      </c>
      <c r="H18" s="193" t="s">
        <v>144</v>
      </c>
      <c r="I18" s="163" t="s">
        <v>159</v>
      </c>
      <c r="J18" s="191"/>
      <c r="K18" s="27">
        <v>18271034</v>
      </c>
      <c r="L18" s="69">
        <v>0</v>
      </c>
      <c r="M18" s="80">
        <f t="shared" si="1"/>
        <v>18271034</v>
      </c>
    </row>
    <row r="19" spans="1:13" s="6" customFormat="1" ht="21.75" customHeight="1" x14ac:dyDescent="0.15">
      <c r="A19" s="73"/>
      <c r="B19" s="8"/>
      <c r="C19" s="8"/>
      <c r="D19" s="8"/>
      <c r="E19" s="306" t="s">
        <v>21</v>
      </c>
      <c r="F19" s="26" t="s">
        <v>53</v>
      </c>
      <c r="G19" s="305">
        <v>2111.19</v>
      </c>
      <c r="H19" s="303" t="s">
        <v>160</v>
      </c>
      <c r="I19" s="304" t="s">
        <v>159</v>
      </c>
      <c r="J19" s="315"/>
      <c r="K19" s="316">
        <v>44890981</v>
      </c>
      <c r="L19" s="11">
        <v>0</v>
      </c>
      <c r="M19" s="307">
        <f t="shared" si="1"/>
        <v>44890981</v>
      </c>
    </row>
    <row r="20" spans="1:13" s="6" customFormat="1" ht="21.75" customHeight="1" x14ac:dyDescent="0.15">
      <c r="A20" s="73"/>
      <c r="B20" s="8"/>
      <c r="C20" s="8"/>
      <c r="D20" s="8"/>
      <c r="E20" s="314" t="s">
        <v>232</v>
      </c>
      <c r="F20" s="197" t="s">
        <v>54</v>
      </c>
      <c r="G20" s="198">
        <v>438.08</v>
      </c>
      <c r="H20" s="201" t="s">
        <v>144</v>
      </c>
      <c r="I20" s="199" t="s">
        <v>159</v>
      </c>
      <c r="J20" s="180"/>
      <c r="K20" s="181">
        <v>7557733</v>
      </c>
      <c r="L20" s="91">
        <v>0</v>
      </c>
      <c r="M20" s="259">
        <f t="shared" si="1"/>
        <v>7557733</v>
      </c>
    </row>
    <row r="21" spans="1:13" s="6" customFormat="1" ht="21.75" customHeight="1" x14ac:dyDescent="0.15">
      <c r="A21" s="73"/>
      <c r="B21" s="8"/>
      <c r="C21" s="8"/>
      <c r="D21" s="8"/>
      <c r="E21" s="467" t="s">
        <v>56</v>
      </c>
      <c r="F21" s="468"/>
      <c r="G21" s="468"/>
      <c r="H21" s="468"/>
      <c r="I21" s="468"/>
      <c r="J21" s="469"/>
      <c r="K21" s="186">
        <f>SUM(K19:K20)</f>
        <v>52448714</v>
      </c>
      <c r="L21" s="7">
        <f t="shared" ref="L21:M21" si="2">SUM(L19:L20)</f>
        <v>0</v>
      </c>
      <c r="M21" s="83">
        <f t="shared" si="2"/>
        <v>52448714</v>
      </c>
    </row>
    <row r="22" spans="1:13" s="6" customFormat="1" ht="21.75" customHeight="1" x14ac:dyDescent="0.15">
      <c r="A22" s="115"/>
      <c r="B22" s="116"/>
      <c r="C22" s="116"/>
      <c r="D22" s="65" t="s">
        <v>60</v>
      </c>
      <c r="E22" s="200"/>
      <c r="F22" s="200"/>
      <c r="G22" s="202"/>
      <c r="H22" s="290"/>
      <c r="I22" s="286"/>
      <c r="J22" s="393">
        <f>+K23+K25+K32+K33+K34+K36+K38+K44+K45+K51+K52+K54+K56+K65</f>
        <v>3198001191</v>
      </c>
      <c r="K22" s="394"/>
      <c r="L22" s="67">
        <f>+L23+L25+L32+L33+L34+L36+L38+L44+L45+L51+L52+L54+L56+L65</f>
        <v>1114515188</v>
      </c>
      <c r="M22" s="112">
        <f>+M23+M25+M32+M33+M34+M36+M38+M44+M45+M51+M52+M54+M56+M65</f>
        <v>2083486003</v>
      </c>
    </row>
    <row r="23" spans="1:13" s="6" customFormat="1" ht="21.75" customHeight="1" x14ac:dyDescent="0.15">
      <c r="A23" s="73"/>
      <c r="B23" s="8"/>
      <c r="C23" s="8"/>
      <c r="D23" s="8"/>
      <c r="E23" s="460" t="s">
        <v>6</v>
      </c>
      <c r="F23" s="26" t="s">
        <v>61</v>
      </c>
      <c r="G23" s="491">
        <v>2133.67</v>
      </c>
      <c r="H23" s="422">
        <v>35521</v>
      </c>
      <c r="I23" s="412" t="s">
        <v>156</v>
      </c>
      <c r="J23" s="431"/>
      <c r="K23" s="488">
        <v>588204736</v>
      </c>
      <c r="L23" s="414">
        <v>365130982</v>
      </c>
      <c r="M23" s="398">
        <f>+K23-L23</f>
        <v>223073754</v>
      </c>
    </row>
    <row r="24" spans="1:13" s="6" customFormat="1" ht="21.75" customHeight="1" x14ac:dyDescent="0.15">
      <c r="A24" s="73"/>
      <c r="B24" s="8"/>
      <c r="C24" s="8"/>
      <c r="D24" s="8"/>
      <c r="E24" s="457"/>
      <c r="F24" s="173" t="s">
        <v>63</v>
      </c>
      <c r="G24" s="492"/>
      <c r="H24" s="444"/>
      <c r="I24" s="445"/>
      <c r="J24" s="432"/>
      <c r="K24" s="489"/>
      <c r="L24" s="420"/>
      <c r="M24" s="421"/>
    </row>
    <row r="25" spans="1:13" s="6" customFormat="1" ht="21.75" customHeight="1" x14ac:dyDescent="0.15">
      <c r="A25" s="73"/>
      <c r="B25" s="8"/>
      <c r="C25" s="8"/>
      <c r="D25" s="8"/>
      <c r="E25" s="460" t="s">
        <v>47</v>
      </c>
      <c r="F25" s="26" t="s">
        <v>62</v>
      </c>
      <c r="G25" s="447">
        <v>555.79999999999995</v>
      </c>
      <c r="H25" s="422">
        <v>41729</v>
      </c>
      <c r="I25" s="480" t="s">
        <v>153</v>
      </c>
      <c r="J25" s="431"/>
      <c r="K25" s="442">
        <v>109972731</v>
      </c>
      <c r="L25" s="414">
        <v>38314565</v>
      </c>
      <c r="M25" s="398">
        <f>+K25-L25</f>
        <v>71658166</v>
      </c>
    </row>
    <row r="26" spans="1:13" s="6" customFormat="1" ht="21.75" customHeight="1" x14ac:dyDescent="0.15">
      <c r="A26" s="73"/>
      <c r="B26" s="8"/>
      <c r="C26" s="8"/>
      <c r="D26" s="8"/>
      <c r="E26" s="457"/>
      <c r="F26" s="173" t="s">
        <v>64</v>
      </c>
      <c r="G26" s="479"/>
      <c r="H26" s="444"/>
      <c r="I26" s="481"/>
      <c r="J26" s="432"/>
      <c r="K26" s="443"/>
      <c r="L26" s="420"/>
      <c r="M26" s="421"/>
    </row>
    <row r="27" spans="1:13" s="6" customFormat="1" ht="21.75" customHeight="1" x14ac:dyDescent="0.15">
      <c r="A27" s="73"/>
      <c r="B27" s="8"/>
      <c r="C27" s="8"/>
      <c r="D27" s="8"/>
      <c r="E27" s="395" t="s">
        <v>110</v>
      </c>
      <c r="F27" s="48" t="s">
        <v>65</v>
      </c>
      <c r="G27" s="474">
        <v>936.88</v>
      </c>
      <c r="H27" s="451">
        <v>40725</v>
      </c>
      <c r="I27" s="199" t="s">
        <v>153</v>
      </c>
      <c r="J27" s="203" t="s">
        <v>25</v>
      </c>
      <c r="K27" s="181">
        <v>66361142</v>
      </c>
      <c r="L27" s="91">
        <v>22708398</v>
      </c>
      <c r="M27" s="259">
        <f>+K27-L27</f>
        <v>43652744</v>
      </c>
    </row>
    <row r="28" spans="1:13" s="6" customFormat="1" ht="21.75" customHeight="1" x14ac:dyDescent="0.15">
      <c r="A28" s="73"/>
      <c r="B28" s="8"/>
      <c r="C28" s="8"/>
      <c r="D28" s="8"/>
      <c r="E28" s="397"/>
      <c r="F28" s="38" t="s">
        <v>66</v>
      </c>
      <c r="G28" s="490"/>
      <c r="H28" s="452"/>
      <c r="I28" s="169" t="s">
        <v>164</v>
      </c>
      <c r="J28" s="187" t="s">
        <v>27</v>
      </c>
      <c r="K28" s="183">
        <v>99541713</v>
      </c>
      <c r="L28" s="86">
        <v>26849574</v>
      </c>
      <c r="M28" s="260">
        <f>+K28-L28</f>
        <v>72692139</v>
      </c>
    </row>
    <row r="29" spans="1:13" s="6" customFormat="1" ht="21.75" customHeight="1" x14ac:dyDescent="0.15">
      <c r="A29" s="73"/>
      <c r="B29" s="8"/>
      <c r="C29" s="8"/>
      <c r="D29" s="8"/>
      <c r="E29" s="432" t="s">
        <v>56</v>
      </c>
      <c r="F29" s="453"/>
      <c r="G29" s="453"/>
      <c r="H29" s="453"/>
      <c r="I29" s="453"/>
      <c r="J29" s="454"/>
      <c r="K29" s="184">
        <f>SUM(K27:K28)</f>
        <v>165902855</v>
      </c>
      <c r="L29" s="220">
        <f t="shared" ref="L29:M29" si="3">SUM(L27:L28)</f>
        <v>49557972</v>
      </c>
      <c r="M29" s="261">
        <f t="shared" si="3"/>
        <v>116344883</v>
      </c>
    </row>
    <row r="30" spans="1:13" s="6" customFormat="1" ht="21.75" customHeight="1" x14ac:dyDescent="0.15">
      <c r="A30" s="73"/>
      <c r="B30" s="8"/>
      <c r="C30" s="8"/>
      <c r="D30" s="8"/>
      <c r="E30" s="460" t="s">
        <v>27</v>
      </c>
      <c r="F30" s="26" t="s">
        <v>94</v>
      </c>
      <c r="G30" s="447">
        <v>901.03</v>
      </c>
      <c r="H30" s="451">
        <v>40725</v>
      </c>
      <c r="I30" s="412" t="s">
        <v>158</v>
      </c>
      <c r="J30" s="495" t="s">
        <v>57</v>
      </c>
      <c r="K30" s="436">
        <v>196955661</v>
      </c>
      <c r="L30" s="414">
        <v>66002691</v>
      </c>
      <c r="M30" s="398">
        <f>+K30-L30</f>
        <v>130952970</v>
      </c>
    </row>
    <row r="31" spans="1:13" s="6" customFormat="1" ht="21.75" customHeight="1" x14ac:dyDescent="0.15">
      <c r="A31" s="73"/>
      <c r="B31" s="8"/>
      <c r="C31" s="8"/>
      <c r="D31" s="8"/>
      <c r="E31" s="457"/>
      <c r="F31" s="173" t="s">
        <v>66</v>
      </c>
      <c r="G31" s="479"/>
      <c r="H31" s="455"/>
      <c r="I31" s="445"/>
      <c r="J31" s="496"/>
      <c r="K31" s="487"/>
      <c r="L31" s="420"/>
      <c r="M31" s="421"/>
    </row>
    <row r="32" spans="1:13" s="6" customFormat="1" ht="21.75" customHeight="1" x14ac:dyDescent="0.15">
      <c r="A32" s="73"/>
      <c r="B32" s="8"/>
      <c r="C32" s="8"/>
      <c r="D32" s="8"/>
      <c r="E32" s="461" t="s">
        <v>161</v>
      </c>
      <c r="F32" s="462"/>
      <c r="G32" s="462"/>
      <c r="H32" s="462"/>
      <c r="I32" s="462"/>
      <c r="J32" s="463"/>
      <c r="K32" s="205">
        <f>+K27</f>
        <v>66361142</v>
      </c>
      <c r="L32" s="253">
        <f>+L27</f>
        <v>22708398</v>
      </c>
      <c r="M32" s="80">
        <f>+M27</f>
        <v>43652744</v>
      </c>
    </row>
    <row r="33" spans="1:13" s="6" customFormat="1" ht="21.75" customHeight="1" x14ac:dyDescent="0.15">
      <c r="A33" s="73"/>
      <c r="B33" s="8"/>
      <c r="C33" s="8"/>
      <c r="D33" s="8"/>
      <c r="E33" s="464" t="s">
        <v>162</v>
      </c>
      <c r="F33" s="465"/>
      <c r="G33" s="465"/>
      <c r="H33" s="465"/>
      <c r="I33" s="465"/>
      <c r="J33" s="466"/>
      <c r="K33" s="179">
        <f>+K28+K30</f>
        <v>296497374</v>
      </c>
      <c r="L33" s="69">
        <f>+L28+L30</f>
        <v>92852265</v>
      </c>
      <c r="M33" s="80">
        <f>+M28+M30</f>
        <v>203645109</v>
      </c>
    </row>
    <row r="34" spans="1:13" s="6" customFormat="1" ht="21.75" customHeight="1" x14ac:dyDescent="0.15">
      <c r="A34" s="73"/>
      <c r="B34" s="8"/>
      <c r="C34" s="8"/>
      <c r="D34" s="8"/>
      <c r="E34" s="456" t="s">
        <v>28</v>
      </c>
      <c r="F34" s="204" t="s">
        <v>67</v>
      </c>
      <c r="G34" s="458">
        <v>3192.49</v>
      </c>
      <c r="H34" s="422">
        <v>40118</v>
      </c>
      <c r="I34" s="412" t="s">
        <v>163</v>
      </c>
      <c r="J34" s="414"/>
      <c r="K34" s="442">
        <v>624717095</v>
      </c>
      <c r="L34" s="414">
        <v>224007237</v>
      </c>
      <c r="M34" s="398">
        <f>+K34-L34</f>
        <v>400709858</v>
      </c>
    </row>
    <row r="35" spans="1:13" s="6" customFormat="1" ht="21.75" customHeight="1" x14ac:dyDescent="0.15">
      <c r="A35" s="73"/>
      <c r="B35" s="8"/>
      <c r="C35" s="8"/>
      <c r="D35" s="8"/>
      <c r="E35" s="457"/>
      <c r="F35" s="173" t="s">
        <v>68</v>
      </c>
      <c r="G35" s="459"/>
      <c r="H35" s="444"/>
      <c r="I35" s="445"/>
      <c r="J35" s="420"/>
      <c r="K35" s="443"/>
      <c r="L35" s="420"/>
      <c r="M35" s="421"/>
    </row>
    <row r="36" spans="1:13" s="6" customFormat="1" ht="21.75" customHeight="1" x14ac:dyDescent="0.15">
      <c r="A36" s="73"/>
      <c r="B36" s="8"/>
      <c r="C36" s="8"/>
      <c r="D36" s="8"/>
      <c r="E36" s="460" t="s">
        <v>29</v>
      </c>
      <c r="F36" s="26" t="s">
        <v>69</v>
      </c>
      <c r="G36" s="447">
        <v>3099.7</v>
      </c>
      <c r="H36" s="422">
        <v>41334</v>
      </c>
      <c r="I36" s="412" t="s">
        <v>172</v>
      </c>
      <c r="J36" s="401"/>
      <c r="K36" s="486">
        <v>605264189</v>
      </c>
      <c r="L36" s="414">
        <v>149219641</v>
      </c>
      <c r="M36" s="398">
        <f>+K36-L36</f>
        <v>456044548</v>
      </c>
    </row>
    <row r="37" spans="1:13" s="6" customFormat="1" ht="21.75" customHeight="1" x14ac:dyDescent="0.15">
      <c r="A37" s="73"/>
      <c r="B37" s="8"/>
      <c r="C37" s="8"/>
      <c r="D37" s="8"/>
      <c r="E37" s="457"/>
      <c r="F37" s="173" t="s">
        <v>68</v>
      </c>
      <c r="G37" s="479"/>
      <c r="H37" s="444"/>
      <c r="I37" s="445"/>
      <c r="J37" s="420"/>
      <c r="K37" s="443"/>
      <c r="L37" s="420"/>
      <c r="M37" s="421"/>
    </row>
    <row r="38" spans="1:13" s="6" customFormat="1" ht="21.75" customHeight="1" x14ac:dyDescent="0.15">
      <c r="A38" s="73"/>
      <c r="B38" s="8"/>
      <c r="C38" s="8"/>
      <c r="D38" s="8"/>
      <c r="E38" s="477" t="s">
        <v>31</v>
      </c>
      <c r="F38" s="26" t="s">
        <v>70</v>
      </c>
      <c r="G38" s="447">
        <v>1548.28</v>
      </c>
      <c r="H38" s="422">
        <v>42521</v>
      </c>
      <c r="I38" s="412"/>
      <c r="J38" s="414"/>
      <c r="K38" s="442">
        <v>387381588</v>
      </c>
      <c r="L38" s="414">
        <v>55328409</v>
      </c>
      <c r="M38" s="398">
        <f>+K38-L38</f>
        <v>332053179</v>
      </c>
    </row>
    <row r="39" spans="1:13" s="6" customFormat="1" ht="21.75" customHeight="1" x14ac:dyDescent="0.15">
      <c r="A39" s="73"/>
      <c r="B39" s="8"/>
      <c r="C39" s="8"/>
      <c r="D39" s="8"/>
      <c r="E39" s="478"/>
      <c r="F39" s="173" t="s">
        <v>71</v>
      </c>
      <c r="G39" s="479"/>
      <c r="H39" s="444"/>
      <c r="I39" s="445"/>
      <c r="J39" s="420"/>
      <c r="K39" s="443"/>
      <c r="L39" s="420"/>
      <c r="M39" s="421"/>
    </row>
    <row r="40" spans="1:13" s="6" customFormat="1" ht="21.75" customHeight="1" x14ac:dyDescent="0.15">
      <c r="A40" s="73"/>
      <c r="B40" s="8"/>
      <c r="C40" s="8"/>
      <c r="D40" s="8"/>
      <c r="E40" s="395" t="s">
        <v>72</v>
      </c>
      <c r="F40" s="26" t="s">
        <v>73</v>
      </c>
      <c r="G40" s="447">
        <v>495.72</v>
      </c>
      <c r="H40" s="422">
        <v>36981</v>
      </c>
      <c r="I40" s="412" t="s">
        <v>164</v>
      </c>
      <c r="J40" s="427"/>
      <c r="K40" s="442">
        <f>+K44-K42</f>
        <v>81437780</v>
      </c>
      <c r="L40" s="414">
        <v>43459524</v>
      </c>
      <c r="M40" s="398">
        <f>+M44-M42</f>
        <v>37978256</v>
      </c>
    </row>
    <row r="41" spans="1:13" s="6" customFormat="1" ht="21.75" customHeight="1" x14ac:dyDescent="0.15">
      <c r="A41" s="73"/>
      <c r="B41" s="8"/>
      <c r="C41" s="8"/>
      <c r="D41" s="8"/>
      <c r="E41" s="396"/>
      <c r="F41" s="25" t="s">
        <v>74</v>
      </c>
      <c r="G41" s="448"/>
      <c r="H41" s="423"/>
      <c r="I41" s="413"/>
      <c r="J41" s="428"/>
      <c r="K41" s="449"/>
      <c r="L41" s="411"/>
      <c r="M41" s="399"/>
    </row>
    <row r="42" spans="1:13" s="6" customFormat="1" ht="21.75" customHeight="1" x14ac:dyDescent="0.15">
      <c r="A42" s="73"/>
      <c r="B42" s="8"/>
      <c r="C42" s="8"/>
      <c r="D42" s="8"/>
      <c r="E42" s="396"/>
      <c r="F42" s="29" t="s">
        <v>75</v>
      </c>
      <c r="G42" s="450">
        <v>123.47</v>
      </c>
      <c r="H42" s="476">
        <v>38078</v>
      </c>
      <c r="I42" s="410" t="s">
        <v>165</v>
      </c>
      <c r="J42" s="429" t="s">
        <v>78</v>
      </c>
      <c r="K42" s="438">
        <v>20947500</v>
      </c>
      <c r="L42" s="400">
        <v>11877225</v>
      </c>
      <c r="M42" s="402">
        <f>+K42-L42</f>
        <v>9070275</v>
      </c>
    </row>
    <row r="43" spans="1:13" s="6" customFormat="1" ht="21.75" customHeight="1" x14ac:dyDescent="0.15">
      <c r="A43" s="73"/>
      <c r="B43" s="8"/>
      <c r="C43" s="8"/>
      <c r="D43" s="8"/>
      <c r="E43" s="397"/>
      <c r="F43" s="25" t="s">
        <v>76</v>
      </c>
      <c r="G43" s="448"/>
      <c r="H43" s="423"/>
      <c r="I43" s="413"/>
      <c r="J43" s="430"/>
      <c r="K43" s="437"/>
      <c r="L43" s="411"/>
      <c r="M43" s="399"/>
    </row>
    <row r="44" spans="1:13" s="6" customFormat="1" ht="21.75" customHeight="1" x14ac:dyDescent="0.15">
      <c r="A44" s="73"/>
      <c r="B44" s="8"/>
      <c r="C44" s="8"/>
      <c r="D44" s="8"/>
      <c r="E44" s="417" t="s">
        <v>56</v>
      </c>
      <c r="F44" s="418"/>
      <c r="G44" s="418"/>
      <c r="H44" s="418"/>
      <c r="I44" s="418"/>
      <c r="J44" s="419"/>
      <c r="K44" s="184">
        <v>102385280</v>
      </c>
      <c r="L44" s="220">
        <f>L40+L42</f>
        <v>55336749</v>
      </c>
      <c r="M44" s="261">
        <f>+K44-L44</f>
        <v>47048531</v>
      </c>
    </row>
    <row r="45" spans="1:13" s="6" customFormat="1" ht="21.75" customHeight="1" x14ac:dyDescent="0.15">
      <c r="A45" s="73"/>
      <c r="B45" s="8"/>
      <c r="C45" s="8"/>
      <c r="D45" s="8"/>
      <c r="E45" s="472" t="s">
        <v>17</v>
      </c>
      <c r="F45" s="48" t="s">
        <v>79</v>
      </c>
      <c r="G45" s="474">
        <v>270.97000000000003</v>
      </c>
      <c r="H45" s="422">
        <v>41017</v>
      </c>
      <c r="I45" s="412" t="s">
        <v>164</v>
      </c>
      <c r="J45" s="431"/>
      <c r="K45" s="442">
        <v>8654712</v>
      </c>
      <c r="L45" s="414">
        <v>6058297</v>
      </c>
      <c r="M45" s="398">
        <f>+K45-L45</f>
        <v>2596415</v>
      </c>
    </row>
    <row r="46" spans="1:13" s="6" customFormat="1" ht="21.75" customHeight="1" x14ac:dyDescent="0.15">
      <c r="A46" s="73"/>
      <c r="B46" s="8"/>
      <c r="C46" s="8"/>
      <c r="D46" s="8"/>
      <c r="E46" s="473"/>
      <c r="F46" s="153" t="s">
        <v>80</v>
      </c>
      <c r="G46" s="475"/>
      <c r="H46" s="444"/>
      <c r="I46" s="445"/>
      <c r="J46" s="432"/>
      <c r="K46" s="443"/>
      <c r="L46" s="420"/>
      <c r="M46" s="421"/>
    </row>
    <row r="47" spans="1:13" s="6" customFormat="1" ht="21.75" customHeight="1" x14ac:dyDescent="0.15">
      <c r="A47" s="73"/>
      <c r="B47" s="8"/>
      <c r="C47" s="8"/>
      <c r="D47" s="8"/>
      <c r="E47" s="395" t="s">
        <v>233</v>
      </c>
      <c r="F47" s="204" t="s">
        <v>81</v>
      </c>
      <c r="G47" s="482">
        <v>146.81</v>
      </c>
      <c r="H47" s="422">
        <v>41729</v>
      </c>
      <c r="I47" s="483" t="s">
        <v>166</v>
      </c>
      <c r="J47" s="426" t="s">
        <v>82</v>
      </c>
      <c r="K47" s="436">
        <f>14001706+15356474+1721499+1352905+1981145+1920229+2767201+183600</f>
        <v>39284759</v>
      </c>
      <c r="L47" s="414">
        <f>4200510+4192317+346020+811743+1188687+962034+1386366+11475</f>
        <v>13099152</v>
      </c>
      <c r="M47" s="398">
        <f>K47-L47</f>
        <v>26185607</v>
      </c>
    </row>
    <row r="48" spans="1:13" s="6" customFormat="1" ht="21.75" customHeight="1" x14ac:dyDescent="0.15">
      <c r="A48" s="73"/>
      <c r="B48" s="8"/>
      <c r="C48" s="8"/>
      <c r="D48" s="8"/>
      <c r="E48" s="396"/>
      <c r="F48" s="25" t="s">
        <v>83</v>
      </c>
      <c r="G48" s="448"/>
      <c r="H48" s="423"/>
      <c r="I48" s="409"/>
      <c r="J48" s="433"/>
      <c r="K48" s="437"/>
      <c r="L48" s="411"/>
      <c r="M48" s="399"/>
    </row>
    <row r="49" spans="1:13" s="6" customFormat="1" ht="21.75" customHeight="1" x14ac:dyDescent="0.15">
      <c r="A49" s="73"/>
      <c r="B49" s="8"/>
      <c r="C49" s="8"/>
      <c r="D49" s="8"/>
      <c r="E49" s="396"/>
      <c r="F49" s="29" t="s">
        <v>84</v>
      </c>
      <c r="G49" s="450">
        <v>209.92</v>
      </c>
      <c r="H49" s="446">
        <v>38007</v>
      </c>
      <c r="I49" s="409" t="s">
        <v>166</v>
      </c>
      <c r="J49" s="434" t="s">
        <v>86</v>
      </c>
      <c r="K49" s="438">
        <f>1907207+237600</f>
        <v>2144807</v>
      </c>
      <c r="L49" s="400">
        <f>1308805+14850</f>
        <v>1323655</v>
      </c>
      <c r="M49" s="402">
        <f>K49-L49</f>
        <v>821152</v>
      </c>
    </row>
    <row r="50" spans="1:13" s="6" customFormat="1" ht="21.75" customHeight="1" x14ac:dyDescent="0.15">
      <c r="A50" s="73"/>
      <c r="B50" s="8"/>
      <c r="C50" s="8"/>
      <c r="D50" s="8"/>
      <c r="E50" s="397"/>
      <c r="F50" s="25" t="s">
        <v>85</v>
      </c>
      <c r="G50" s="448"/>
      <c r="H50" s="423"/>
      <c r="I50" s="409"/>
      <c r="J50" s="435"/>
      <c r="K50" s="437"/>
      <c r="L50" s="411"/>
      <c r="M50" s="399"/>
    </row>
    <row r="51" spans="1:13" s="6" customFormat="1" ht="21.75" customHeight="1" x14ac:dyDescent="0.15">
      <c r="A51" s="73"/>
      <c r="B51" s="8"/>
      <c r="C51" s="8"/>
      <c r="D51" s="8"/>
      <c r="E51" s="417" t="s">
        <v>56</v>
      </c>
      <c r="F51" s="418"/>
      <c r="G51" s="418"/>
      <c r="H51" s="418"/>
      <c r="I51" s="418"/>
      <c r="J51" s="419"/>
      <c r="K51" s="184">
        <f>SUM(K47:K50)</f>
        <v>41429566</v>
      </c>
      <c r="L51" s="223">
        <f>SUM(L47:L50)</f>
        <v>14422807</v>
      </c>
      <c r="M51" s="262">
        <f>SUM(M47:M50)</f>
        <v>27006759</v>
      </c>
    </row>
    <row r="52" spans="1:13" s="6" customFormat="1" ht="21.75" customHeight="1" x14ac:dyDescent="0.15">
      <c r="A52" s="73"/>
      <c r="B52" s="8"/>
      <c r="C52" s="8"/>
      <c r="D52" s="8"/>
      <c r="E52" s="477" t="s">
        <v>19</v>
      </c>
      <c r="F52" s="26" t="s">
        <v>87</v>
      </c>
      <c r="G52" s="447">
        <v>434.86</v>
      </c>
      <c r="H52" s="422">
        <v>41729</v>
      </c>
      <c r="I52" s="412" t="s">
        <v>164</v>
      </c>
      <c r="J52" s="431"/>
      <c r="K52" s="442">
        <v>28344211</v>
      </c>
      <c r="L52" s="414">
        <v>6652126</v>
      </c>
      <c r="M52" s="398">
        <f>+K52-L52</f>
        <v>21692085</v>
      </c>
    </row>
    <row r="53" spans="1:13" s="6" customFormat="1" ht="21.75" customHeight="1" x14ac:dyDescent="0.15">
      <c r="A53" s="73"/>
      <c r="B53" s="8"/>
      <c r="C53" s="8"/>
      <c r="D53" s="8"/>
      <c r="E53" s="478"/>
      <c r="F53" s="173" t="s">
        <v>88</v>
      </c>
      <c r="G53" s="479"/>
      <c r="H53" s="444"/>
      <c r="I53" s="445"/>
      <c r="J53" s="432"/>
      <c r="K53" s="443"/>
      <c r="L53" s="420"/>
      <c r="M53" s="421"/>
    </row>
    <row r="54" spans="1:13" s="6" customFormat="1" ht="21.75" customHeight="1" x14ac:dyDescent="0.15">
      <c r="A54" s="73"/>
      <c r="B54" s="8"/>
      <c r="C54" s="8"/>
      <c r="D54" s="8"/>
      <c r="E54" s="395" t="s">
        <v>21</v>
      </c>
      <c r="F54" s="26" t="s">
        <v>53</v>
      </c>
      <c r="G54" s="447">
        <v>729.36</v>
      </c>
      <c r="H54" s="422">
        <v>41017</v>
      </c>
      <c r="I54" s="412" t="s">
        <v>158</v>
      </c>
      <c r="J54" s="470"/>
      <c r="K54" s="436">
        <v>24436736</v>
      </c>
      <c r="L54" s="414">
        <v>3421138</v>
      </c>
      <c r="M54" s="398">
        <f>+K54-L54</f>
        <v>21015598</v>
      </c>
    </row>
    <row r="55" spans="1:13" s="6" customFormat="1" ht="21.75" customHeight="1" x14ac:dyDescent="0.15">
      <c r="A55" s="73"/>
      <c r="B55" s="8"/>
      <c r="C55" s="8"/>
      <c r="D55" s="8"/>
      <c r="E55" s="484"/>
      <c r="F55" s="204" t="s">
        <v>68</v>
      </c>
      <c r="G55" s="482"/>
      <c r="H55" s="446"/>
      <c r="I55" s="485"/>
      <c r="J55" s="471"/>
      <c r="K55" s="519"/>
      <c r="L55" s="401"/>
      <c r="M55" s="403"/>
    </row>
    <row r="56" spans="1:13" s="6" customFormat="1" ht="21.75" customHeight="1" x14ac:dyDescent="0.15">
      <c r="A56" s="73"/>
      <c r="B56" s="8"/>
      <c r="C56" s="8"/>
      <c r="D56" s="8"/>
      <c r="E56" s="395" t="s">
        <v>234</v>
      </c>
      <c r="F56" s="26" t="s">
        <v>89</v>
      </c>
      <c r="G56" s="447">
        <v>380.24</v>
      </c>
      <c r="H56" s="422">
        <v>42170</v>
      </c>
      <c r="I56" s="412" t="s">
        <v>169</v>
      </c>
      <c r="J56" s="470"/>
      <c r="K56" s="436">
        <v>24582831</v>
      </c>
      <c r="L56" s="414">
        <v>6391747</v>
      </c>
      <c r="M56" s="398">
        <f>+K56-L56</f>
        <v>18191084</v>
      </c>
    </row>
    <row r="57" spans="1:13" s="6" customFormat="1" ht="21.75" customHeight="1" x14ac:dyDescent="0.15">
      <c r="A57" s="73"/>
      <c r="B57" s="8"/>
      <c r="C57" s="8"/>
      <c r="D57" s="8"/>
      <c r="E57" s="397"/>
      <c r="F57" s="25" t="s">
        <v>90</v>
      </c>
      <c r="G57" s="448"/>
      <c r="H57" s="423"/>
      <c r="I57" s="413"/>
      <c r="J57" s="435"/>
      <c r="K57" s="437"/>
      <c r="L57" s="411"/>
      <c r="M57" s="399"/>
    </row>
    <row r="58" spans="1:13" s="6" customFormat="1" ht="21.75" customHeight="1" x14ac:dyDescent="0.15">
      <c r="A58" s="73"/>
      <c r="B58" s="8"/>
      <c r="C58" s="8"/>
      <c r="D58" s="8"/>
      <c r="E58" s="395" t="s">
        <v>24</v>
      </c>
      <c r="F58" s="26" t="s">
        <v>91</v>
      </c>
      <c r="G58" s="447">
        <v>414.05</v>
      </c>
      <c r="H58" s="415">
        <v>41671</v>
      </c>
      <c r="I58" s="412" t="s">
        <v>158</v>
      </c>
      <c r="J58" s="439"/>
      <c r="K58" s="442">
        <v>114499622</v>
      </c>
      <c r="L58" s="414">
        <f>15907613+3432314+7755704+3071490</f>
        <v>30167121</v>
      </c>
      <c r="M58" s="398">
        <f>+K58-L58</f>
        <v>84332501</v>
      </c>
    </row>
    <row r="59" spans="1:13" s="6" customFormat="1" ht="21.75" customHeight="1" x14ac:dyDescent="0.15">
      <c r="A59" s="73"/>
      <c r="B59" s="8"/>
      <c r="C59" s="8"/>
      <c r="D59" s="8"/>
      <c r="E59" s="396"/>
      <c r="F59" s="25" t="s">
        <v>92</v>
      </c>
      <c r="G59" s="448"/>
      <c r="H59" s="408"/>
      <c r="I59" s="413"/>
      <c r="J59" s="440"/>
      <c r="K59" s="449"/>
      <c r="L59" s="411"/>
      <c r="M59" s="399"/>
    </row>
    <row r="60" spans="1:13" s="6" customFormat="1" ht="21.75" customHeight="1" x14ac:dyDescent="0.15">
      <c r="A60" s="73"/>
      <c r="B60" s="8"/>
      <c r="C60" s="8"/>
      <c r="D60" s="8"/>
      <c r="E60" s="396"/>
      <c r="F60" s="204" t="s">
        <v>91</v>
      </c>
      <c r="G60" s="517">
        <v>326.68</v>
      </c>
      <c r="H60" s="408"/>
      <c r="I60" s="410" t="s">
        <v>167</v>
      </c>
      <c r="J60" s="441"/>
      <c r="K60" s="515">
        <v>87737310</v>
      </c>
      <c r="L60" s="400">
        <f>12669519+3893011+4159321+2108490</f>
        <v>22830341</v>
      </c>
      <c r="M60" s="402">
        <f>+K60-L60</f>
        <v>64906969</v>
      </c>
    </row>
    <row r="61" spans="1:13" s="6" customFormat="1" ht="21.75" customHeight="1" x14ac:dyDescent="0.15">
      <c r="A61" s="73"/>
      <c r="B61" s="8"/>
      <c r="C61" s="8"/>
      <c r="D61" s="8"/>
      <c r="E61" s="396"/>
      <c r="F61" s="25" t="s">
        <v>92</v>
      </c>
      <c r="G61" s="518"/>
      <c r="H61" s="416"/>
      <c r="I61" s="413"/>
      <c r="J61" s="440"/>
      <c r="K61" s="516"/>
      <c r="L61" s="401"/>
      <c r="M61" s="403"/>
    </row>
    <row r="62" spans="1:13" s="6" customFormat="1" ht="21.75" customHeight="1" x14ac:dyDescent="0.15">
      <c r="A62" s="73"/>
      <c r="B62" s="8"/>
      <c r="C62" s="8"/>
      <c r="D62" s="8"/>
      <c r="E62" s="396"/>
      <c r="F62" s="404" t="s">
        <v>77</v>
      </c>
      <c r="G62" s="405"/>
      <c r="H62" s="405"/>
      <c r="I62" s="405"/>
      <c r="J62" s="406"/>
      <c r="K62" s="22">
        <f>SUM(K58:K61)</f>
        <v>202236932</v>
      </c>
      <c r="L62" s="86">
        <f t="shared" ref="L62:M62" si="4">SUM(L58:L61)</f>
        <v>52997462</v>
      </c>
      <c r="M62" s="260">
        <f t="shared" si="4"/>
        <v>149239470</v>
      </c>
    </row>
    <row r="63" spans="1:13" s="6" customFormat="1" ht="21.75" customHeight="1" x14ac:dyDescent="0.15">
      <c r="A63" s="73"/>
      <c r="B63" s="8"/>
      <c r="C63" s="8"/>
      <c r="D63" s="8"/>
      <c r="E63" s="396"/>
      <c r="F63" s="37" t="s">
        <v>271</v>
      </c>
      <c r="G63" s="450">
        <v>295.63</v>
      </c>
      <c r="H63" s="407">
        <v>41671</v>
      </c>
      <c r="I63" s="409" t="s">
        <v>166</v>
      </c>
      <c r="J63" s="425" t="s">
        <v>93</v>
      </c>
      <c r="K63" s="438">
        <v>87532068</v>
      </c>
      <c r="L63" s="400">
        <v>21673365</v>
      </c>
      <c r="M63" s="402">
        <f>+K63-L63</f>
        <v>65858703</v>
      </c>
    </row>
    <row r="64" spans="1:13" s="6" customFormat="1" ht="21.75" customHeight="1" x14ac:dyDescent="0.15">
      <c r="A64" s="73"/>
      <c r="B64" s="8"/>
      <c r="C64" s="8"/>
      <c r="D64" s="8"/>
      <c r="E64" s="396"/>
      <c r="F64" s="49" t="s">
        <v>92</v>
      </c>
      <c r="G64" s="482"/>
      <c r="H64" s="408"/>
      <c r="I64" s="410"/>
      <c r="J64" s="426"/>
      <c r="K64" s="437"/>
      <c r="L64" s="411"/>
      <c r="M64" s="399"/>
    </row>
    <row r="65" spans="1:13" s="6" customFormat="1" ht="21.75" customHeight="1" x14ac:dyDescent="0.15">
      <c r="A65" s="73"/>
      <c r="B65" s="8"/>
      <c r="C65" s="8"/>
      <c r="D65" s="8"/>
      <c r="E65" s="417" t="s">
        <v>56</v>
      </c>
      <c r="F65" s="418"/>
      <c r="G65" s="418"/>
      <c r="H65" s="418"/>
      <c r="I65" s="424"/>
      <c r="J65" s="188"/>
      <c r="K65" s="184">
        <f>+K62+K63</f>
        <v>289769000</v>
      </c>
      <c r="L65" s="250">
        <f t="shared" ref="L65:M65" si="5">+L62+L63</f>
        <v>74670827</v>
      </c>
      <c r="M65" s="83">
        <f t="shared" si="5"/>
        <v>215098173</v>
      </c>
    </row>
    <row r="66" spans="1:13" s="6" customFormat="1" ht="21.75" customHeight="1" x14ac:dyDescent="0.15">
      <c r="A66" s="499" t="s">
        <v>95</v>
      </c>
      <c r="B66" s="500"/>
      <c r="C66" s="500"/>
      <c r="D66" s="500"/>
      <c r="E66" s="500"/>
      <c r="F66" s="500"/>
      <c r="G66" s="500"/>
      <c r="H66" s="500"/>
      <c r="I66" s="501"/>
      <c r="J66" s="391">
        <f>+J8+J22</f>
        <v>3546944309</v>
      </c>
      <c r="K66" s="392"/>
      <c r="L66" s="211">
        <f>+L8+L22</f>
        <v>1114515188</v>
      </c>
      <c r="M66" s="263">
        <f>+M8+M22</f>
        <v>2432429121</v>
      </c>
    </row>
    <row r="67" spans="1:13" s="6" customFormat="1" ht="21" customHeight="1" x14ac:dyDescent="0.15">
      <c r="A67" s="71"/>
      <c r="B67" s="68"/>
      <c r="C67" s="45" t="s">
        <v>96</v>
      </c>
      <c r="D67" s="68"/>
      <c r="E67" s="154"/>
      <c r="F67" s="154"/>
      <c r="G67" s="291"/>
      <c r="H67" s="167"/>
      <c r="I67" s="167"/>
      <c r="J67" s="154"/>
      <c r="K67" s="68"/>
      <c r="L67" s="289"/>
      <c r="M67" s="80"/>
    </row>
    <row r="68" spans="1:13" s="6" customFormat="1" ht="21" customHeight="1" x14ac:dyDescent="0.15">
      <c r="A68" s="115"/>
      <c r="B68" s="116"/>
      <c r="C68" s="116"/>
      <c r="D68" s="65" t="s">
        <v>45</v>
      </c>
      <c r="E68" s="200"/>
      <c r="F68" s="200"/>
      <c r="G68" s="202"/>
      <c r="H68" s="219"/>
      <c r="I68" s="286"/>
      <c r="J68" s="122"/>
      <c r="K68" s="109">
        <f>SUM(K69:K71)</f>
        <v>29094800</v>
      </c>
      <c r="L68" s="67">
        <f>SUM(L69:L71)</f>
        <v>0</v>
      </c>
      <c r="M68" s="112">
        <f>SUM(M69:M71)</f>
        <v>29094800</v>
      </c>
    </row>
    <row r="69" spans="1:13" s="6" customFormat="1" ht="21" customHeight="1" x14ac:dyDescent="0.15">
      <c r="A69" s="319"/>
      <c r="B69" s="320"/>
      <c r="C69" s="320"/>
      <c r="D69" s="10"/>
      <c r="E69" s="322"/>
      <c r="F69" s="19" t="s">
        <v>256</v>
      </c>
      <c r="G69" s="323"/>
      <c r="H69" s="324"/>
      <c r="I69" s="325"/>
      <c r="J69" s="93"/>
      <c r="K69" s="20">
        <v>26652800</v>
      </c>
      <c r="L69" s="91">
        <v>0</v>
      </c>
      <c r="M69" s="259">
        <f>K69-L69</f>
        <v>26652800</v>
      </c>
    </row>
    <row r="70" spans="1:13" s="6" customFormat="1" ht="21" customHeight="1" x14ac:dyDescent="0.15">
      <c r="A70" s="73"/>
      <c r="B70" s="8"/>
      <c r="C70" s="8"/>
      <c r="D70" s="8"/>
      <c r="E70" s="309"/>
      <c r="F70" s="17" t="s">
        <v>72</v>
      </c>
      <c r="G70" s="215"/>
      <c r="H70" s="312" t="s">
        <v>144</v>
      </c>
      <c r="I70" s="214" t="s">
        <v>168</v>
      </c>
      <c r="J70" s="313"/>
      <c r="K70" s="22">
        <v>2142000</v>
      </c>
      <c r="L70" s="235">
        <v>0</v>
      </c>
      <c r="M70" s="265">
        <f>+K70-L70</f>
        <v>2142000</v>
      </c>
    </row>
    <row r="71" spans="1:13" s="6" customFormat="1" ht="21" customHeight="1" x14ac:dyDescent="0.15">
      <c r="A71" s="73"/>
      <c r="B71" s="8"/>
      <c r="C71" s="8"/>
      <c r="D71" s="8"/>
      <c r="E71" s="165"/>
      <c r="F71" s="222" t="s">
        <v>205</v>
      </c>
      <c r="G71" s="164"/>
      <c r="H71" s="170" t="s">
        <v>144</v>
      </c>
      <c r="I71" s="221" t="s">
        <v>164</v>
      </c>
      <c r="J71" s="123"/>
      <c r="K71" s="23">
        <v>300000</v>
      </c>
      <c r="L71" s="220">
        <v>0</v>
      </c>
      <c r="M71" s="261">
        <f>+K71-L71</f>
        <v>300000</v>
      </c>
    </row>
    <row r="72" spans="1:13" s="6" customFormat="1" ht="21" customHeight="1" x14ac:dyDescent="0.15">
      <c r="A72" s="115"/>
      <c r="B72" s="116"/>
      <c r="C72" s="116"/>
      <c r="D72" s="65" t="s">
        <v>60</v>
      </c>
      <c r="E72" s="200"/>
      <c r="F72" s="200"/>
      <c r="G72" s="292"/>
      <c r="H72" s="219"/>
      <c r="I72" s="286"/>
      <c r="J72" s="122"/>
      <c r="K72" s="109">
        <f>SUM(K73:K79)</f>
        <v>150222337</v>
      </c>
      <c r="L72" s="67">
        <f>SUM(L73:L79)</f>
        <v>49755268</v>
      </c>
      <c r="M72" s="112">
        <f>SUM(M73:M79)</f>
        <v>100467069</v>
      </c>
    </row>
    <row r="73" spans="1:13" s="6" customFormat="1" ht="21" customHeight="1" x14ac:dyDescent="0.15">
      <c r="A73" s="73"/>
      <c r="B73" s="8"/>
      <c r="C73" s="8"/>
      <c r="D73" s="8"/>
      <c r="E73" s="175"/>
      <c r="F73" s="18" t="s">
        <v>206</v>
      </c>
      <c r="G73" s="218"/>
      <c r="H73" s="169" t="s">
        <v>144</v>
      </c>
      <c r="I73" s="160" t="s">
        <v>158</v>
      </c>
      <c r="J73" s="92"/>
      <c r="K73" s="21">
        <v>2546995</v>
      </c>
      <c r="L73" s="86">
        <v>950595</v>
      </c>
      <c r="M73" s="260">
        <f t="shared" ref="M73:M79" si="6">+K73-L73</f>
        <v>1596400</v>
      </c>
    </row>
    <row r="74" spans="1:13" s="6" customFormat="1" ht="21" customHeight="1" x14ac:dyDescent="0.15">
      <c r="A74" s="73"/>
      <c r="B74" s="8"/>
      <c r="C74" s="8"/>
      <c r="D74" s="8"/>
      <c r="E74" s="175"/>
      <c r="F74" s="18" t="s">
        <v>207</v>
      </c>
      <c r="G74" s="218"/>
      <c r="H74" s="169" t="s">
        <v>144</v>
      </c>
      <c r="I74" s="160" t="s">
        <v>158</v>
      </c>
      <c r="J74" s="92"/>
      <c r="K74" s="21">
        <f>9220550</f>
        <v>9220550</v>
      </c>
      <c r="L74" s="86">
        <v>8272209</v>
      </c>
      <c r="M74" s="260">
        <f t="shared" si="6"/>
        <v>948341</v>
      </c>
    </row>
    <row r="75" spans="1:13" s="6" customFormat="1" ht="21" customHeight="1" x14ac:dyDescent="0.15">
      <c r="A75" s="73"/>
      <c r="B75" s="8"/>
      <c r="C75" s="8"/>
      <c r="D75" s="8"/>
      <c r="E75" s="175"/>
      <c r="F75" s="18" t="s">
        <v>241</v>
      </c>
      <c r="G75" s="218"/>
      <c r="H75" s="169" t="s">
        <v>144</v>
      </c>
      <c r="I75" s="160" t="s">
        <v>158</v>
      </c>
      <c r="J75" s="92"/>
      <c r="K75" s="21">
        <v>51104520</v>
      </c>
      <c r="L75" s="86">
        <v>7107230</v>
      </c>
      <c r="M75" s="260">
        <f t="shared" si="6"/>
        <v>43997290</v>
      </c>
    </row>
    <row r="76" spans="1:13" s="6" customFormat="1" ht="21" customHeight="1" x14ac:dyDescent="0.15">
      <c r="A76" s="73"/>
      <c r="B76" s="8"/>
      <c r="C76" s="8"/>
      <c r="D76" s="8"/>
      <c r="E76" s="175"/>
      <c r="F76" s="18" t="s">
        <v>242</v>
      </c>
      <c r="G76" s="218"/>
      <c r="H76" s="169" t="s">
        <v>144</v>
      </c>
      <c r="I76" s="160" t="s">
        <v>158</v>
      </c>
      <c r="J76" s="92"/>
      <c r="K76" s="21">
        <v>8369140</v>
      </c>
      <c r="L76" s="86">
        <v>1650811</v>
      </c>
      <c r="M76" s="260">
        <f t="shared" si="6"/>
        <v>6718329</v>
      </c>
    </row>
    <row r="77" spans="1:13" s="6" customFormat="1" ht="21" customHeight="1" x14ac:dyDescent="0.15">
      <c r="A77" s="73"/>
      <c r="B77" s="8"/>
      <c r="C77" s="8"/>
      <c r="D77" s="8"/>
      <c r="E77" s="175"/>
      <c r="F77" s="18" t="s">
        <v>208</v>
      </c>
      <c r="G77" s="218"/>
      <c r="H77" s="169" t="s">
        <v>144</v>
      </c>
      <c r="I77" s="160" t="s">
        <v>158</v>
      </c>
      <c r="J77" s="92"/>
      <c r="K77" s="21">
        <v>2307350</v>
      </c>
      <c r="L77" s="86">
        <v>1120792</v>
      </c>
      <c r="M77" s="260">
        <f t="shared" si="6"/>
        <v>1186558</v>
      </c>
    </row>
    <row r="78" spans="1:13" s="6" customFormat="1" ht="21" customHeight="1" x14ac:dyDescent="0.15">
      <c r="A78" s="73"/>
      <c r="B78" s="8"/>
      <c r="C78" s="8"/>
      <c r="D78" s="8"/>
      <c r="E78" s="175"/>
      <c r="F78" s="18" t="s">
        <v>209</v>
      </c>
      <c r="G78" s="218"/>
      <c r="H78" s="169" t="s">
        <v>144</v>
      </c>
      <c r="I78" s="160" t="s">
        <v>158</v>
      </c>
      <c r="J78" s="92"/>
      <c r="K78" s="21">
        <v>41960862</v>
      </c>
      <c r="L78" s="86">
        <v>16541638</v>
      </c>
      <c r="M78" s="260">
        <f t="shared" si="6"/>
        <v>25419224</v>
      </c>
    </row>
    <row r="79" spans="1:13" s="6" customFormat="1" ht="21" customHeight="1" x14ac:dyDescent="0.15">
      <c r="A79" s="73"/>
      <c r="B79" s="8"/>
      <c r="C79" s="8"/>
      <c r="D79" s="8"/>
      <c r="E79" s="196"/>
      <c r="F79" s="34" t="s">
        <v>210</v>
      </c>
      <c r="G79" s="216"/>
      <c r="H79" s="171" t="s">
        <v>144</v>
      </c>
      <c r="I79" s="159" t="s">
        <v>158</v>
      </c>
      <c r="J79" s="37"/>
      <c r="K79" s="23">
        <v>34712920</v>
      </c>
      <c r="L79" s="220">
        <v>14111993</v>
      </c>
      <c r="M79" s="261">
        <f t="shared" si="6"/>
        <v>20600927</v>
      </c>
    </row>
    <row r="80" spans="1:13" s="6" customFormat="1" ht="21" customHeight="1" x14ac:dyDescent="0.15">
      <c r="A80" s="115"/>
      <c r="B80" s="116"/>
      <c r="C80" s="116"/>
      <c r="D80" s="65" t="s">
        <v>97</v>
      </c>
      <c r="E80" s="200"/>
      <c r="F80" s="200"/>
      <c r="G80" s="292"/>
      <c r="H80" s="219"/>
      <c r="I80" s="286"/>
      <c r="J80" s="122"/>
      <c r="K80" s="109">
        <f>SUM(K81:K90)</f>
        <v>201051744</v>
      </c>
      <c r="L80" s="67">
        <f>SUM(L81:L90)</f>
        <v>99424554</v>
      </c>
      <c r="M80" s="112">
        <f>SUM(M81:M90)</f>
        <v>101627190</v>
      </c>
    </row>
    <row r="81" spans="1:13" s="6" customFormat="1" ht="21" customHeight="1" x14ac:dyDescent="0.15">
      <c r="A81" s="319"/>
      <c r="B81" s="320"/>
      <c r="C81" s="320"/>
      <c r="D81" s="10"/>
      <c r="E81" s="322"/>
      <c r="F81" s="46" t="s">
        <v>244</v>
      </c>
      <c r="G81" s="326"/>
      <c r="H81" s="327" t="s">
        <v>243</v>
      </c>
      <c r="I81" s="233" t="s">
        <v>240</v>
      </c>
      <c r="J81" s="93"/>
      <c r="K81" s="20">
        <v>2832049</v>
      </c>
      <c r="L81" s="91">
        <v>591190</v>
      </c>
      <c r="M81" s="259">
        <f>K81-L81</f>
        <v>2240859</v>
      </c>
    </row>
    <row r="82" spans="1:13" s="6" customFormat="1" ht="21" customHeight="1" x14ac:dyDescent="0.15">
      <c r="A82" s="73"/>
      <c r="B82" s="8"/>
      <c r="C82" s="8"/>
      <c r="D82" s="8"/>
      <c r="E82" s="309"/>
      <c r="F82" s="18" t="s">
        <v>212</v>
      </c>
      <c r="G82" s="218"/>
      <c r="H82" s="169" t="s">
        <v>143</v>
      </c>
      <c r="I82" s="347" t="s">
        <v>170</v>
      </c>
      <c r="J82" s="313"/>
      <c r="K82" s="22">
        <v>4910160</v>
      </c>
      <c r="L82" s="235">
        <v>4331291</v>
      </c>
      <c r="M82" s="265">
        <f>+K82-L82</f>
        <v>578869</v>
      </c>
    </row>
    <row r="83" spans="1:13" s="6" customFormat="1" ht="21" customHeight="1" x14ac:dyDescent="0.15">
      <c r="A83" s="73"/>
      <c r="B83" s="8"/>
      <c r="C83" s="8"/>
      <c r="D83" s="8"/>
      <c r="E83" s="175"/>
      <c r="F83" s="18" t="s">
        <v>211</v>
      </c>
      <c r="G83" s="218"/>
      <c r="H83" s="169" t="s">
        <v>143</v>
      </c>
      <c r="I83" s="160" t="s">
        <v>171</v>
      </c>
      <c r="J83" s="92"/>
      <c r="K83" s="21">
        <v>1591904</v>
      </c>
      <c r="L83" s="86">
        <v>1591902</v>
      </c>
      <c r="M83" s="260">
        <f t="shared" ref="M83:M90" si="7">+K83-L83</f>
        <v>2</v>
      </c>
    </row>
    <row r="84" spans="1:13" s="6" customFormat="1" ht="21" customHeight="1" x14ac:dyDescent="0.15">
      <c r="A84" s="73"/>
      <c r="B84" s="8"/>
      <c r="C84" s="8"/>
      <c r="D84" s="8"/>
      <c r="E84" s="175"/>
      <c r="F84" s="18" t="s">
        <v>213</v>
      </c>
      <c r="G84" s="218"/>
      <c r="H84" s="169" t="s">
        <v>143</v>
      </c>
      <c r="I84" s="160" t="s">
        <v>171</v>
      </c>
      <c r="J84" s="92"/>
      <c r="K84" s="21">
        <v>16936047</v>
      </c>
      <c r="L84" s="86">
        <v>13125431</v>
      </c>
      <c r="M84" s="260">
        <f t="shared" si="7"/>
        <v>3810616</v>
      </c>
    </row>
    <row r="85" spans="1:13" s="6" customFormat="1" ht="21" customHeight="1" x14ac:dyDescent="0.15">
      <c r="A85" s="73"/>
      <c r="B85" s="8"/>
      <c r="C85" s="8"/>
      <c r="D85" s="8"/>
      <c r="E85" s="175"/>
      <c r="F85" s="18" t="s">
        <v>214</v>
      </c>
      <c r="G85" s="218"/>
      <c r="H85" s="169" t="s">
        <v>143</v>
      </c>
      <c r="I85" s="160" t="s">
        <v>163</v>
      </c>
      <c r="J85" s="117"/>
      <c r="K85" s="21">
        <v>11390097</v>
      </c>
      <c r="L85" s="86">
        <v>7955059</v>
      </c>
      <c r="M85" s="260">
        <f t="shared" si="7"/>
        <v>3435038</v>
      </c>
    </row>
    <row r="86" spans="1:13" s="6" customFormat="1" ht="21" customHeight="1" x14ac:dyDescent="0.15">
      <c r="A86" s="73"/>
      <c r="B86" s="8"/>
      <c r="C86" s="8"/>
      <c r="D86" s="8"/>
      <c r="E86" s="175"/>
      <c r="F86" s="18" t="s">
        <v>215</v>
      </c>
      <c r="G86" s="218"/>
      <c r="H86" s="169" t="s">
        <v>143</v>
      </c>
      <c r="I86" s="160" t="s">
        <v>163</v>
      </c>
      <c r="J86" s="117"/>
      <c r="K86" s="21">
        <v>78873201</v>
      </c>
      <c r="L86" s="86">
        <v>24312746</v>
      </c>
      <c r="M86" s="260">
        <f t="shared" si="7"/>
        <v>54560455</v>
      </c>
    </row>
    <row r="87" spans="1:13" s="6" customFormat="1" ht="21" customHeight="1" x14ac:dyDescent="0.15">
      <c r="A87" s="73"/>
      <c r="B87" s="8"/>
      <c r="C87" s="8"/>
      <c r="D87" s="8"/>
      <c r="E87" s="175"/>
      <c r="F87" s="18" t="s">
        <v>216</v>
      </c>
      <c r="G87" s="218"/>
      <c r="H87" s="169" t="s">
        <v>143</v>
      </c>
      <c r="I87" s="160"/>
      <c r="J87" s="117"/>
      <c r="K87" s="21">
        <v>22852309</v>
      </c>
      <c r="L87" s="86">
        <v>9531316</v>
      </c>
      <c r="M87" s="260">
        <f t="shared" si="7"/>
        <v>13320993</v>
      </c>
    </row>
    <row r="88" spans="1:13" s="6" customFormat="1" ht="21" customHeight="1" x14ac:dyDescent="0.15">
      <c r="A88" s="73"/>
      <c r="B88" s="8"/>
      <c r="C88" s="8"/>
      <c r="D88" s="8"/>
      <c r="E88" s="175"/>
      <c r="F88" s="18" t="s">
        <v>217</v>
      </c>
      <c r="G88" s="218"/>
      <c r="H88" s="169" t="s">
        <v>143</v>
      </c>
      <c r="I88" s="160" t="s">
        <v>158</v>
      </c>
      <c r="J88" s="117"/>
      <c r="K88" s="21">
        <v>315000</v>
      </c>
      <c r="L88" s="86">
        <v>308696</v>
      </c>
      <c r="M88" s="260">
        <f t="shared" si="7"/>
        <v>6304</v>
      </c>
    </row>
    <row r="89" spans="1:13" s="6" customFormat="1" ht="21" customHeight="1" x14ac:dyDescent="0.15">
      <c r="A89" s="73"/>
      <c r="B89" s="8"/>
      <c r="C89" s="8"/>
      <c r="D89" s="8"/>
      <c r="E89" s="175"/>
      <c r="F89" s="18" t="s">
        <v>245</v>
      </c>
      <c r="G89" s="218"/>
      <c r="H89" s="169" t="s">
        <v>143</v>
      </c>
      <c r="I89" s="160" t="s">
        <v>158</v>
      </c>
      <c r="J89" s="117"/>
      <c r="K89" s="21">
        <v>550000</v>
      </c>
      <c r="L89" s="86">
        <v>218029</v>
      </c>
      <c r="M89" s="260">
        <f t="shared" si="7"/>
        <v>331971</v>
      </c>
    </row>
    <row r="90" spans="1:13" s="6" customFormat="1" ht="21" customHeight="1" x14ac:dyDescent="0.15">
      <c r="A90" s="73"/>
      <c r="B90" s="8"/>
      <c r="C90" s="8"/>
      <c r="D90" s="8"/>
      <c r="E90" s="196"/>
      <c r="F90" s="34" t="s">
        <v>218</v>
      </c>
      <c r="G90" s="216"/>
      <c r="H90" s="171" t="s">
        <v>143</v>
      </c>
      <c r="I90" s="159" t="s">
        <v>158</v>
      </c>
      <c r="J90" s="121"/>
      <c r="K90" s="36">
        <f>35396905+25404072</f>
        <v>60800977</v>
      </c>
      <c r="L90" s="87">
        <v>37458894</v>
      </c>
      <c r="M90" s="264">
        <f t="shared" si="7"/>
        <v>23342083</v>
      </c>
    </row>
    <row r="91" spans="1:13" s="6" customFormat="1" ht="21" customHeight="1" x14ac:dyDescent="0.15">
      <c r="A91" s="115"/>
      <c r="B91" s="116"/>
      <c r="C91" s="116"/>
      <c r="D91" s="65" t="s">
        <v>98</v>
      </c>
      <c r="E91" s="200"/>
      <c r="F91" s="200"/>
      <c r="G91" s="292"/>
      <c r="H91" s="227"/>
      <c r="I91" s="293"/>
      <c r="J91" s="228"/>
      <c r="K91" s="109">
        <f>SUM(K92:K93)</f>
        <v>4431770</v>
      </c>
      <c r="L91" s="67">
        <f>SUM(L92:L93)</f>
        <v>4097076</v>
      </c>
      <c r="M91" s="112">
        <f>SUM(M92:M93)</f>
        <v>334694</v>
      </c>
    </row>
    <row r="92" spans="1:13" s="6" customFormat="1" ht="21" customHeight="1" x14ac:dyDescent="0.15">
      <c r="A92" s="73"/>
      <c r="B92" s="8"/>
      <c r="C92" s="8"/>
      <c r="D92" s="8"/>
      <c r="E92" s="174"/>
      <c r="F92" s="17" t="s">
        <v>191</v>
      </c>
      <c r="G92" s="215"/>
      <c r="H92" s="168" t="s">
        <v>144</v>
      </c>
      <c r="I92" s="214" t="s">
        <v>170</v>
      </c>
      <c r="J92" s="178"/>
      <c r="K92" s="20">
        <v>618000</v>
      </c>
      <c r="L92" s="91">
        <v>617999</v>
      </c>
      <c r="M92" s="259">
        <f>+K92-L92</f>
        <v>1</v>
      </c>
    </row>
    <row r="93" spans="1:13" s="6" customFormat="1" ht="21" customHeight="1" x14ac:dyDescent="0.15">
      <c r="A93" s="73"/>
      <c r="B93" s="8"/>
      <c r="C93" s="8"/>
      <c r="D93" s="8"/>
      <c r="E93" s="196"/>
      <c r="F93" s="34" t="s">
        <v>190</v>
      </c>
      <c r="G93" s="216"/>
      <c r="H93" s="171" t="s">
        <v>144</v>
      </c>
      <c r="I93" s="160" t="s">
        <v>158</v>
      </c>
      <c r="J93" s="121"/>
      <c r="K93" s="36">
        <f>3537770+276000</f>
        <v>3813770</v>
      </c>
      <c r="L93" s="87">
        <v>3479077</v>
      </c>
      <c r="M93" s="264">
        <f>+K93-L93</f>
        <v>334693</v>
      </c>
    </row>
    <row r="94" spans="1:13" s="6" customFormat="1" ht="21" customHeight="1" x14ac:dyDescent="0.15">
      <c r="A94" s="115"/>
      <c r="B94" s="116"/>
      <c r="C94" s="116"/>
      <c r="D94" s="65" t="s">
        <v>99</v>
      </c>
      <c r="E94" s="200"/>
      <c r="F94" s="200"/>
      <c r="G94" s="292"/>
      <c r="H94" s="227"/>
      <c r="I94" s="293"/>
      <c r="J94" s="228"/>
      <c r="K94" s="109">
        <f>SUM(K95:K99)</f>
        <v>13286079</v>
      </c>
      <c r="L94" s="67">
        <f>SUM(L95:L99)</f>
        <v>7447707</v>
      </c>
      <c r="M94" s="112">
        <f>SUM(M95:M99)</f>
        <v>5838372</v>
      </c>
    </row>
    <row r="95" spans="1:13" s="6" customFormat="1" ht="21" customHeight="1" x14ac:dyDescent="0.15">
      <c r="A95" s="73"/>
      <c r="B95" s="8"/>
      <c r="C95" s="8"/>
      <c r="D95" s="8"/>
      <c r="E95" s="156"/>
      <c r="F95" s="17" t="s">
        <v>325</v>
      </c>
      <c r="G95" s="215"/>
      <c r="H95" s="168" t="s">
        <v>144</v>
      </c>
      <c r="I95" s="226" t="s">
        <v>240</v>
      </c>
      <c r="J95" s="120"/>
      <c r="K95" s="22">
        <v>1650160</v>
      </c>
      <c r="L95" s="235">
        <v>412539</v>
      </c>
      <c r="M95" s="265">
        <f>+K95-L95</f>
        <v>1237621</v>
      </c>
    </row>
    <row r="96" spans="1:13" s="6" customFormat="1" ht="21" customHeight="1" x14ac:dyDescent="0.15">
      <c r="A96" s="73"/>
      <c r="B96" s="8"/>
      <c r="C96" s="8"/>
      <c r="D96" s="8"/>
      <c r="E96" s="344"/>
      <c r="F96" s="17" t="s">
        <v>326</v>
      </c>
      <c r="G96" s="215"/>
      <c r="H96" s="346" t="s">
        <v>324</v>
      </c>
      <c r="I96" s="224" t="s">
        <v>174</v>
      </c>
      <c r="J96" s="345"/>
      <c r="K96" s="22">
        <v>3910132</v>
      </c>
      <c r="L96" s="235">
        <v>2886311</v>
      </c>
      <c r="M96" s="265">
        <f>+K96-L96</f>
        <v>1023821</v>
      </c>
    </row>
    <row r="97" spans="1:13" s="6" customFormat="1" ht="21" customHeight="1" x14ac:dyDescent="0.15">
      <c r="A97" s="73"/>
      <c r="B97" s="8"/>
      <c r="C97" s="8"/>
      <c r="D97" s="8"/>
      <c r="E97" s="344"/>
      <c r="F97" s="18" t="s">
        <v>327</v>
      </c>
      <c r="G97" s="215"/>
      <c r="H97" s="346" t="s">
        <v>324</v>
      </c>
      <c r="I97" s="224" t="s">
        <v>174</v>
      </c>
      <c r="J97" s="345"/>
      <c r="K97" s="22">
        <v>1101843</v>
      </c>
      <c r="L97" s="235">
        <v>709736</v>
      </c>
      <c r="M97" s="265">
        <f>+K97-L97</f>
        <v>392107</v>
      </c>
    </row>
    <row r="98" spans="1:13" s="6" customFormat="1" ht="21" customHeight="1" x14ac:dyDescent="0.15">
      <c r="A98" s="73"/>
      <c r="B98" s="8"/>
      <c r="C98" s="8"/>
      <c r="D98" s="8"/>
      <c r="E98" s="175"/>
      <c r="F98" s="18" t="s">
        <v>177</v>
      </c>
      <c r="G98" s="218"/>
      <c r="H98" s="169" t="s">
        <v>144</v>
      </c>
      <c r="I98" s="224" t="s">
        <v>174</v>
      </c>
      <c r="J98" s="117"/>
      <c r="K98" s="21">
        <v>5314684</v>
      </c>
      <c r="L98" s="86">
        <v>3111806</v>
      </c>
      <c r="M98" s="260">
        <f t="shared" ref="M98:M99" si="8">+K98-L98</f>
        <v>2202878</v>
      </c>
    </row>
    <row r="99" spans="1:13" s="6" customFormat="1" ht="21" customHeight="1" x14ac:dyDescent="0.15">
      <c r="A99" s="73"/>
      <c r="B99" s="8"/>
      <c r="C99" s="8"/>
      <c r="D99" s="8"/>
      <c r="E99" s="223"/>
      <c r="F99" s="176" t="s">
        <v>328</v>
      </c>
      <c r="G99" s="216"/>
      <c r="H99" s="171" t="s">
        <v>144</v>
      </c>
      <c r="I99" s="225" t="s">
        <v>174</v>
      </c>
      <c r="J99" s="118"/>
      <c r="K99" s="23">
        <v>1309260</v>
      </c>
      <c r="L99" s="220">
        <v>327315</v>
      </c>
      <c r="M99" s="261">
        <f t="shared" si="8"/>
        <v>981945</v>
      </c>
    </row>
    <row r="100" spans="1:13" s="6" customFormat="1" ht="21" customHeight="1" x14ac:dyDescent="0.15">
      <c r="A100" s="115"/>
      <c r="B100" s="116"/>
      <c r="C100" s="116"/>
      <c r="D100" s="65" t="s">
        <v>100</v>
      </c>
      <c r="E100" s="200"/>
      <c r="F100" s="200"/>
      <c r="G100" s="292"/>
      <c r="H100" s="227"/>
      <c r="I100" s="293"/>
      <c r="J100" s="228"/>
      <c r="K100" s="109">
        <f>SUM(K101:K117)</f>
        <v>101656072</v>
      </c>
      <c r="L100" s="67">
        <f>SUM(L101:L117)</f>
        <v>88249763</v>
      </c>
      <c r="M100" s="112">
        <f>SUM(M101:M117)</f>
        <v>13406309</v>
      </c>
    </row>
    <row r="101" spans="1:13" s="6" customFormat="1" ht="21" customHeight="1" x14ac:dyDescent="0.15">
      <c r="A101" s="73"/>
      <c r="B101" s="8"/>
      <c r="C101" s="8"/>
      <c r="D101" s="8"/>
      <c r="E101" s="174"/>
      <c r="F101" s="19" t="s">
        <v>329</v>
      </c>
      <c r="G101" s="217"/>
      <c r="H101" s="201" t="s">
        <v>144</v>
      </c>
      <c r="I101" s="158" t="s">
        <v>175</v>
      </c>
      <c r="J101" s="178"/>
      <c r="K101" s="20">
        <v>447537</v>
      </c>
      <c r="L101" s="91">
        <v>145375</v>
      </c>
      <c r="M101" s="259">
        <f>+K101-L101</f>
        <v>302162</v>
      </c>
    </row>
    <row r="102" spans="1:13" s="6" customFormat="1" ht="21" customHeight="1" x14ac:dyDescent="0.15">
      <c r="A102" s="73"/>
      <c r="B102" s="8"/>
      <c r="C102" s="8"/>
      <c r="D102" s="8"/>
      <c r="E102" s="175"/>
      <c r="F102" s="18" t="s">
        <v>178</v>
      </c>
      <c r="G102" s="218"/>
      <c r="H102" s="169" t="s">
        <v>144</v>
      </c>
      <c r="I102" s="160" t="s">
        <v>155</v>
      </c>
      <c r="J102" s="117"/>
      <c r="K102" s="21">
        <v>13400151</v>
      </c>
      <c r="L102" s="86">
        <v>11983469</v>
      </c>
      <c r="M102" s="260">
        <f>+K102-L102</f>
        <v>1416682</v>
      </c>
    </row>
    <row r="103" spans="1:13" s="6" customFormat="1" ht="21" customHeight="1" x14ac:dyDescent="0.15">
      <c r="A103" s="73"/>
      <c r="B103" s="8"/>
      <c r="C103" s="8"/>
      <c r="D103" s="8"/>
      <c r="E103" s="175"/>
      <c r="F103" s="18" t="s">
        <v>179</v>
      </c>
      <c r="G103" s="218"/>
      <c r="H103" s="169" t="s">
        <v>143</v>
      </c>
      <c r="I103" s="160" t="s">
        <v>176</v>
      </c>
      <c r="J103" s="117"/>
      <c r="K103" s="21">
        <v>3564202</v>
      </c>
      <c r="L103" s="86">
        <v>2581157</v>
      </c>
      <c r="M103" s="260">
        <f>+K103-L103</f>
        <v>983045</v>
      </c>
    </row>
    <row r="104" spans="1:13" s="6" customFormat="1" ht="21" customHeight="1" x14ac:dyDescent="0.15">
      <c r="A104" s="73"/>
      <c r="B104" s="8"/>
      <c r="C104" s="8"/>
      <c r="D104" s="8"/>
      <c r="E104" s="175"/>
      <c r="F104" s="18" t="s">
        <v>246</v>
      </c>
      <c r="G104" s="218"/>
      <c r="H104" s="169" t="s">
        <v>143</v>
      </c>
      <c r="I104" s="160" t="s">
        <v>176</v>
      </c>
      <c r="J104" s="308"/>
      <c r="K104" s="21">
        <v>387000</v>
      </c>
      <c r="L104" s="86">
        <v>268478</v>
      </c>
      <c r="M104" s="260">
        <f>+K104-L104</f>
        <v>118522</v>
      </c>
    </row>
    <row r="105" spans="1:13" s="6" customFormat="1" ht="21" customHeight="1" x14ac:dyDescent="0.15">
      <c r="A105" s="73"/>
      <c r="B105" s="8"/>
      <c r="C105" s="8"/>
      <c r="D105" s="8"/>
      <c r="E105" s="175"/>
      <c r="F105" s="18" t="s">
        <v>180</v>
      </c>
      <c r="G105" s="218"/>
      <c r="H105" s="169" t="s">
        <v>143</v>
      </c>
      <c r="I105" s="160" t="s">
        <v>171</v>
      </c>
      <c r="J105" s="117"/>
      <c r="K105" s="21">
        <v>664007</v>
      </c>
      <c r="L105" s="86">
        <v>346755</v>
      </c>
      <c r="M105" s="260">
        <f t="shared" ref="M105:M117" si="9">+K105-L105</f>
        <v>317252</v>
      </c>
    </row>
    <row r="106" spans="1:13" s="6" customFormat="1" ht="21" customHeight="1" x14ac:dyDescent="0.15">
      <c r="A106" s="73"/>
      <c r="B106" s="8"/>
      <c r="C106" s="8"/>
      <c r="D106" s="8"/>
      <c r="E106" s="175"/>
      <c r="F106" s="18" t="s">
        <v>185</v>
      </c>
      <c r="G106" s="218"/>
      <c r="H106" s="169" t="s">
        <v>143</v>
      </c>
      <c r="I106" s="160" t="s">
        <v>171</v>
      </c>
      <c r="J106" s="117"/>
      <c r="K106" s="21">
        <v>1412232</v>
      </c>
      <c r="L106" s="86">
        <v>1388467</v>
      </c>
      <c r="M106" s="260">
        <f t="shared" si="9"/>
        <v>23765</v>
      </c>
    </row>
    <row r="107" spans="1:13" s="6" customFormat="1" ht="21" customHeight="1" x14ac:dyDescent="0.15">
      <c r="A107" s="73"/>
      <c r="B107" s="8"/>
      <c r="C107" s="8"/>
      <c r="D107" s="8"/>
      <c r="E107" s="175"/>
      <c r="F107" s="18" t="s">
        <v>186</v>
      </c>
      <c r="G107" s="218"/>
      <c r="H107" s="169" t="s">
        <v>143</v>
      </c>
      <c r="I107" s="160" t="s">
        <v>163</v>
      </c>
      <c r="J107" s="117"/>
      <c r="K107" s="21">
        <v>28641215</v>
      </c>
      <c r="L107" s="86">
        <v>28200138</v>
      </c>
      <c r="M107" s="260">
        <f t="shared" si="9"/>
        <v>441077</v>
      </c>
    </row>
    <row r="108" spans="1:13" s="6" customFormat="1" ht="21" customHeight="1" x14ac:dyDescent="0.15">
      <c r="A108" s="73"/>
      <c r="B108" s="8"/>
      <c r="C108" s="8"/>
      <c r="D108" s="8"/>
      <c r="E108" s="175"/>
      <c r="F108" s="18" t="s">
        <v>187</v>
      </c>
      <c r="G108" s="218"/>
      <c r="H108" s="169" t="s">
        <v>143</v>
      </c>
      <c r="I108" s="160" t="s">
        <v>163</v>
      </c>
      <c r="J108" s="117"/>
      <c r="K108" s="21">
        <v>23861324</v>
      </c>
      <c r="L108" s="86">
        <v>20587912</v>
      </c>
      <c r="M108" s="260">
        <f t="shared" si="9"/>
        <v>3273412</v>
      </c>
    </row>
    <row r="109" spans="1:13" s="6" customFormat="1" ht="21" customHeight="1" x14ac:dyDescent="0.15">
      <c r="A109" s="73"/>
      <c r="B109" s="8"/>
      <c r="C109" s="8"/>
      <c r="D109" s="8"/>
      <c r="E109" s="175"/>
      <c r="F109" s="18" t="s">
        <v>181</v>
      </c>
      <c r="G109" s="218"/>
      <c r="H109" s="169" t="s">
        <v>143</v>
      </c>
      <c r="I109" s="160" t="s">
        <v>158</v>
      </c>
      <c r="J109" s="117"/>
      <c r="K109" s="21">
        <f>1982798+6005389</f>
        <v>7988187</v>
      </c>
      <c r="L109" s="86">
        <f>4661814+1802458</f>
        <v>6464272</v>
      </c>
      <c r="M109" s="260">
        <f t="shared" si="9"/>
        <v>1523915</v>
      </c>
    </row>
    <row r="110" spans="1:13" s="6" customFormat="1" ht="21" customHeight="1" x14ac:dyDescent="0.15">
      <c r="A110" s="73"/>
      <c r="B110" s="8"/>
      <c r="C110" s="8"/>
      <c r="D110" s="8"/>
      <c r="E110" s="175"/>
      <c r="F110" s="18" t="s">
        <v>182</v>
      </c>
      <c r="G110" s="218"/>
      <c r="H110" s="169" t="s">
        <v>143</v>
      </c>
      <c r="I110" s="160" t="s">
        <v>158</v>
      </c>
      <c r="J110" s="117"/>
      <c r="K110" s="21">
        <f>3338289</f>
        <v>3338289</v>
      </c>
      <c r="L110" s="86">
        <v>2535989</v>
      </c>
      <c r="M110" s="260">
        <f t="shared" si="9"/>
        <v>802300</v>
      </c>
    </row>
    <row r="111" spans="1:13" s="6" customFormat="1" ht="21" customHeight="1" x14ac:dyDescent="0.15">
      <c r="A111" s="73"/>
      <c r="B111" s="8"/>
      <c r="C111" s="8"/>
      <c r="D111" s="8"/>
      <c r="E111" s="175"/>
      <c r="F111" s="18" t="s">
        <v>247</v>
      </c>
      <c r="G111" s="218"/>
      <c r="H111" s="169"/>
      <c r="I111" s="160" t="s">
        <v>158</v>
      </c>
      <c r="J111" s="308"/>
      <c r="K111" s="21">
        <v>667980</v>
      </c>
      <c r="L111" s="86">
        <v>230613</v>
      </c>
      <c r="M111" s="260">
        <f t="shared" si="9"/>
        <v>437367</v>
      </c>
    </row>
    <row r="112" spans="1:13" s="6" customFormat="1" ht="21" customHeight="1" x14ac:dyDescent="0.15">
      <c r="A112" s="73"/>
      <c r="B112" s="8"/>
      <c r="C112" s="8"/>
      <c r="D112" s="8"/>
      <c r="E112" s="175"/>
      <c r="F112" s="18" t="s">
        <v>248</v>
      </c>
      <c r="G112" s="218"/>
      <c r="H112" s="169" t="s">
        <v>143</v>
      </c>
      <c r="I112" s="160" t="s">
        <v>158</v>
      </c>
      <c r="J112" s="117"/>
      <c r="K112" s="21">
        <f>858184+2574884</f>
        <v>3433068</v>
      </c>
      <c r="L112" s="86">
        <f>790376+1882069</f>
        <v>2672445</v>
      </c>
      <c r="M112" s="260">
        <f t="shared" si="9"/>
        <v>760623</v>
      </c>
    </row>
    <row r="113" spans="1:13" s="6" customFormat="1" ht="21" customHeight="1" x14ac:dyDescent="0.15">
      <c r="A113" s="73"/>
      <c r="B113" s="8"/>
      <c r="C113" s="8"/>
      <c r="D113" s="8"/>
      <c r="E113" s="175"/>
      <c r="F113" s="18" t="s">
        <v>183</v>
      </c>
      <c r="G113" s="218"/>
      <c r="H113" s="169" t="s">
        <v>143</v>
      </c>
      <c r="I113" s="160" t="s">
        <v>158</v>
      </c>
      <c r="J113" s="117"/>
      <c r="K113" s="21">
        <v>3561270</v>
      </c>
      <c r="L113" s="86">
        <v>2269132</v>
      </c>
      <c r="M113" s="260">
        <f t="shared" si="9"/>
        <v>1292138</v>
      </c>
    </row>
    <row r="114" spans="1:13" s="6" customFormat="1" ht="21" customHeight="1" x14ac:dyDescent="0.15">
      <c r="A114" s="73"/>
      <c r="B114" s="8"/>
      <c r="C114" s="8"/>
      <c r="D114" s="8"/>
      <c r="E114" s="175"/>
      <c r="F114" s="18" t="s">
        <v>184</v>
      </c>
      <c r="G114" s="218"/>
      <c r="H114" s="169" t="s">
        <v>143</v>
      </c>
      <c r="I114" s="160" t="s">
        <v>158</v>
      </c>
      <c r="J114" s="117"/>
      <c r="K114" s="21">
        <f>2082850+521700</f>
        <v>2604550</v>
      </c>
      <c r="L114" s="86">
        <f>1732310+475233</f>
        <v>2207543</v>
      </c>
      <c r="M114" s="260">
        <f t="shared" si="9"/>
        <v>397007</v>
      </c>
    </row>
    <row r="115" spans="1:13" s="6" customFormat="1" ht="21" customHeight="1" x14ac:dyDescent="0.15">
      <c r="A115" s="73"/>
      <c r="B115" s="8"/>
      <c r="C115" s="8"/>
      <c r="D115" s="8"/>
      <c r="E115" s="175"/>
      <c r="F115" s="18" t="s">
        <v>249</v>
      </c>
      <c r="G115" s="218"/>
      <c r="H115" s="169" t="s">
        <v>143</v>
      </c>
      <c r="I115" s="160" t="s">
        <v>158</v>
      </c>
      <c r="J115" s="308"/>
      <c r="K115" s="21">
        <v>1116160</v>
      </c>
      <c r="L115" s="86">
        <v>545112</v>
      </c>
      <c r="M115" s="260">
        <f t="shared" si="9"/>
        <v>571048</v>
      </c>
    </row>
    <row r="116" spans="1:13" s="6" customFormat="1" ht="21" customHeight="1" x14ac:dyDescent="0.15">
      <c r="A116" s="73"/>
      <c r="B116" s="8"/>
      <c r="C116" s="8"/>
      <c r="D116" s="8"/>
      <c r="E116" s="175"/>
      <c r="F116" s="18" t="s">
        <v>188</v>
      </c>
      <c r="G116" s="218"/>
      <c r="H116" s="169" t="s">
        <v>143</v>
      </c>
      <c r="I116" s="160" t="s">
        <v>158</v>
      </c>
      <c r="J116" s="117"/>
      <c r="K116" s="21">
        <f>1153000+403963</f>
        <v>1556963</v>
      </c>
      <c r="L116" s="86">
        <f>1152997+294962</f>
        <v>1447959</v>
      </c>
      <c r="M116" s="260">
        <f t="shared" si="9"/>
        <v>109004</v>
      </c>
    </row>
    <row r="117" spans="1:13" s="6" customFormat="1" ht="21" customHeight="1" x14ac:dyDescent="0.15">
      <c r="A117" s="73"/>
      <c r="B117" s="8"/>
      <c r="C117" s="8"/>
      <c r="D117" s="8"/>
      <c r="E117" s="196"/>
      <c r="F117" s="34" t="s">
        <v>189</v>
      </c>
      <c r="G117" s="216"/>
      <c r="H117" s="171" t="s">
        <v>143</v>
      </c>
      <c r="I117" s="159" t="s">
        <v>158</v>
      </c>
      <c r="J117" s="209"/>
      <c r="K117" s="36">
        <f>2975339+2036598</f>
        <v>5011937</v>
      </c>
      <c r="L117" s="87">
        <f>2633837+1741110</f>
        <v>4374947</v>
      </c>
      <c r="M117" s="264">
        <f t="shared" si="9"/>
        <v>636990</v>
      </c>
    </row>
    <row r="118" spans="1:13" s="6" customFormat="1" ht="21" customHeight="1" x14ac:dyDescent="0.15">
      <c r="A118" s="115"/>
      <c r="B118" s="116"/>
      <c r="C118" s="116"/>
      <c r="D118" s="65" t="s">
        <v>101</v>
      </c>
      <c r="E118" s="200"/>
      <c r="F118" s="200"/>
      <c r="G118" s="292"/>
      <c r="H118" s="227"/>
      <c r="I118" s="293"/>
      <c r="J118" s="228"/>
      <c r="K118" s="109">
        <f>SUM(K119:K121)</f>
        <v>63379751</v>
      </c>
      <c r="L118" s="67">
        <f>SUM(L119:L121)</f>
        <v>39743978</v>
      </c>
      <c r="M118" s="112">
        <f>SUM(M119:M121)</f>
        <v>23635773</v>
      </c>
    </row>
    <row r="119" spans="1:13" s="6" customFormat="1" ht="21" customHeight="1" x14ac:dyDescent="0.15">
      <c r="A119" s="319"/>
      <c r="B119" s="320"/>
      <c r="C119" s="320"/>
      <c r="D119" s="10"/>
      <c r="E119" s="321"/>
      <c r="F119" s="46" t="s">
        <v>252</v>
      </c>
      <c r="G119" s="326"/>
      <c r="H119" s="327" t="s">
        <v>243</v>
      </c>
      <c r="I119" s="233" t="s">
        <v>251</v>
      </c>
      <c r="J119" s="328"/>
      <c r="K119" s="20">
        <v>22054725</v>
      </c>
      <c r="L119" s="91">
        <v>9189468</v>
      </c>
      <c r="M119" s="259">
        <f>K119-L119</f>
        <v>12865257</v>
      </c>
    </row>
    <row r="120" spans="1:13" s="6" customFormat="1" ht="21" customHeight="1" x14ac:dyDescent="0.15">
      <c r="A120" s="73"/>
      <c r="B120" s="8"/>
      <c r="C120" s="8"/>
      <c r="D120" s="8"/>
      <c r="E120" s="165"/>
      <c r="F120" s="17" t="s">
        <v>193</v>
      </c>
      <c r="G120" s="215"/>
      <c r="H120" s="172" t="s">
        <v>192</v>
      </c>
      <c r="I120" s="160" t="s">
        <v>250</v>
      </c>
      <c r="J120" s="310"/>
      <c r="K120" s="22">
        <v>25015392</v>
      </c>
      <c r="L120" s="235">
        <v>14244876</v>
      </c>
      <c r="M120" s="265">
        <f>+K120-L120</f>
        <v>10770516</v>
      </c>
    </row>
    <row r="121" spans="1:13" s="6" customFormat="1" ht="21" customHeight="1" x14ac:dyDescent="0.15">
      <c r="A121" s="73"/>
      <c r="B121" s="8"/>
      <c r="C121" s="8"/>
      <c r="D121" s="8"/>
      <c r="E121" s="165"/>
      <c r="F121" s="34" t="s">
        <v>194</v>
      </c>
      <c r="G121" s="216"/>
      <c r="H121" s="171" t="s">
        <v>192</v>
      </c>
      <c r="I121" s="159" t="s">
        <v>173</v>
      </c>
      <c r="J121" s="229"/>
      <c r="K121" s="41">
        <v>16309634</v>
      </c>
      <c r="L121" s="7">
        <v>16309634</v>
      </c>
      <c r="M121" s="264">
        <f>+K121-L121</f>
        <v>0</v>
      </c>
    </row>
    <row r="122" spans="1:13" s="6" customFormat="1" ht="21" customHeight="1" x14ac:dyDescent="0.15">
      <c r="A122" s="115"/>
      <c r="B122" s="116"/>
      <c r="C122" s="116"/>
      <c r="D122" s="65" t="s">
        <v>102</v>
      </c>
      <c r="E122" s="200"/>
      <c r="F122" s="200"/>
      <c r="G122" s="292"/>
      <c r="H122" s="227"/>
      <c r="I122" s="293"/>
      <c r="J122" s="228"/>
      <c r="K122" s="109">
        <f>SUM(K123:K134)</f>
        <v>7883092</v>
      </c>
      <c r="L122" s="67">
        <f>SUM(L123:L134)</f>
        <v>1059075</v>
      </c>
      <c r="M122" s="112">
        <f>SUM(M123:M134)</f>
        <v>6824017</v>
      </c>
    </row>
    <row r="123" spans="1:13" s="6" customFormat="1" ht="21" customHeight="1" x14ac:dyDescent="0.15">
      <c r="A123" s="73"/>
      <c r="B123" s="8"/>
      <c r="C123" s="8"/>
      <c r="D123" s="8"/>
      <c r="E123" s="165"/>
      <c r="F123" s="17" t="s">
        <v>330</v>
      </c>
      <c r="G123" s="215"/>
      <c r="H123" s="172" t="s">
        <v>143</v>
      </c>
      <c r="I123" s="226" t="s">
        <v>175</v>
      </c>
      <c r="J123" s="178"/>
      <c r="K123" s="20">
        <f>10000+9980+7320</f>
        <v>27300</v>
      </c>
      <c r="L123" s="174">
        <v>0</v>
      </c>
      <c r="M123" s="259">
        <f>+K123-L123</f>
        <v>27300</v>
      </c>
    </row>
    <row r="124" spans="1:13" s="6" customFormat="1" ht="21" customHeight="1" x14ac:dyDescent="0.15">
      <c r="A124" s="73"/>
      <c r="B124" s="8"/>
      <c r="C124" s="8"/>
      <c r="D124" s="8"/>
      <c r="E124" s="165"/>
      <c r="F124" s="18" t="s">
        <v>196</v>
      </c>
      <c r="G124" s="218"/>
      <c r="H124" s="169" t="s">
        <v>143</v>
      </c>
      <c r="I124" s="160" t="s">
        <v>155</v>
      </c>
      <c r="J124" s="117"/>
      <c r="K124" s="21">
        <f>184190+17450+8850</f>
        <v>210490</v>
      </c>
      <c r="L124" s="86">
        <v>0</v>
      </c>
      <c r="M124" s="260">
        <f t="shared" ref="M124:M134" si="10">+K124-L124</f>
        <v>210490</v>
      </c>
    </row>
    <row r="125" spans="1:13" s="6" customFormat="1" ht="21" customHeight="1" x14ac:dyDescent="0.15">
      <c r="A125" s="73"/>
      <c r="B125" s="8"/>
      <c r="C125" s="8"/>
      <c r="D125" s="8"/>
      <c r="E125" s="165"/>
      <c r="F125" s="18" t="s">
        <v>197</v>
      </c>
      <c r="G125" s="218"/>
      <c r="H125" s="169" t="s">
        <v>143</v>
      </c>
      <c r="I125" s="160" t="s">
        <v>171</v>
      </c>
      <c r="J125" s="117"/>
      <c r="K125" s="21">
        <v>224754</v>
      </c>
      <c r="L125" s="86">
        <v>112375</v>
      </c>
      <c r="M125" s="260">
        <f t="shared" si="10"/>
        <v>112379</v>
      </c>
    </row>
    <row r="126" spans="1:13" s="6" customFormat="1" ht="21" customHeight="1" x14ac:dyDescent="0.15">
      <c r="A126" s="73"/>
      <c r="B126" s="8"/>
      <c r="C126" s="8"/>
      <c r="D126" s="8"/>
      <c r="E126" s="165"/>
      <c r="F126" s="18" t="s">
        <v>203</v>
      </c>
      <c r="G126" s="218"/>
      <c r="H126" s="169" t="s">
        <v>143</v>
      </c>
      <c r="I126" s="160" t="s">
        <v>171</v>
      </c>
      <c r="J126" s="117"/>
      <c r="K126" s="21">
        <v>1326360</v>
      </c>
      <c r="L126" s="86">
        <v>65611</v>
      </c>
      <c r="M126" s="260">
        <f t="shared" si="10"/>
        <v>1260749</v>
      </c>
    </row>
    <row r="127" spans="1:13" s="6" customFormat="1" ht="21" customHeight="1" x14ac:dyDescent="0.15">
      <c r="A127" s="73"/>
      <c r="B127" s="8"/>
      <c r="C127" s="8"/>
      <c r="D127" s="8"/>
      <c r="E127" s="348"/>
      <c r="F127" s="18" t="s">
        <v>332</v>
      </c>
      <c r="G127" s="218"/>
      <c r="H127" s="169"/>
      <c r="I127" s="160" t="s">
        <v>333</v>
      </c>
      <c r="J127" s="350"/>
      <c r="K127" s="21">
        <v>9550</v>
      </c>
      <c r="L127" s="86">
        <v>0</v>
      </c>
      <c r="M127" s="260">
        <f t="shared" si="10"/>
        <v>9550</v>
      </c>
    </row>
    <row r="128" spans="1:13" s="6" customFormat="1" ht="21" customHeight="1" x14ac:dyDescent="0.15">
      <c r="A128" s="73"/>
      <c r="B128" s="8"/>
      <c r="C128" s="8"/>
      <c r="D128" s="8"/>
      <c r="E128" s="165"/>
      <c r="F128" s="18" t="s">
        <v>198</v>
      </c>
      <c r="G128" s="218"/>
      <c r="H128" s="169" t="s">
        <v>143</v>
      </c>
      <c r="I128" s="160" t="s">
        <v>158</v>
      </c>
      <c r="J128" s="117"/>
      <c r="K128" s="21">
        <v>478320</v>
      </c>
      <c r="L128" s="86">
        <v>246165</v>
      </c>
      <c r="M128" s="260">
        <f t="shared" si="10"/>
        <v>232155</v>
      </c>
    </row>
    <row r="129" spans="1:13" s="6" customFormat="1" ht="21" customHeight="1" x14ac:dyDescent="0.15">
      <c r="A129" s="73"/>
      <c r="B129" s="8"/>
      <c r="C129" s="8"/>
      <c r="D129" s="8"/>
      <c r="E129" s="165"/>
      <c r="F129" s="18" t="s">
        <v>331</v>
      </c>
      <c r="G129" s="218"/>
      <c r="H129" s="169" t="s">
        <v>143</v>
      </c>
      <c r="I129" s="160" t="s">
        <v>158</v>
      </c>
      <c r="J129" s="117"/>
      <c r="K129" s="21">
        <v>76440</v>
      </c>
      <c r="L129" s="86">
        <v>0</v>
      </c>
      <c r="M129" s="260">
        <f t="shared" si="10"/>
        <v>76440</v>
      </c>
    </row>
    <row r="130" spans="1:13" s="6" customFormat="1" ht="21" customHeight="1" x14ac:dyDescent="0.15">
      <c r="A130" s="73"/>
      <c r="B130" s="8"/>
      <c r="C130" s="8"/>
      <c r="D130" s="8"/>
      <c r="E130" s="165"/>
      <c r="F130" s="18" t="s">
        <v>199</v>
      </c>
      <c r="G130" s="218"/>
      <c r="H130" s="169" t="s">
        <v>143</v>
      </c>
      <c r="I130" s="160" t="s">
        <v>158</v>
      </c>
      <c r="J130" s="117"/>
      <c r="K130" s="21">
        <v>406128</v>
      </c>
      <c r="L130" s="86">
        <v>121836</v>
      </c>
      <c r="M130" s="260">
        <f t="shared" si="10"/>
        <v>284292</v>
      </c>
    </row>
    <row r="131" spans="1:13" s="6" customFormat="1" ht="21" customHeight="1" x14ac:dyDescent="0.15">
      <c r="A131" s="73"/>
      <c r="B131" s="8"/>
      <c r="C131" s="8"/>
      <c r="D131" s="8"/>
      <c r="E131" s="165"/>
      <c r="F131" s="18" t="s">
        <v>200</v>
      </c>
      <c r="G131" s="218"/>
      <c r="H131" s="169" t="s">
        <v>143</v>
      </c>
      <c r="I131" s="160" t="s">
        <v>158</v>
      </c>
      <c r="J131" s="117"/>
      <c r="K131" s="21">
        <v>31610</v>
      </c>
      <c r="L131" s="86">
        <v>0</v>
      </c>
      <c r="M131" s="260">
        <f t="shared" si="10"/>
        <v>31610</v>
      </c>
    </row>
    <row r="132" spans="1:13" s="6" customFormat="1" ht="21" customHeight="1" x14ac:dyDescent="0.15">
      <c r="A132" s="73"/>
      <c r="B132" s="8"/>
      <c r="C132" s="8"/>
      <c r="D132" s="8"/>
      <c r="E132" s="165"/>
      <c r="F132" s="18" t="s">
        <v>201</v>
      </c>
      <c r="G132" s="218"/>
      <c r="H132" s="169" t="s">
        <v>143</v>
      </c>
      <c r="I132" s="160" t="s">
        <v>158</v>
      </c>
      <c r="J132" s="117"/>
      <c r="K132" s="21">
        <v>10000</v>
      </c>
      <c r="L132" s="86">
        <v>0</v>
      </c>
      <c r="M132" s="260">
        <f t="shared" si="10"/>
        <v>10000</v>
      </c>
    </row>
    <row r="133" spans="1:13" s="6" customFormat="1" ht="21" customHeight="1" x14ac:dyDescent="0.15">
      <c r="A133" s="73"/>
      <c r="B133" s="8"/>
      <c r="C133" s="8"/>
      <c r="D133" s="8"/>
      <c r="E133" s="165"/>
      <c r="F133" s="18" t="s">
        <v>202</v>
      </c>
      <c r="G133" s="218"/>
      <c r="H133" s="230" t="s">
        <v>143</v>
      </c>
      <c r="I133" s="160" t="s">
        <v>158</v>
      </c>
      <c r="J133" s="86"/>
      <c r="K133" s="21">
        <v>882000</v>
      </c>
      <c r="L133" s="86">
        <v>305319</v>
      </c>
      <c r="M133" s="260">
        <f t="shared" si="10"/>
        <v>576681</v>
      </c>
    </row>
    <row r="134" spans="1:13" s="6" customFormat="1" ht="21" customHeight="1" x14ac:dyDescent="0.15">
      <c r="A134" s="73"/>
      <c r="B134" s="8"/>
      <c r="C134" s="8"/>
      <c r="D134" s="8"/>
      <c r="E134" s="165"/>
      <c r="F134" s="34" t="s">
        <v>204</v>
      </c>
      <c r="G134" s="216"/>
      <c r="H134" s="231" t="s">
        <v>143</v>
      </c>
      <c r="I134" s="159" t="s">
        <v>158</v>
      </c>
      <c r="J134" s="87"/>
      <c r="K134" s="36">
        <f>2210600+1989540</f>
        <v>4200140</v>
      </c>
      <c r="L134" s="87">
        <f>109352+98417</f>
        <v>207769</v>
      </c>
      <c r="M134" s="264">
        <f t="shared" si="10"/>
        <v>3992371</v>
      </c>
    </row>
    <row r="135" spans="1:13" s="6" customFormat="1" ht="21" customHeight="1" x14ac:dyDescent="0.15">
      <c r="A135" s="115"/>
      <c r="B135" s="116"/>
      <c r="C135" s="116"/>
      <c r="D135" s="65" t="s">
        <v>103</v>
      </c>
      <c r="E135" s="200"/>
      <c r="F135" s="200"/>
      <c r="G135" s="292"/>
      <c r="H135" s="290"/>
      <c r="I135" s="286"/>
      <c r="J135" s="67"/>
      <c r="K135" s="109">
        <f>+K136</f>
        <v>15407280</v>
      </c>
      <c r="L135" s="67">
        <f>+L136</f>
        <v>8354052</v>
      </c>
      <c r="M135" s="112">
        <f>+M136</f>
        <v>7053228</v>
      </c>
    </row>
    <row r="136" spans="1:13" s="6" customFormat="1" ht="21" customHeight="1" x14ac:dyDescent="0.15">
      <c r="A136" s="73"/>
      <c r="B136" s="8"/>
      <c r="C136" s="8"/>
      <c r="D136" s="8"/>
      <c r="E136" s="49"/>
      <c r="F136" s="46" t="s">
        <v>195</v>
      </c>
      <c r="G136" s="232"/>
      <c r="H136" s="234" t="s">
        <v>192</v>
      </c>
      <c r="I136" s="233" t="s">
        <v>175</v>
      </c>
      <c r="J136" s="7"/>
      <c r="K136" s="41">
        <f>15434580-10000-9980-7320</f>
        <v>15407280</v>
      </c>
      <c r="L136" s="7">
        <v>8354052</v>
      </c>
      <c r="M136" s="83">
        <f>+K136-L136</f>
        <v>7053228</v>
      </c>
    </row>
    <row r="137" spans="1:13" s="6" customFormat="1" ht="21" hidden="1" customHeight="1" x14ac:dyDescent="0.15">
      <c r="A137" s="115"/>
      <c r="B137" s="116"/>
      <c r="C137" s="116"/>
      <c r="D137" s="65" t="s">
        <v>104</v>
      </c>
      <c r="E137" s="200"/>
      <c r="F137" s="200"/>
      <c r="G137" s="292"/>
      <c r="H137" s="290"/>
      <c r="I137" s="286"/>
      <c r="J137" s="67"/>
      <c r="K137" s="109"/>
      <c r="L137" s="67"/>
      <c r="M137" s="112">
        <f>+M138</f>
        <v>0</v>
      </c>
    </row>
    <row r="138" spans="1:13" s="6" customFormat="1" ht="21" hidden="1" customHeight="1" x14ac:dyDescent="0.15">
      <c r="A138" s="73"/>
      <c r="B138" s="8"/>
      <c r="C138" s="8"/>
      <c r="D138" s="8"/>
      <c r="E138" s="49"/>
      <c r="F138" s="46"/>
      <c r="G138" s="232"/>
      <c r="H138" s="234" t="s">
        <v>192</v>
      </c>
      <c r="I138" s="167"/>
      <c r="J138" s="7"/>
      <c r="K138" s="124" t="s">
        <v>192</v>
      </c>
      <c r="L138" s="177" t="s">
        <v>192</v>
      </c>
      <c r="M138" s="83"/>
    </row>
    <row r="139" spans="1:13" s="6" customFormat="1" ht="21" customHeight="1" x14ac:dyDescent="0.15">
      <c r="A139" s="115"/>
      <c r="B139" s="116"/>
      <c r="C139" s="116"/>
      <c r="D139" s="65" t="s">
        <v>105</v>
      </c>
      <c r="E139" s="200"/>
      <c r="F139" s="200"/>
      <c r="G139" s="292"/>
      <c r="H139" s="290"/>
      <c r="I139" s="286"/>
      <c r="J139" s="67"/>
      <c r="K139" s="109"/>
      <c r="L139" s="67"/>
      <c r="M139" s="112">
        <f>SUM(M140:M158)</f>
        <v>33829610</v>
      </c>
    </row>
    <row r="140" spans="1:13" s="6" customFormat="1" ht="21" customHeight="1" x14ac:dyDescent="0.15">
      <c r="A140" s="73"/>
      <c r="B140" s="8"/>
      <c r="C140" s="8"/>
      <c r="D140" s="8"/>
      <c r="E140" s="165"/>
      <c r="F140" s="17" t="s">
        <v>11</v>
      </c>
      <c r="G140" s="215"/>
      <c r="H140" s="236" t="s">
        <v>192</v>
      </c>
      <c r="I140" s="214" t="s">
        <v>220</v>
      </c>
      <c r="J140" s="235"/>
      <c r="K140" s="238" t="s">
        <v>143</v>
      </c>
      <c r="L140" s="254" t="s">
        <v>143</v>
      </c>
      <c r="M140" s="259">
        <v>1064840</v>
      </c>
    </row>
    <row r="141" spans="1:13" s="6" customFormat="1" ht="21" customHeight="1" x14ac:dyDescent="0.15">
      <c r="A141" s="73"/>
      <c r="B141" s="8"/>
      <c r="C141" s="8"/>
      <c r="D141" s="8"/>
      <c r="E141" s="165"/>
      <c r="F141" s="18" t="s">
        <v>6</v>
      </c>
      <c r="G141" s="218"/>
      <c r="H141" s="230" t="s">
        <v>192</v>
      </c>
      <c r="I141" s="160" t="s">
        <v>220</v>
      </c>
      <c r="J141" s="86"/>
      <c r="K141" s="239" t="s">
        <v>143</v>
      </c>
      <c r="L141" s="255" t="s">
        <v>143</v>
      </c>
      <c r="M141" s="260">
        <v>4291040</v>
      </c>
    </row>
    <row r="142" spans="1:13" s="6" customFormat="1" ht="21" customHeight="1" x14ac:dyDescent="0.15">
      <c r="A142" s="73"/>
      <c r="B142" s="8"/>
      <c r="C142" s="8"/>
      <c r="D142" s="8"/>
      <c r="E142" s="165"/>
      <c r="F142" s="18" t="s">
        <v>12</v>
      </c>
      <c r="G142" s="218"/>
      <c r="H142" s="230" t="s">
        <v>192</v>
      </c>
      <c r="I142" s="160" t="s">
        <v>220</v>
      </c>
      <c r="J142" s="86"/>
      <c r="K142" s="239" t="s">
        <v>143</v>
      </c>
      <c r="L142" s="255" t="s">
        <v>143</v>
      </c>
      <c r="M142" s="260">
        <v>1991760</v>
      </c>
    </row>
    <row r="143" spans="1:13" s="6" customFormat="1" ht="21" customHeight="1" x14ac:dyDescent="0.15">
      <c r="A143" s="73"/>
      <c r="B143" s="8"/>
      <c r="C143" s="8"/>
      <c r="D143" s="8"/>
      <c r="E143" s="317"/>
      <c r="F143" s="18" t="s">
        <v>226</v>
      </c>
      <c r="G143" s="218"/>
      <c r="H143" s="230" t="s">
        <v>192</v>
      </c>
      <c r="I143" s="160" t="s">
        <v>220</v>
      </c>
      <c r="J143" s="86"/>
      <c r="K143" s="239" t="s">
        <v>143</v>
      </c>
      <c r="L143" s="255" t="s">
        <v>143</v>
      </c>
      <c r="M143" s="260">
        <v>1357470</v>
      </c>
    </row>
    <row r="144" spans="1:13" s="6" customFormat="1" ht="21" customHeight="1" x14ac:dyDescent="0.15">
      <c r="A144" s="73"/>
      <c r="B144" s="8"/>
      <c r="C144" s="8"/>
      <c r="D144" s="8"/>
      <c r="E144" s="165"/>
      <c r="F144" s="18" t="s">
        <v>13</v>
      </c>
      <c r="G144" s="218"/>
      <c r="H144" s="230" t="s">
        <v>192</v>
      </c>
      <c r="I144" s="160" t="s">
        <v>220</v>
      </c>
      <c r="J144" s="86"/>
      <c r="K144" s="239" t="s">
        <v>143</v>
      </c>
      <c r="L144" s="255" t="s">
        <v>143</v>
      </c>
      <c r="M144" s="260">
        <v>1210280</v>
      </c>
    </row>
    <row r="145" spans="1:13" s="6" customFormat="1" ht="21" customHeight="1" x14ac:dyDescent="0.15">
      <c r="A145" s="73"/>
      <c r="B145" s="8"/>
      <c r="C145" s="8"/>
      <c r="D145" s="8"/>
      <c r="E145" s="165"/>
      <c r="F145" s="18" t="s">
        <v>25</v>
      </c>
      <c r="G145" s="218"/>
      <c r="H145" s="230" t="s">
        <v>192</v>
      </c>
      <c r="I145" s="160" t="s">
        <v>220</v>
      </c>
      <c r="J145" s="86"/>
      <c r="K145" s="239" t="s">
        <v>143</v>
      </c>
      <c r="L145" s="255" t="s">
        <v>143</v>
      </c>
      <c r="M145" s="260">
        <v>1388520</v>
      </c>
    </row>
    <row r="146" spans="1:13" s="6" customFormat="1" ht="21" customHeight="1" x14ac:dyDescent="0.15">
      <c r="A146" s="73"/>
      <c r="B146" s="8"/>
      <c r="C146" s="8"/>
      <c r="D146" s="8"/>
      <c r="E146" s="165"/>
      <c r="F146" s="18" t="s">
        <v>28</v>
      </c>
      <c r="G146" s="218"/>
      <c r="H146" s="230" t="s">
        <v>192</v>
      </c>
      <c r="I146" s="160" t="s">
        <v>220</v>
      </c>
      <c r="J146" s="86"/>
      <c r="K146" s="239" t="s">
        <v>143</v>
      </c>
      <c r="L146" s="255" t="s">
        <v>143</v>
      </c>
      <c r="M146" s="260">
        <v>5674080</v>
      </c>
    </row>
    <row r="147" spans="1:13" s="6" customFormat="1" ht="21" customHeight="1" x14ac:dyDescent="0.15">
      <c r="A147" s="73"/>
      <c r="B147" s="8"/>
      <c r="C147" s="8"/>
      <c r="D147" s="8"/>
      <c r="E147" s="165"/>
      <c r="F147" s="18" t="s">
        <v>29</v>
      </c>
      <c r="G147" s="218"/>
      <c r="H147" s="230" t="s">
        <v>192</v>
      </c>
      <c r="I147" s="160" t="s">
        <v>220</v>
      </c>
      <c r="J147" s="86"/>
      <c r="K147" s="239" t="s">
        <v>143</v>
      </c>
      <c r="L147" s="255" t="s">
        <v>143</v>
      </c>
      <c r="M147" s="260">
        <v>2081870</v>
      </c>
    </row>
    <row r="148" spans="1:13" s="6" customFormat="1" ht="21" hidden="1" customHeight="1" x14ac:dyDescent="0.15">
      <c r="A148" s="73"/>
      <c r="B148" s="8"/>
      <c r="C148" s="8"/>
      <c r="D148" s="8"/>
      <c r="E148" s="165"/>
      <c r="F148" s="18" t="s">
        <v>30</v>
      </c>
      <c r="G148" s="218"/>
      <c r="H148" s="230" t="s">
        <v>192</v>
      </c>
      <c r="I148" s="160" t="s">
        <v>220</v>
      </c>
      <c r="J148" s="86"/>
      <c r="K148" s="239" t="s">
        <v>143</v>
      </c>
      <c r="L148" s="255" t="s">
        <v>143</v>
      </c>
      <c r="M148" s="260"/>
    </row>
    <row r="149" spans="1:13" s="6" customFormat="1" ht="21" customHeight="1" x14ac:dyDescent="0.15">
      <c r="A149" s="73"/>
      <c r="B149" s="8"/>
      <c r="C149" s="8"/>
      <c r="D149" s="8"/>
      <c r="E149" s="165"/>
      <c r="F149" s="18" t="s">
        <v>15</v>
      </c>
      <c r="G149" s="218"/>
      <c r="H149" s="230" t="s">
        <v>192</v>
      </c>
      <c r="I149" s="160" t="s">
        <v>220</v>
      </c>
      <c r="J149" s="86"/>
      <c r="K149" s="239" t="s">
        <v>143</v>
      </c>
      <c r="L149" s="255" t="s">
        <v>143</v>
      </c>
      <c r="M149" s="260">
        <v>1234640</v>
      </c>
    </row>
    <row r="150" spans="1:13" s="6" customFormat="1" ht="21" customHeight="1" x14ac:dyDescent="0.15">
      <c r="A150" s="73"/>
      <c r="B150" s="8"/>
      <c r="C150" s="8"/>
      <c r="D150" s="8"/>
      <c r="E150" s="165"/>
      <c r="F150" s="18" t="s">
        <v>16</v>
      </c>
      <c r="G150" s="218"/>
      <c r="H150" s="230" t="s">
        <v>192</v>
      </c>
      <c r="I150" s="160" t="s">
        <v>220</v>
      </c>
      <c r="J150" s="86"/>
      <c r="K150" s="239" t="s">
        <v>143</v>
      </c>
      <c r="L150" s="255" t="s">
        <v>143</v>
      </c>
      <c r="M150" s="260">
        <v>845400</v>
      </c>
    </row>
    <row r="151" spans="1:13" s="6" customFormat="1" ht="21" customHeight="1" x14ac:dyDescent="0.15">
      <c r="A151" s="73"/>
      <c r="B151" s="8"/>
      <c r="C151" s="8"/>
      <c r="D151" s="8"/>
      <c r="E151" s="317"/>
      <c r="F151" s="18" t="s">
        <v>253</v>
      </c>
      <c r="G151" s="218"/>
      <c r="H151" s="230" t="s">
        <v>192</v>
      </c>
      <c r="I151" s="160" t="s">
        <v>220</v>
      </c>
      <c r="J151" s="86"/>
      <c r="K151" s="239" t="s">
        <v>143</v>
      </c>
      <c r="L151" s="255" t="s">
        <v>143</v>
      </c>
      <c r="M151" s="260">
        <v>1889400</v>
      </c>
    </row>
    <row r="152" spans="1:13" s="6" customFormat="1" ht="21" customHeight="1" x14ac:dyDescent="0.15">
      <c r="A152" s="73"/>
      <c r="B152" s="8"/>
      <c r="C152" s="8"/>
      <c r="D152" s="8"/>
      <c r="E152" s="165"/>
      <c r="F152" s="18" t="s">
        <v>254</v>
      </c>
      <c r="G152" s="218"/>
      <c r="H152" s="230" t="s">
        <v>192</v>
      </c>
      <c r="I152" s="160" t="s">
        <v>220</v>
      </c>
      <c r="J152" s="86"/>
      <c r="K152" s="239" t="s">
        <v>143</v>
      </c>
      <c r="L152" s="255" t="s">
        <v>143</v>
      </c>
      <c r="M152" s="260">
        <v>1364240</v>
      </c>
    </row>
    <row r="153" spans="1:13" s="6" customFormat="1" ht="21" customHeight="1" x14ac:dyDescent="0.15">
      <c r="A153" s="73"/>
      <c r="B153" s="8"/>
      <c r="C153" s="8"/>
      <c r="D153" s="8"/>
      <c r="E153" s="165"/>
      <c r="F153" s="18" t="s">
        <v>19</v>
      </c>
      <c r="G153" s="218"/>
      <c r="H153" s="230" t="s">
        <v>192</v>
      </c>
      <c r="I153" s="160" t="s">
        <v>220</v>
      </c>
      <c r="J153" s="86"/>
      <c r="K153" s="239" t="s">
        <v>143</v>
      </c>
      <c r="L153" s="255" t="s">
        <v>143</v>
      </c>
      <c r="M153" s="260">
        <v>2290440</v>
      </c>
    </row>
    <row r="154" spans="1:13" s="6" customFormat="1" ht="21" customHeight="1" x14ac:dyDescent="0.15">
      <c r="A154" s="73"/>
      <c r="B154" s="8"/>
      <c r="C154" s="8"/>
      <c r="D154" s="8"/>
      <c r="E154" s="165"/>
      <c r="F154" s="18" t="s">
        <v>20</v>
      </c>
      <c r="G154" s="218"/>
      <c r="H154" s="230" t="s">
        <v>192</v>
      </c>
      <c r="I154" s="160" t="s">
        <v>220</v>
      </c>
      <c r="J154" s="86"/>
      <c r="K154" s="239" t="s">
        <v>143</v>
      </c>
      <c r="L154" s="255" t="s">
        <v>143</v>
      </c>
      <c r="M154" s="260">
        <v>1798540</v>
      </c>
    </row>
    <row r="155" spans="1:13" s="6" customFormat="1" ht="21" customHeight="1" x14ac:dyDescent="0.15">
      <c r="A155" s="73"/>
      <c r="B155" s="8"/>
      <c r="C155" s="8"/>
      <c r="D155" s="8"/>
      <c r="E155" s="317"/>
      <c r="F155" s="18" t="s">
        <v>255</v>
      </c>
      <c r="G155" s="218"/>
      <c r="H155" s="230" t="s">
        <v>192</v>
      </c>
      <c r="I155" s="160" t="s">
        <v>220</v>
      </c>
      <c r="J155" s="86"/>
      <c r="K155" s="239" t="s">
        <v>143</v>
      </c>
      <c r="L155" s="255" t="s">
        <v>143</v>
      </c>
      <c r="M155" s="260">
        <v>919480</v>
      </c>
    </row>
    <row r="156" spans="1:13" s="6" customFormat="1" ht="21" customHeight="1" x14ac:dyDescent="0.15">
      <c r="A156" s="73"/>
      <c r="B156" s="8"/>
      <c r="C156" s="8"/>
      <c r="D156" s="8"/>
      <c r="E156" s="165"/>
      <c r="F156" s="18" t="s">
        <v>22</v>
      </c>
      <c r="G156" s="218"/>
      <c r="H156" s="230" t="s">
        <v>192</v>
      </c>
      <c r="I156" s="160" t="s">
        <v>220</v>
      </c>
      <c r="J156" s="86"/>
      <c r="K156" s="239" t="s">
        <v>143</v>
      </c>
      <c r="L156" s="255" t="s">
        <v>143</v>
      </c>
      <c r="M156" s="260">
        <v>1322050</v>
      </c>
    </row>
    <row r="157" spans="1:13" s="6" customFormat="1" ht="21" customHeight="1" x14ac:dyDescent="0.15">
      <c r="A157" s="73"/>
      <c r="B157" s="8"/>
      <c r="C157" s="8"/>
      <c r="D157" s="8"/>
      <c r="E157" s="165"/>
      <c r="F157" s="18" t="s">
        <v>24</v>
      </c>
      <c r="G157" s="218"/>
      <c r="H157" s="230" t="s">
        <v>192</v>
      </c>
      <c r="I157" s="160" t="s">
        <v>220</v>
      </c>
      <c r="J157" s="86"/>
      <c r="K157" s="239" t="s">
        <v>143</v>
      </c>
      <c r="L157" s="255" t="s">
        <v>143</v>
      </c>
      <c r="M157" s="260">
        <v>1849400</v>
      </c>
    </row>
    <row r="158" spans="1:13" s="6" customFormat="1" ht="21" customHeight="1" x14ac:dyDescent="0.15">
      <c r="A158" s="73"/>
      <c r="B158" s="8"/>
      <c r="C158" s="8"/>
      <c r="D158" s="8"/>
      <c r="E158" s="165"/>
      <c r="F158" s="34" t="s">
        <v>26</v>
      </c>
      <c r="G158" s="216"/>
      <c r="H158" s="237" t="s">
        <v>192</v>
      </c>
      <c r="I158" s="159" t="s">
        <v>220</v>
      </c>
      <c r="J158" s="87"/>
      <c r="K158" s="240" t="s">
        <v>143</v>
      </c>
      <c r="L158" s="256" t="s">
        <v>143</v>
      </c>
      <c r="M158" s="261">
        <v>1256160</v>
      </c>
    </row>
    <row r="159" spans="1:13" s="6" customFormat="1" ht="21" hidden="1" customHeight="1" x14ac:dyDescent="0.15">
      <c r="A159" s="115"/>
      <c r="B159" s="116"/>
      <c r="C159" s="116"/>
      <c r="D159" s="65" t="s">
        <v>106</v>
      </c>
      <c r="E159" s="200"/>
      <c r="F159" s="200"/>
      <c r="G159" s="292"/>
      <c r="H159" s="290"/>
      <c r="I159" s="286"/>
      <c r="J159" s="67"/>
      <c r="K159" s="109"/>
      <c r="L159" s="67"/>
      <c r="M159" s="112">
        <f>+M160</f>
        <v>0</v>
      </c>
    </row>
    <row r="160" spans="1:13" s="6" customFormat="1" ht="21" hidden="1" customHeight="1" x14ac:dyDescent="0.15">
      <c r="A160" s="73"/>
      <c r="B160" s="8"/>
      <c r="C160" s="8"/>
      <c r="D160" s="8"/>
      <c r="E160" s="165"/>
      <c r="F160" s="46"/>
      <c r="G160" s="232"/>
      <c r="H160" s="243" t="s">
        <v>192</v>
      </c>
      <c r="I160" s="167"/>
      <c r="J160" s="11"/>
      <c r="K160" s="60" t="s">
        <v>192</v>
      </c>
      <c r="L160" s="177" t="s">
        <v>192</v>
      </c>
      <c r="M160" s="83"/>
    </row>
    <row r="161" spans="1:13" s="6" customFormat="1" ht="21" customHeight="1" x14ac:dyDescent="0.15">
      <c r="A161" s="115"/>
      <c r="B161" s="116"/>
      <c r="C161" s="116"/>
      <c r="D161" s="65" t="s">
        <v>107</v>
      </c>
      <c r="E161" s="200"/>
      <c r="F161" s="200"/>
      <c r="G161" s="292"/>
      <c r="H161" s="290"/>
      <c r="I161" s="286"/>
      <c r="J161" s="67"/>
      <c r="K161" s="109"/>
      <c r="L161" s="67"/>
      <c r="M161" s="112">
        <f>SUM(M162:M172)</f>
        <v>58735640</v>
      </c>
    </row>
    <row r="162" spans="1:13" s="6" customFormat="1" ht="21" customHeight="1" x14ac:dyDescent="0.15">
      <c r="A162" s="73"/>
      <c r="B162" s="8"/>
      <c r="C162" s="8"/>
      <c r="D162" s="8"/>
      <c r="E162" s="165"/>
      <c r="F162" s="17" t="s">
        <v>11</v>
      </c>
      <c r="G162" s="215"/>
      <c r="H162" s="230" t="s">
        <v>192</v>
      </c>
      <c r="I162" s="214" t="s">
        <v>175</v>
      </c>
      <c r="J162" s="91"/>
      <c r="K162" s="244" t="s">
        <v>192</v>
      </c>
      <c r="L162" s="254" t="s">
        <v>192</v>
      </c>
      <c r="M162" s="259">
        <v>28397000</v>
      </c>
    </row>
    <row r="163" spans="1:13" s="6" customFormat="1" ht="21" customHeight="1" x14ac:dyDescent="0.15">
      <c r="A163" s="73"/>
      <c r="B163" s="8"/>
      <c r="C163" s="8"/>
      <c r="D163" s="8"/>
      <c r="E163" s="165"/>
      <c r="F163" s="18" t="s">
        <v>6</v>
      </c>
      <c r="G163" s="218"/>
      <c r="H163" s="230" t="s">
        <v>192</v>
      </c>
      <c r="I163" s="160" t="s">
        <v>155</v>
      </c>
      <c r="J163" s="86"/>
      <c r="K163" s="239" t="s">
        <v>192</v>
      </c>
      <c r="L163" s="255" t="s">
        <v>192</v>
      </c>
      <c r="M163" s="260">
        <v>193440</v>
      </c>
    </row>
    <row r="164" spans="1:13" s="6" customFormat="1" ht="21" customHeight="1" x14ac:dyDescent="0.15">
      <c r="A164" s="73"/>
      <c r="B164" s="8"/>
      <c r="C164" s="8"/>
      <c r="D164" s="8"/>
      <c r="E164" s="165"/>
      <c r="F164" s="18" t="s">
        <v>12</v>
      </c>
      <c r="G164" s="218"/>
      <c r="H164" s="230" t="s">
        <v>192</v>
      </c>
      <c r="I164" s="160" t="s">
        <v>176</v>
      </c>
      <c r="J164" s="86"/>
      <c r="K164" s="239" t="s">
        <v>192</v>
      </c>
      <c r="L164" s="255" t="s">
        <v>192</v>
      </c>
      <c r="M164" s="260">
        <v>15000000</v>
      </c>
    </row>
    <row r="165" spans="1:13" s="6" customFormat="1" ht="21" customHeight="1" x14ac:dyDescent="0.15">
      <c r="A165" s="73"/>
      <c r="B165" s="8"/>
      <c r="C165" s="8"/>
      <c r="D165" s="8"/>
      <c r="E165" s="165"/>
      <c r="F165" s="18" t="s">
        <v>25</v>
      </c>
      <c r="G165" s="218"/>
      <c r="H165" s="230" t="s">
        <v>192</v>
      </c>
      <c r="I165" s="160" t="s">
        <v>171</v>
      </c>
      <c r="J165" s="86"/>
      <c r="K165" s="239" t="s">
        <v>192</v>
      </c>
      <c r="L165" s="255" t="s">
        <v>192</v>
      </c>
      <c r="M165" s="260">
        <v>120000</v>
      </c>
    </row>
    <row r="166" spans="1:13" s="6" customFormat="1" ht="21" customHeight="1" x14ac:dyDescent="0.15">
      <c r="A166" s="73"/>
      <c r="B166" s="8"/>
      <c r="C166" s="8"/>
      <c r="D166" s="8"/>
      <c r="E166" s="165"/>
      <c r="F166" s="18" t="s">
        <v>30</v>
      </c>
      <c r="G166" s="218"/>
      <c r="H166" s="230" t="s">
        <v>192</v>
      </c>
      <c r="I166" s="160"/>
      <c r="J166" s="86"/>
      <c r="K166" s="239" t="s">
        <v>192</v>
      </c>
      <c r="L166" s="255" t="s">
        <v>192</v>
      </c>
      <c r="M166" s="260">
        <v>5815200</v>
      </c>
    </row>
    <row r="167" spans="1:13" s="6" customFormat="1" ht="21" customHeight="1" x14ac:dyDescent="0.15">
      <c r="A167" s="73"/>
      <c r="B167" s="8"/>
      <c r="C167" s="8"/>
      <c r="D167" s="8"/>
      <c r="E167" s="165"/>
      <c r="F167" s="18" t="s">
        <v>16</v>
      </c>
      <c r="G167" s="218"/>
      <c r="H167" s="230" t="s">
        <v>192</v>
      </c>
      <c r="I167" s="160" t="s">
        <v>158</v>
      </c>
      <c r="J167" s="86"/>
      <c r="K167" s="239" t="s">
        <v>192</v>
      </c>
      <c r="L167" s="255" t="s">
        <v>192</v>
      </c>
      <c r="M167" s="260">
        <v>3080000</v>
      </c>
    </row>
    <row r="168" spans="1:13" s="6" customFormat="1" ht="21" customHeight="1" x14ac:dyDescent="0.15">
      <c r="A168" s="73"/>
      <c r="B168" s="8"/>
      <c r="C168" s="8"/>
      <c r="D168" s="8"/>
      <c r="E168" s="317"/>
      <c r="F168" s="18" t="s">
        <v>253</v>
      </c>
      <c r="G168" s="218"/>
      <c r="H168" s="230" t="s">
        <v>192</v>
      </c>
      <c r="I168" s="160" t="s">
        <v>158</v>
      </c>
      <c r="J168" s="86"/>
      <c r="K168" s="239" t="s">
        <v>192</v>
      </c>
      <c r="L168" s="255" t="s">
        <v>192</v>
      </c>
      <c r="M168" s="260">
        <v>540000</v>
      </c>
    </row>
    <row r="169" spans="1:13" s="6" customFormat="1" ht="21" customHeight="1" x14ac:dyDescent="0.15">
      <c r="A169" s="73"/>
      <c r="B169" s="8"/>
      <c r="C169" s="8"/>
      <c r="D169" s="8"/>
      <c r="E169" s="165"/>
      <c r="F169" s="18" t="s">
        <v>254</v>
      </c>
      <c r="G169" s="218"/>
      <c r="H169" s="230" t="s">
        <v>192</v>
      </c>
      <c r="I169" s="160" t="s">
        <v>158</v>
      </c>
      <c r="J169" s="86"/>
      <c r="K169" s="239" t="s">
        <v>192</v>
      </c>
      <c r="L169" s="255" t="s">
        <v>192</v>
      </c>
      <c r="M169" s="260">
        <v>473000</v>
      </c>
    </row>
    <row r="170" spans="1:13" s="6" customFormat="1" ht="21" customHeight="1" x14ac:dyDescent="0.15">
      <c r="A170" s="73"/>
      <c r="B170" s="8"/>
      <c r="C170" s="8"/>
      <c r="D170" s="8"/>
      <c r="E170" s="165"/>
      <c r="F170" s="18" t="s">
        <v>20</v>
      </c>
      <c r="G170" s="218"/>
      <c r="H170" s="230" t="s">
        <v>192</v>
      </c>
      <c r="I170" s="160" t="s">
        <v>158</v>
      </c>
      <c r="J170" s="86"/>
      <c r="K170" s="239" t="s">
        <v>192</v>
      </c>
      <c r="L170" s="255" t="s">
        <v>192</v>
      </c>
      <c r="M170" s="260">
        <v>1448000</v>
      </c>
    </row>
    <row r="171" spans="1:13" s="6" customFormat="1" ht="21" customHeight="1" x14ac:dyDescent="0.15">
      <c r="A171" s="73"/>
      <c r="B171" s="8"/>
      <c r="C171" s="8"/>
      <c r="D171" s="8"/>
      <c r="E171" s="165"/>
      <c r="F171" s="18" t="s">
        <v>22</v>
      </c>
      <c r="G171" s="218"/>
      <c r="H171" s="230" t="s">
        <v>192</v>
      </c>
      <c r="I171" s="160" t="s">
        <v>158</v>
      </c>
      <c r="J171" s="86"/>
      <c r="K171" s="239" t="s">
        <v>192</v>
      </c>
      <c r="L171" s="255" t="s">
        <v>192</v>
      </c>
      <c r="M171" s="260">
        <v>3289000</v>
      </c>
    </row>
    <row r="172" spans="1:13" s="6" customFormat="1" ht="21" customHeight="1" x14ac:dyDescent="0.15">
      <c r="A172" s="73"/>
      <c r="B172" s="8"/>
      <c r="C172" s="8"/>
      <c r="D172" s="8"/>
      <c r="E172" s="348"/>
      <c r="F172" s="34" t="s">
        <v>26</v>
      </c>
      <c r="G172" s="216"/>
      <c r="H172" s="231" t="s">
        <v>192</v>
      </c>
      <c r="I172" s="159" t="s">
        <v>158</v>
      </c>
      <c r="J172" s="87"/>
      <c r="K172" s="240" t="s">
        <v>192</v>
      </c>
      <c r="L172" s="355" t="s">
        <v>192</v>
      </c>
      <c r="M172" s="264">
        <v>380000</v>
      </c>
    </row>
    <row r="173" spans="1:13" s="6" customFormat="1" ht="21" customHeight="1" x14ac:dyDescent="0.15">
      <c r="A173" s="71"/>
      <c r="B173" s="68"/>
      <c r="C173" s="68"/>
      <c r="D173" s="116" t="s">
        <v>334</v>
      </c>
      <c r="E173" s="30"/>
      <c r="F173" s="154"/>
      <c r="G173" s="356"/>
      <c r="H173" s="357"/>
      <c r="I173" s="364"/>
      <c r="J173" s="68"/>
      <c r="K173" s="358"/>
      <c r="L173" s="349"/>
      <c r="M173" s="365">
        <f>SUM(M174:M175)</f>
        <v>330600</v>
      </c>
    </row>
    <row r="174" spans="1:13" s="6" customFormat="1" ht="21" customHeight="1" x14ac:dyDescent="0.15">
      <c r="A174" s="73"/>
      <c r="B174" s="8"/>
      <c r="C174" s="8"/>
      <c r="D174" s="8"/>
      <c r="E174" s="359"/>
      <c r="F174" s="19" t="s">
        <v>338</v>
      </c>
      <c r="G174" s="360"/>
      <c r="H174" s="236" t="s">
        <v>335</v>
      </c>
      <c r="I174" s="325" t="s">
        <v>339</v>
      </c>
      <c r="J174" s="361"/>
      <c r="K174" s="244" t="s">
        <v>335</v>
      </c>
      <c r="L174" s="362" t="s">
        <v>335</v>
      </c>
      <c r="M174" s="259">
        <v>105600</v>
      </c>
    </row>
    <row r="175" spans="1:13" s="6" customFormat="1" ht="21" customHeight="1" x14ac:dyDescent="0.15">
      <c r="A175" s="73"/>
      <c r="B175" s="8"/>
      <c r="C175" s="8"/>
      <c r="D175" s="8"/>
      <c r="E175" s="351"/>
      <c r="F175" s="222" t="s">
        <v>337</v>
      </c>
      <c r="G175" s="352"/>
      <c r="H175" s="363" t="s">
        <v>335</v>
      </c>
      <c r="I175" s="160" t="s">
        <v>158</v>
      </c>
      <c r="J175" s="353"/>
      <c r="K175" s="124" t="s">
        <v>336</v>
      </c>
      <c r="L175" s="354" t="s">
        <v>335</v>
      </c>
      <c r="M175" s="258">
        <v>225000</v>
      </c>
    </row>
    <row r="176" spans="1:13" s="6" customFormat="1" ht="21" customHeight="1" x14ac:dyDescent="0.15">
      <c r="A176" s="499" t="s">
        <v>108</v>
      </c>
      <c r="B176" s="500"/>
      <c r="C176" s="500"/>
      <c r="D176" s="500"/>
      <c r="E176" s="500"/>
      <c r="F176" s="500"/>
      <c r="G176" s="500"/>
      <c r="H176" s="500"/>
      <c r="I176" s="500"/>
      <c r="J176" s="500"/>
      <c r="K176" s="501"/>
      <c r="L176" s="241"/>
      <c r="M176" s="263">
        <f>+M68+M72+M80+M91+M94+M100+M118+M122+M135+M137+M139+M159+M161+M173</f>
        <v>381177302</v>
      </c>
    </row>
    <row r="177" spans="1:13" s="6" customFormat="1" ht="21" customHeight="1" thickBot="1" x14ac:dyDescent="0.2">
      <c r="A177" s="502" t="s">
        <v>109</v>
      </c>
      <c r="B177" s="503"/>
      <c r="C177" s="503"/>
      <c r="D177" s="503"/>
      <c r="E177" s="503"/>
      <c r="F177" s="503"/>
      <c r="G177" s="503"/>
      <c r="H177" s="503"/>
      <c r="I177" s="503"/>
      <c r="J177" s="503"/>
      <c r="K177" s="504"/>
      <c r="L177" s="166"/>
      <c r="M177" s="266">
        <f>+M66+M176</f>
        <v>2813606423</v>
      </c>
    </row>
    <row r="178" spans="1:13" s="4" customFormat="1" ht="21" customHeight="1" thickTop="1" thickBot="1" x14ac:dyDescent="0.2">
      <c r="A178" s="505" t="s">
        <v>0</v>
      </c>
      <c r="B178" s="506"/>
      <c r="C178" s="506"/>
      <c r="D178" s="506"/>
      <c r="E178" s="506"/>
      <c r="F178" s="506"/>
      <c r="G178" s="506"/>
      <c r="H178" s="506"/>
      <c r="I178" s="506"/>
      <c r="J178" s="506"/>
      <c r="K178" s="507"/>
      <c r="L178" s="47"/>
      <c r="M178" s="267">
        <f>+M177+'新）流動資産'!K128</f>
        <v>3720904521</v>
      </c>
    </row>
    <row r="179" spans="1:13" ht="18" customHeight="1" x14ac:dyDescent="0.15">
      <c r="A179" s="2"/>
      <c r="B179" s="2"/>
      <c r="C179" s="2"/>
      <c r="D179" s="2"/>
      <c r="E179" s="213"/>
      <c r="F179" s="2"/>
      <c r="G179" s="2"/>
      <c r="H179" s="161"/>
      <c r="I179" s="208"/>
      <c r="J179" s="2"/>
      <c r="K179" s="2"/>
      <c r="L179" s="2"/>
      <c r="M179" s="3"/>
    </row>
  </sheetData>
  <mergeCells count="161">
    <mergeCell ref="A66:I66"/>
    <mergeCell ref="A176:K176"/>
    <mergeCell ref="A177:K177"/>
    <mergeCell ref="A178:K178"/>
    <mergeCell ref="H11:H13"/>
    <mergeCell ref="A3:M3"/>
    <mergeCell ref="F11:F13"/>
    <mergeCell ref="G11:G13"/>
    <mergeCell ref="E12:E13"/>
    <mergeCell ref="J5:K5"/>
    <mergeCell ref="I11:I13"/>
    <mergeCell ref="K60:K61"/>
    <mergeCell ref="G63:G64"/>
    <mergeCell ref="K63:K64"/>
    <mergeCell ref="K56:K57"/>
    <mergeCell ref="G58:G59"/>
    <mergeCell ref="K58:K59"/>
    <mergeCell ref="G60:G61"/>
    <mergeCell ref="E52:E53"/>
    <mergeCell ref="G52:G53"/>
    <mergeCell ref="K52:K53"/>
    <mergeCell ref="G54:G55"/>
    <mergeCell ref="K54:K55"/>
    <mergeCell ref="G56:G57"/>
    <mergeCell ref="A2:M2"/>
    <mergeCell ref="L1:M1"/>
    <mergeCell ref="G36:G37"/>
    <mergeCell ref="K36:K37"/>
    <mergeCell ref="J36:J37"/>
    <mergeCell ref="E30:E31"/>
    <mergeCell ref="G30:G31"/>
    <mergeCell ref="K30:K31"/>
    <mergeCell ref="K23:K24"/>
    <mergeCell ref="E25:E26"/>
    <mergeCell ref="G25:G26"/>
    <mergeCell ref="H25:H26"/>
    <mergeCell ref="K25:K26"/>
    <mergeCell ref="G27:G28"/>
    <mergeCell ref="E23:E24"/>
    <mergeCell ref="G23:G24"/>
    <mergeCell ref="H23:H24"/>
    <mergeCell ref="A5:D5"/>
    <mergeCell ref="J23:J24"/>
    <mergeCell ref="J25:J26"/>
    <mergeCell ref="J30:J31"/>
    <mergeCell ref="E5:G5"/>
    <mergeCell ref="L23:L24"/>
    <mergeCell ref="M23:M24"/>
    <mergeCell ref="E14:J14"/>
    <mergeCell ref="E21:J21"/>
    <mergeCell ref="I23:I24"/>
    <mergeCell ref="J52:J53"/>
    <mergeCell ref="J54:J55"/>
    <mergeCell ref="J56:J57"/>
    <mergeCell ref="E45:E46"/>
    <mergeCell ref="G45:G46"/>
    <mergeCell ref="H42:H43"/>
    <mergeCell ref="I42:I43"/>
    <mergeCell ref="E38:E39"/>
    <mergeCell ref="G38:G39"/>
    <mergeCell ref="E27:E28"/>
    <mergeCell ref="I25:I26"/>
    <mergeCell ref="H52:H53"/>
    <mergeCell ref="I52:I53"/>
    <mergeCell ref="G47:G48"/>
    <mergeCell ref="G49:G50"/>
    <mergeCell ref="H47:H48"/>
    <mergeCell ref="I47:I48"/>
    <mergeCell ref="E54:E55"/>
    <mergeCell ref="E56:E57"/>
    <mergeCell ref="H54:H55"/>
    <mergeCell ref="I54:I55"/>
    <mergeCell ref="L25:L26"/>
    <mergeCell ref="M25:M26"/>
    <mergeCell ref="M30:M31"/>
    <mergeCell ref="H27:H28"/>
    <mergeCell ref="E29:J29"/>
    <mergeCell ref="H30:H31"/>
    <mergeCell ref="I30:I31"/>
    <mergeCell ref="L30:L31"/>
    <mergeCell ref="H38:H39"/>
    <mergeCell ref="I38:I39"/>
    <mergeCell ref="L38:L39"/>
    <mergeCell ref="M38:M39"/>
    <mergeCell ref="K38:K39"/>
    <mergeCell ref="E34:E35"/>
    <mergeCell ref="G34:G35"/>
    <mergeCell ref="K34:K35"/>
    <mergeCell ref="E36:E37"/>
    <mergeCell ref="E32:J32"/>
    <mergeCell ref="E33:J33"/>
    <mergeCell ref="H34:H35"/>
    <mergeCell ref="I34:I35"/>
    <mergeCell ref="J34:J35"/>
    <mergeCell ref="J38:J39"/>
    <mergeCell ref="L34:L35"/>
    <mergeCell ref="M34:M35"/>
    <mergeCell ref="H36:H37"/>
    <mergeCell ref="I36:I37"/>
    <mergeCell ref="L36:L37"/>
    <mergeCell ref="M36:M37"/>
    <mergeCell ref="H49:H50"/>
    <mergeCell ref="I49:I50"/>
    <mergeCell ref="L47:L48"/>
    <mergeCell ref="M47:M48"/>
    <mergeCell ref="L49:L50"/>
    <mergeCell ref="M49:M50"/>
    <mergeCell ref="L42:L43"/>
    <mergeCell ref="M42:M43"/>
    <mergeCell ref="E44:J44"/>
    <mergeCell ref="H45:H46"/>
    <mergeCell ref="I45:I46"/>
    <mergeCell ref="L45:L46"/>
    <mergeCell ref="M45:M46"/>
    <mergeCell ref="G40:G41"/>
    <mergeCell ref="K40:K41"/>
    <mergeCell ref="G42:G43"/>
    <mergeCell ref="H40:H41"/>
    <mergeCell ref="I40:I41"/>
    <mergeCell ref="H56:H57"/>
    <mergeCell ref="E58:E64"/>
    <mergeCell ref="E65:I65"/>
    <mergeCell ref="L40:L41"/>
    <mergeCell ref="M40:M41"/>
    <mergeCell ref="E40:E43"/>
    <mergeCell ref="J63:J64"/>
    <mergeCell ref="J40:J41"/>
    <mergeCell ref="J42:J43"/>
    <mergeCell ref="J45:J46"/>
    <mergeCell ref="J47:J48"/>
    <mergeCell ref="J49:J50"/>
    <mergeCell ref="K47:K48"/>
    <mergeCell ref="K49:K50"/>
    <mergeCell ref="K42:K43"/>
    <mergeCell ref="J58:J59"/>
    <mergeCell ref="J60:J61"/>
    <mergeCell ref="K45:K46"/>
    <mergeCell ref="J66:K66"/>
    <mergeCell ref="J22:K22"/>
    <mergeCell ref="E47:E50"/>
    <mergeCell ref="J8:K8"/>
    <mergeCell ref="M58:M59"/>
    <mergeCell ref="L60:L61"/>
    <mergeCell ref="M60:M61"/>
    <mergeCell ref="F62:J62"/>
    <mergeCell ref="H63:H64"/>
    <mergeCell ref="I63:I64"/>
    <mergeCell ref="L63:L64"/>
    <mergeCell ref="M63:M64"/>
    <mergeCell ref="I56:I57"/>
    <mergeCell ref="L54:L55"/>
    <mergeCell ref="M54:M55"/>
    <mergeCell ref="L56:L57"/>
    <mergeCell ref="M56:M57"/>
    <mergeCell ref="H58:H61"/>
    <mergeCell ref="I58:I59"/>
    <mergeCell ref="I60:I61"/>
    <mergeCell ref="L58:L59"/>
    <mergeCell ref="E51:J51"/>
    <mergeCell ref="L52:L53"/>
    <mergeCell ref="M52:M53"/>
  </mergeCells>
  <phoneticPr fontId="2"/>
  <printOptions horizontalCentered="1"/>
  <pageMargins left="0.78740157480314965" right="0" top="0.59055118110236227" bottom="0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zoomScaleNormal="100" workbookViewId="0"/>
  </sheetViews>
  <sheetFormatPr defaultRowHeight="18" customHeight="1" x14ac:dyDescent="0.15"/>
  <cols>
    <col min="1" max="1" width="4.375" style="1" customWidth="1"/>
    <col min="2" max="2" width="2.625" style="1" customWidth="1"/>
    <col min="3" max="3" width="3" style="1" customWidth="1"/>
    <col min="4" max="4" width="13" style="1" customWidth="1"/>
    <col min="5" max="5" width="19.625" style="1" customWidth="1"/>
    <col min="6" max="6" width="11.625" style="1" customWidth="1"/>
    <col min="7" max="7" width="10" style="1" customWidth="1"/>
    <col min="8" max="8" width="29.125" style="1" customWidth="1"/>
    <col min="9" max="9" width="12.125" style="1" customWidth="1"/>
    <col min="10" max="10" width="14.625" style="1" customWidth="1"/>
    <col min="11" max="11" width="17.625" style="1" customWidth="1"/>
    <col min="12" max="16384" width="9" style="1"/>
  </cols>
  <sheetData>
    <row r="1" spans="1:11" ht="18" customHeight="1" x14ac:dyDescent="0.15">
      <c r="A1" s="57" t="s">
        <v>133</v>
      </c>
      <c r="J1" s="384" t="s">
        <v>134</v>
      </c>
      <c r="K1" s="384"/>
    </row>
    <row r="2" spans="1:11" ht="24" customHeight="1" x14ac:dyDescent="0.15">
      <c r="A2" s="385" t="s">
        <v>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ht="18" customHeight="1" x14ac:dyDescent="0.15">
      <c r="A3" s="386" t="s">
        <v>273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8" customHeight="1" thickBot="1" x14ac:dyDescent="0.2">
      <c r="J4" s="155"/>
      <c r="K4" s="58" t="s">
        <v>135</v>
      </c>
    </row>
    <row r="5" spans="1:11" ht="22.5" customHeight="1" thickBot="1" x14ac:dyDescent="0.2">
      <c r="A5" s="389" t="s">
        <v>136</v>
      </c>
      <c r="B5" s="390"/>
      <c r="C5" s="390"/>
      <c r="D5" s="390"/>
      <c r="E5" s="382" t="s">
        <v>137</v>
      </c>
      <c r="F5" s="390"/>
      <c r="G5" s="135" t="s">
        <v>138</v>
      </c>
      <c r="H5" s="135" t="s">
        <v>139</v>
      </c>
      <c r="I5" s="135" t="s">
        <v>140</v>
      </c>
      <c r="J5" s="136" t="s">
        <v>141</v>
      </c>
      <c r="K5" s="137" t="s">
        <v>152</v>
      </c>
    </row>
    <row r="6" spans="1:11" s="6" customFormat="1" ht="18.75" customHeight="1" x14ac:dyDescent="0.15">
      <c r="A6" s="77" t="s">
        <v>111</v>
      </c>
      <c r="B6" s="78"/>
      <c r="C6" s="78"/>
      <c r="D6" s="272"/>
      <c r="E6" s="78"/>
      <c r="F6" s="43"/>
      <c r="G6" s="96"/>
      <c r="H6" s="96"/>
      <c r="I6" s="96"/>
      <c r="J6" s="268"/>
      <c r="K6" s="79"/>
    </row>
    <row r="7" spans="1:11" s="6" customFormat="1" ht="18.75" customHeight="1" x14ac:dyDescent="0.15">
      <c r="A7" s="71"/>
      <c r="B7" s="45" t="s">
        <v>112</v>
      </c>
      <c r="C7" s="68"/>
      <c r="D7" s="27"/>
      <c r="E7" s="68"/>
      <c r="F7" s="68"/>
      <c r="G7" s="97"/>
      <c r="H7" s="97"/>
      <c r="I7" s="97"/>
      <c r="J7" s="72"/>
      <c r="K7" s="80"/>
    </row>
    <row r="8" spans="1:11" s="6" customFormat="1" ht="18.75" customHeight="1" x14ac:dyDescent="0.15">
      <c r="A8" s="277"/>
      <c r="B8" s="66"/>
      <c r="C8" s="66" t="s">
        <v>113</v>
      </c>
      <c r="D8" s="66"/>
      <c r="E8" s="65"/>
      <c r="F8" s="65"/>
      <c r="G8" s="110"/>
      <c r="H8" s="110"/>
      <c r="I8" s="110"/>
      <c r="J8" s="70"/>
      <c r="K8" s="111">
        <f>+F9+F15</f>
        <v>717274403</v>
      </c>
    </row>
    <row r="9" spans="1:11" s="6" customFormat="1" ht="18.75" customHeight="1" x14ac:dyDescent="0.15">
      <c r="A9" s="73"/>
      <c r="B9" s="8"/>
      <c r="C9" s="8"/>
      <c r="D9" s="59"/>
      <c r="E9" s="129" t="s">
        <v>221</v>
      </c>
      <c r="F9" s="27">
        <v>400000000</v>
      </c>
      <c r="G9" s="106"/>
      <c r="H9" s="106"/>
      <c r="I9" s="106"/>
      <c r="J9" s="76"/>
      <c r="K9" s="82"/>
    </row>
    <row r="10" spans="1:11" s="6" customFormat="1" ht="18.75" customHeight="1" x14ac:dyDescent="0.15">
      <c r="A10" s="73"/>
      <c r="B10" s="8"/>
      <c r="C10" s="8"/>
      <c r="D10" s="61"/>
      <c r="E10" s="132" t="s">
        <v>114</v>
      </c>
      <c r="F10" s="15">
        <v>50000000</v>
      </c>
      <c r="G10" s="98"/>
      <c r="H10" s="98"/>
      <c r="I10" s="98"/>
      <c r="J10" s="74"/>
      <c r="K10" s="82"/>
    </row>
    <row r="11" spans="1:11" s="6" customFormat="1" ht="18.75" customHeight="1" x14ac:dyDescent="0.15">
      <c r="A11" s="73"/>
      <c r="B11" s="8"/>
      <c r="C11" s="8"/>
      <c r="D11" s="41"/>
      <c r="E11" s="127" t="s">
        <v>116</v>
      </c>
      <c r="F11" s="16">
        <v>100000000</v>
      </c>
      <c r="G11" s="98"/>
      <c r="H11" s="98"/>
      <c r="I11" s="98"/>
      <c r="J11" s="74"/>
      <c r="K11" s="83"/>
    </row>
    <row r="12" spans="1:11" s="6" customFormat="1" ht="18.75" customHeight="1" x14ac:dyDescent="0.15">
      <c r="A12" s="73"/>
      <c r="B12" s="8"/>
      <c r="C12" s="8"/>
      <c r="D12" s="41"/>
      <c r="E12" s="127" t="s">
        <v>257</v>
      </c>
      <c r="F12" s="16">
        <v>30000000</v>
      </c>
      <c r="G12" s="98"/>
      <c r="H12" s="98"/>
      <c r="I12" s="98"/>
      <c r="J12" s="74"/>
      <c r="K12" s="83"/>
    </row>
    <row r="13" spans="1:11" s="6" customFormat="1" ht="18.75" customHeight="1" x14ac:dyDescent="0.15">
      <c r="A13" s="73"/>
      <c r="B13" s="8"/>
      <c r="C13" s="8"/>
      <c r="D13" s="41"/>
      <c r="E13" s="127" t="s">
        <v>117</v>
      </c>
      <c r="F13" s="16">
        <f>37500000-225597</f>
        <v>37274403</v>
      </c>
      <c r="G13" s="98"/>
      <c r="H13" s="98"/>
      <c r="I13" s="98"/>
      <c r="J13" s="74"/>
      <c r="K13" s="83"/>
    </row>
    <row r="14" spans="1:11" s="6" customFormat="1" ht="18.75" customHeight="1" x14ac:dyDescent="0.15">
      <c r="A14" s="73"/>
      <c r="B14" s="8"/>
      <c r="C14" s="8"/>
      <c r="D14" s="41"/>
      <c r="E14" s="130" t="s">
        <v>118</v>
      </c>
      <c r="F14" s="35">
        <v>100000000</v>
      </c>
      <c r="G14" s="98"/>
      <c r="H14" s="98"/>
      <c r="I14" s="98"/>
      <c r="J14" s="74"/>
      <c r="K14" s="83"/>
    </row>
    <row r="15" spans="1:11" s="6" customFormat="1" ht="18.75" customHeight="1" x14ac:dyDescent="0.15">
      <c r="A15" s="73"/>
      <c r="B15" s="8"/>
      <c r="C15" s="8"/>
      <c r="D15" s="41"/>
      <c r="E15" s="274" t="s">
        <v>222</v>
      </c>
      <c r="F15" s="27">
        <f>SUM(F10:F14)</f>
        <v>317274403</v>
      </c>
      <c r="G15" s="98"/>
      <c r="H15" s="98"/>
      <c r="I15" s="98"/>
      <c r="J15" s="74"/>
      <c r="K15" s="83"/>
    </row>
    <row r="16" spans="1:11" s="6" customFormat="1" ht="18.75" customHeight="1" x14ac:dyDescent="0.15">
      <c r="A16" s="115"/>
      <c r="B16" s="116"/>
      <c r="C16" s="65" t="s">
        <v>1</v>
      </c>
      <c r="D16" s="116"/>
      <c r="E16" s="526" t="s">
        <v>299</v>
      </c>
      <c r="F16" s="527"/>
      <c r="G16" s="110"/>
      <c r="H16" s="110"/>
      <c r="I16" s="110"/>
      <c r="J16" s="70"/>
      <c r="K16" s="112">
        <f>SUM(F17:F34)</f>
        <v>17406309</v>
      </c>
    </row>
    <row r="17" spans="1:11" s="6" customFormat="1" ht="18.75" customHeight="1" x14ac:dyDescent="0.15">
      <c r="A17" s="73"/>
      <c r="B17" s="8"/>
      <c r="C17" s="8"/>
      <c r="D17" s="41"/>
      <c r="E17" s="126" t="s">
        <v>274</v>
      </c>
      <c r="F17" s="15">
        <v>7082</v>
      </c>
      <c r="G17" s="106"/>
      <c r="H17" s="106"/>
      <c r="I17" s="106"/>
      <c r="J17" s="76"/>
      <c r="K17" s="83"/>
    </row>
    <row r="18" spans="1:11" s="6" customFormat="1" ht="18.75" customHeight="1" x14ac:dyDescent="0.15">
      <c r="A18" s="73"/>
      <c r="B18" s="8"/>
      <c r="C18" s="8"/>
      <c r="D18" s="41"/>
      <c r="E18" s="127" t="s">
        <v>288</v>
      </c>
      <c r="F18" s="16">
        <v>1244712</v>
      </c>
      <c r="G18" s="98"/>
      <c r="H18" s="98"/>
      <c r="I18" s="98"/>
      <c r="J18" s="74"/>
      <c r="K18" s="83"/>
    </row>
    <row r="19" spans="1:11" s="6" customFormat="1" ht="18.75" customHeight="1" x14ac:dyDescent="0.15">
      <c r="A19" s="73"/>
      <c r="B19" s="8"/>
      <c r="C19" s="8"/>
      <c r="D19" s="41"/>
      <c r="E19" s="127" t="s">
        <v>275</v>
      </c>
      <c r="F19" s="16">
        <v>427447</v>
      </c>
      <c r="G19" s="98"/>
      <c r="H19" s="98"/>
      <c r="I19" s="98"/>
      <c r="J19" s="74"/>
      <c r="K19" s="83"/>
    </row>
    <row r="20" spans="1:11" s="6" customFormat="1" ht="18.75" customHeight="1" x14ac:dyDescent="0.15">
      <c r="A20" s="73"/>
      <c r="B20" s="8"/>
      <c r="C20" s="8"/>
      <c r="D20" s="41"/>
      <c r="E20" s="127" t="s">
        <v>276</v>
      </c>
      <c r="F20" s="16">
        <v>881140</v>
      </c>
      <c r="G20" s="98"/>
      <c r="H20" s="98"/>
      <c r="I20" s="98"/>
      <c r="J20" s="74"/>
      <c r="K20" s="83"/>
    </row>
    <row r="21" spans="1:11" s="6" customFormat="1" ht="18.75" customHeight="1" x14ac:dyDescent="0.15">
      <c r="A21" s="73"/>
      <c r="B21" s="8"/>
      <c r="C21" s="8"/>
      <c r="D21" s="41"/>
      <c r="E21" s="127" t="s">
        <v>277</v>
      </c>
      <c r="F21" s="16">
        <v>937237</v>
      </c>
      <c r="G21" s="98"/>
      <c r="H21" s="98"/>
      <c r="I21" s="98"/>
      <c r="J21" s="74"/>
      <c r="K21" s="83"/>
    </row>
    <row r="22" spans="1:11" s="6" customFormat="1" ht="18.75" customHeight="1" x14ac:dyDescent="0.15">
      <c r="A22" s="73"/>
      <c r="B22" s="8"/>
      <c r="C22" s="8"/>
      <c r="D22" s="41"/>
      <c r="E22" s="127" t="s">
        <v>278</v>
      </c>
      <c r="F22" s="16">
        <v>574119</v>
      </c>
      <c r="G22" s="98"/>
      <c r="H22" s="98"/>
      <c r="I22" s="98"/>
      <c r="J22" s="74"/>
      <c r="K22" s="83"/>
    </row>
    <row r="23" spans="1:11" s="6" customFormat="1" ht="18.75" customHeight="1" x14ac:dyDescent="0.15">
      <c r="A23" s="73"/>
      <c r="B23" s="8"/>
      <c r="C23" s="8"/>
      <c r="D23" s="41"/>
      <c r="E23" s="127" t="s">
        <v>279</v>
      </c>
      <c r="F23" s="16">
        <v>3540709</v>
      </c>
      <c r="G23" s="98"/>
      <c r="H23" s="98"/>
      <c r="I23" s="98"/>
      <c r="J23" s="74"/>
      <c r="K23" s="83"/>
    </row>
    <row r="24" spans="1:11" s="6" customFormat="1" ht="18.75" customHeight="1" x14ac:dyDescent="0.15">
      <c r="A24" s="73"/>
      <c r="B24" s="8"/>
      <c r="C24" s="8"/>
      <c r="D24" s="41"/>
      <c r="E24" s="127" t="s">
        <v>289</v>
      </c>
      <c r="F24" s="16">
        <v>3373396</v>
      </c>
      <c r="G24" s="98"/>
      <c r="H24" s="41"/>
      <c r="I24" s="98"/>
      <c r="J24" s="74"/>
      <c r="K24" s="83"/>
    </row>
    <row r="25" spans="1:11" s="6" customFormat="1" ht="18.75" customHeight="1" x14ac:dyDescent="0.15">
      <c r="A25" s="73"/>
      <c r="B25" s="8"/>
      <c r="C25" s="8"/>
      <c r="D25" s="41"/>
      <c r="E25" s="127" t="s">
        <v>280</v>
      </c>
      <c r="F25" s="16">
        <v>359777</v>
      </c>
      <c r="G25" s="98"/>
      <c r="H25" s="98"/>
      <c r="I25" s="98"/>
      <c r="J25" s="74"/>
      <c r="K25" s="83"/>
    </row>
    <row r="26" spans="1:11" s="6" customFormat="1" ht="18.75" customHeight="1" x14ac:dyDescent="0.15">
      <c r="A26" s="73"/>
      <c r="B26" s="8"/>
      <c r="C26" s="8"/>
      <c r="D26" s="41"/>
      <c r="E26" s="127" t="s">
        <v>281</v>
      </c>
      <c r="F26" s="16">
        <v>431680</v>
      </c>
      <c r="G26" s="98"/>
      <c r="H26" s="98"/>
      <c r="I26" s="98"/>
      <c r="J26" s="74"/>
      <c r="K26" s="83"/>
    </row>
    <row r="27" spans="1:11" s="6" customFormat="1" ht="18.75" customHeight="1" x14ac:dyDescent="0.15">
      <c r="A27" s="73"/>
      <c r="B27" s="8"/>
      <c r="C27" s="8"/>
      <c r="D27" s="41"/>
      <c r="E27" s="127" t="s">
        <v>282</v>
      </c>
      <c r="F27" s="16">
        <v>458350</v>
      </c>
      <c r="G27" s="98"/>
      <c r="H27" s="98"/>
      <c r="I27" s="98"/>
      <c r="J27" s="74"/>
      <c r="K27" s="83"/>
    </row>
    <row r="28" spans="1:11" s="6" customFormat="1" ht="18.75" customHeight="1" x14ac:dyDescent="0.15">
      <c r="A28" s="73"/>
      <c r="B28" s="8"/>
      <c r="C28" s="8"/>
      <c r="D28" s="41"/>
      <c r="E28" s="127" t="s">
        <v>283</v>
      </c>
      <c r="F28" s="16">
        <v>1427183</v>
      </c>
      <c r="G28" s="98"/>
      <c r="H28" s="98"/>
      <c r="I28" s="98"/>
      <c r="J28" s="74"/>
      <c r="K28" s="83"/>
    </row>
    <row r="29" spans="1:11" s="6" customFormat="1" ht="18.75" customHeight="1" x14ac:dyDescent="0.15">
      <c r="A29" s="73"/>
      <c r="B29" s="8"/>
      <c r="C29" s="8"/>
      <c r="D29" s="41"/>
      <c r="E29" s="127" t="s">
        <v>290</v>
      </c>
      <c r="F29" s="16">
        <v>522841</v>
      </c>
      <c r="G29" s="98"/>
      <c r="H29" s="98"/>
      <c r="I29" s="98"/>
      <c r="J29" s="74"/>
      <c r="K29" s="83"/>
    </row>
    <row r="30" spans="1:11" s="6" customFormat="1" ht="18.75" customHeight="1" x14ac:dyDescent="0.15">
      <c r="A30" s="73"/>
      <c r="B30" s="8"/>
      <c r="C30" s="8"/>
      <c r="D30" s="41"/>
      <c r="E30" s="127" t="s">
        <v>284</v>
      </c>
      <c r="F30" s="16">
        <v>420112</v>
      </c>
      <c r="G30" s="98"/>
      <c r="H30" s="98"/>
      <c r="I30" s="98"/>
      <c r="J30" s="74"/>
      <c r="K30" s="83"/>
    </row>
    <row r="31" spans="1:11" s="6" customFormat="1" ht="18.75" customHeight="1" x14ac:dyDescent="0.15">
      <c r="A31" s="73"/>
      <c r="B31" s="8"/>
      <c r="C31" s="8"/>
      <c r="D31" s="41"/>
      <c r="E31" s="127" t="s">
        <v>285</v>
      </c>
      <c r="F31" s="16">
        <v>201181</v>
      </c>
      <c r="G31" s="98"/>
      <c r="H31" s="98"/>
      <c r="I31" s="98"/>
      <c r="J31" s="74"/>
      <c r="K31" s="83"/>
    </row>
    <row r="32" spans="1:11" s="6" customFormat="1" ht="18.75" customHeight="1" x14ac:dyDescent="0.15">
      <c r="A32" s="73"/>
      <c r="B32" s="8"/>
      <c r="C32" s="8"/>
      <c r="D32" s="41"/>
      <c r="E32" s="127" t="s">
        <v>286</v>
      </c>
      <c r="F32" s="16">
        <v>342643</v>
      </c>
      <c r="G32" s="98"/>
      <c r="H32" s="98"/>
      <c r="I32" s="98"/>
      <c r="J32" s="74"/>
      <c r="K32" s="83"/>
    </row>
    <row r="33" spans="1:11" s="6" customFormat="1" ht="18.75" customHeight="1" x14ac:dyDescent="0.15">
      <c r="A33" s="73"/>
      <c r="B33" s="8"/>
      <c r="C33" s="8"/>
      <c r="D33" s="41"/>
      <c r="E33" s="127" t="s">
        <v>287</v>
      </c>
      <c r="F33" s="16">
        <v>834614</v>
      </c>
      <c r="G33" s="98"/>
      <c r="H33" s="98"/>
      <c r="I33" s="98"/>
      <c r="J33" s="74"/>
      <c r="K33" s="83"/>
    </row>
    <row r="34" spans="1:11" s="6" customFormat="1" ht="18.75" customHeight="1" x14ac:dyDescent="0.15">
      <c r="A34" s="73"/>
      <c r="B34" s="8"/>
      <c r="C34" s="8"/>
      <c r="D34" s="41"/>
      <c r="E34" s="130" t="s">
        <v>258</v>
      </c>
      <c r="F34" s="35">
        <v>1422086</v>
      </c>
      <c r="G34" s="98"/>
      <c r="H34" s="98"/>
      <c r="I34" s="98"/>
      <c r="J34" s="74"/>
      <c r="K34" s="83"/>
    </row>
    <row r="35" spans="1:11" s="6" customFormat="1" ht="18.75" customHeight="1" x14ac:dyDescent="0.15">
      <c r="A35" s="71"/>
      <c r="B35" s="68"/>
      <c r="C35" s="65" t="s">
        <v>259</v>
      </c>
      <c r="D35" s="68"/>
      <c r="E35" s="68"/>
      <c r="F35" s="68"/>
      <c r="G35" s="97"/>
      <c r="H35" s="97"/>
      <c r="I35" s="97"/>
      <c r="J35" s="72"/>
      <c r="K35" s="112">
        <f>SUM(F36:F42)</f>
        <v>16864780</v>
      </c>
    </row>
    <row r="36" spans="1:11" s="6" customFormat="1" ht="18.75" customHeight="1" x14ac:dyDescent="0.15">
      <c r="A36" s="73"/>
      <c r="B36" s="8"/>
      <c r="C36" s="10"/>
      <c r="D36" s="8"/>
      <c r="E36" s="11" t="s">
        <v>263</v>
      </c>
      <c r="F36" s="181">
        <v>1825150</v>
      </c>
      <c r="G36" s="98"/>
      <c r="H36" s="314" t="s">
        <v>291</v>
      </c>
      <c r="I36" s="98"/>
      <c r="J36" s="74"/>
      <c r="K36" s="84"/>
    </row>
    <row r="37" spans="1:11" s="6" customFormat="1" ht="18.75" customHeight="1" x14ac:dyDescent="0.15">
      <c r="A37" s="73"/>
      <c r="B37" s="8"/>
      <c r="C37" s="10"/>
      <c r="D37" s="8"/>
      <c r="E37" s="7"/>
      <c r="F37" s="183">
        <v>28574</v>
      </c>
      <c r="G37" s="98"/>
      <c r="H37" s="334" t="s">
        <v>292</v>
      </c>
      <c r="I37" s="98"/>
      <c r="J37" s="74"/>
      <c r="K37" s="84"/>
    </row>
    <row r="38" spans="1:11" s="6" customFormat="1" ht="18.75" customHeight="1" x14ac:dyDescent="0.15">
      <c r="A38" s="73"/>
      <c r="B38" s="8"/>
      <c r="C38" s="10"/>
      <c r="D38" s="8"/>
      <c r="E38" s="7"/>
      <c r="F38" s="183">
        <v>145479</v>
      </c>
      <c r="G38" s="98"/>
      <c r="H38" s="334" t="s">
        <v>293</v>
      </c>
      <c r="I38" s="98"/>
      <c r="J38" s="74"/>
      <c r="K38" s="84"/>
    </row>
    <row r="39" spans="1:11" s="6" customFormat="1" ht="18.75" customHeight="1" x14ac:dyDescent="0.15">
      <c r="A39" s="73"/>
      <c r="B39" s="8"/>
      <c r="C39" s="10"/>
      <c r="D39" s="8"/>
      <c r="E39" s="7"/>
      <c r="F39" s="183">
        <v>184931</v>
      </c>
      <c r="G39" s="98"/>
      <c r="H39" s="334" t="s">
        <v>294</v>
      </c>
      <c r="I39" s="98"/>
      <c r="J39" s="74"/>
      <c r="K39" s="84"/>
    </row>
    <row r="40" spans="1:11" s="6" customFormat="1" ht="18.75" customHeight="1" x14ac:dyDescent="0.15">
      <c r="A40" s="73"/>
      <c r="B40" s="8"/>
      <c r="C40" s="8"/>
      <c r="D40" s="8"/>
      <c r="E40" s="235"/>
      <c r="F40" s="183">
        <v>10271646</v>
      </c>
      <c r="G40" s="98"/>
      <c r="H40" s="334" t="s">
        <v>264</v>
      </c>
      <c r="I40" s="98"/>
      <c r="J40" s="74"/>
      <c r="K40" s="83"/>
    </row>
    <row r="41" spans="1:11" s="6" customFormat="1" ht="18.75" customHeight="1" x14ac:dyDescent="0.15">
      <c r="A41" s="73"/>
      <c r="B41" s="8"/>
      <c r="C41" s="8"/>
      <c r="D41" s="8"/>
      <c r="E41" s="86" t="s">
        <v>295</v>
      </c>
      <c r="F41" s="183">
        <v>4364000</v>
      </c>
      <c r="G41" s="98"/>
      <c r="H41" s="334" t="s">
        <v>296</v>
      </c>
      <c r="I41" s="98"/>
      <c r="J41" s="74"/>
      <c r="K41" s="83"/>
    </row>
    <row r="42" spans="1:11" s="6" customFormat="1" ht="18.75" customHeight="1" x14ac:dyDescent="0.15">
      <c r="A42" s="73"/>
      <c r="B42" s="8"/>
      <c r="C42" s="8"/>
      <c r="D42" s="8"/>
      <c r="E42" s="86" t="s">
        <v>297</v>
      </c>
      <c r="F42" s="184">
        <v>45000</v>
      </c>
      <c r="G42" s="98"/>
      <c r="H42" s="381" t="s">
        <v>298</v>
      </c>
      <c r="I42" s="98"/>
      <c r="J42" s="74"/>
      <c r="K42" s="83"/>
    </row>
    <row r="43" spans="1:11" s="6" customFormat="1" ht="18.75" customHeight="1" x14ac:dyDescent="0.15">
      <c r="A43" s="115"/>
      <c r="B43" s="116"/>
      <c r="C43" s="109" t="s">
        <v>119</v>
      </c>
      <c r="D43" s="276"/>
      <c r="E43" s="65"/>
      <c r="F43" s="65"/>
      <c r="G43" s="110"/>
      <c r="H43" s="110"/>
      <c r="I43" s="110"/>
      <c r="J43" s="70"/>
      <c r="K43" s="112">
        <f>+F56+F59</f>
        <v>35271880</v>
      </c>
    </row>
    <row r="44" spans="1:11" s="6" customFormat="1" ht="18.75" customHeight="1" x14ac:dyDescent="0.15">
      <c r="A44" s="73"/>
      <c r="B44" s="8"/>
      <c r="C44" s="8"/>
      <c r="D44" s="41"/>
      <c r="E44" s="126" t="s">
        <v>6</v>
      </c>
      <c r="F44" s="15">
        <v>413760</v>
      </c>
      <c r="G44" s="106"/>
      <c r="H44" s="106"/>
      <c r="I44" s="106"/>
      <c r="J44" s="76"/>
      <c r="K44" s="83"/>
    </row>
    <row r="45" spans="1:11" s="6" customFormat="1" ht="18.75" customHeight="1" x14ac:dyDescent="0.15">
      <c r="A45" s="73"/>
      <c r="B45" s="8"/>
      <c r="C45" s="8"/>
      <c r="D45" s="41"/>
      <c r="E45" s="24" t="s">
        <v>25</v>
      </c>
      <c r="F45" s="16">
        <v>1652280</v>
      </c>
      <c r="G45" s="98"/>
      <c r="H45" s="98"/>
      <c r="I45" s="98"/>
      <c r="J45" s="74"/>
      <c r="K45" s="83"/>
    </row>
    <row r="46" spans="1:11" s="6" customFormat="1" ht="18.75" customHeight="1" x14ac:dyDescent="0.15">
      <c r="A46" s="73"/>
      <c r="B46" s="8"/>
      <c r="C46" s="8"/>
      <c r="D46" s="41"/>
      <c r="E46" s="24" t="s">
        <v>28</v>
      </c>
      <c r="F46" s="16">
        <v>1833350</v>
      </c>
      <c r="G46" s="98"/>
      <c r="H46" s="98"/>
      <c r="I46" s="98"/>
      <c r="J46" s="74"/>
      <c r="K46" s="83"/>
    </row>
    <row r="47" spans="1:11" s="6" customFormat="1" ht="18.75" customHeight="1" x14ac:dyDescent="0.15">
      <c r="A47" s="73"/>
      <c r="B47" s="8"/>
      <c r="C47" s="8"/>
      <c r="D47" s="41"/>
      <c r="E47" s="24" t="s">
        <v>29</v>
      </c>
      <c r="F47" s="16">
        <v>1337850</v>
      </c>
      <c r="G47" s="98"/>
      <c r="H47" s="98"/>
      <c r="I47" s="98"/>
      <c r="J47" s="74"/>
      <c r="K47" s="83"/>
    </row>
    <row r="48" spans="1:11" s="6" customFormat="1" ht="18.75" customHeight="1" x14ac:dyDescent="0.15">
      <c r="A48" s="73"/>
      <c r="B48" s="8"/>
      <c r="C48" s="8"/>
      <c r="D48" s="41"/>
      <c r="E48" s="24" t="s">
        <v>30</v>
      </c>
      <c r="F48" s="16">
        <v>6861740</v>
      </c>
      <c r="G48" s="98"/>
      <c r="H48" s="98"/>
      <c r="I48" s="98"/>
      <c r="J48" s="74"/>
      <c r="K48" s="83"/>
    </row>
    <row r="49" spans="1:11" s="6" customFormat="1" ht="18.75" customHeight="1" x14ac:dyDescent="0.15">
      <c r="A49" s="73"/>
      <c r="B49" s="8"/>
      <c r="C49" s="8"/>
      <c r="D49" s="41"/>
      <c r="E49" s="24" t="s">
        <v>16</v>
      </c>
      <c r="F49" s="16">
        <v>236040</v>
      </c>
      <c r="G49" s="98"/>
      <c r="H49" s="98"/>
      <c r="I49" s="98"/>
      <c r="J49" s="74"/>
      <c r="K49" s="83"/>
    </row>
    <row r="50" spans="1:11" s="6" customFormat="1" ht="18.75" customHeight="1" x14ac:dyDescent="0.15">
      <c r="A50" s="73"/>
      <c r="B50" s="8"/>
      <c r="C50" s="8"/>
      <c r="D50" s="41"/>
      <c r="E50" s="24" t="s">
        <v>262</v>
      </c>
      <c r="F50" s="16">
        <v>708120</v>
      </c>
      <c r="G50" s="98"/>
      <c r="H50" s="98"/>
      <c r="I50" s="98"/>
      <c r="J50" s="74"/>
      <c r="K50" s="83"/>
    </row>
    <row r="51" spans="1:11" s="6" customFormat="1" ht="18.75" customHeight="1" x14ac:dyDescent="0.15">
      <c r="A51" s="73"/>
      <c r="B51" s="8"/>
      <c r="C51" s="8"/>
      <c r="D51" s="41"/>
      <c r="E51" s="127" t="s">
        <v>261</v>
      </c>
      <c r="F51" s="16">
        <v>118020</v>
      </c>
      <c r="G51" s="98"/>
      <c r="H51" s="98"/>
      <c r="I51" s="98"/>
      <c r="J51" s="74"/>
      <c r="K51" s="83"/>
    </row>
    <row r="52" spans="1:11" s="6" customFormat="1" ht="18.75" customHeight="1" x14ac:dyDescent="0.15">
      <c r="A52" s="73"/>
      <c r="B52" s="8"/>
      <c r="C52" s="8"/>
      <c r="D52" s="41"/>
      <c r="E52" s="127" t="s">
        <v>20</v>
      </c>
      <c r="F52" s="16">
        <v>708120</v>
      </c>
      <c r="G52" s="98"/>
      <c r="H52" s="98"/>
      <c r="I52" s="98"/>
      <c r="J52" s="74"/>
      <c r="K52" s="83"/>
    </row>
    <row r="53" spans="1:11" s="6" customFormat="1" ht="18.75" customHeight="1" x14ac:dyDescent="0.15">
      <c r="A53" s="73"/>
      <c r="B53" s="8"/>
      <c r="C53" s="8"/>
      <c r="D53" s="41"/>
      <c r="E53" s="127" t="s">
        <v>260</v>
      </c>
      <c r="F53" s="16">
        <v>334440</v>
      </c>
      <c r="G53" s="98"/>
      <c r="H53" s="98"/>
      <c r="I53" s="98"/>
      <c r="J53" s="74"/>
      <c r="K53" s="83"/>
    </row>
    <row r="54" spans="1:11" s="6" customFormat="1" ht="18.75" customHeight="1" x14ac:dyDescent="0.15">
      <c r="A54" s="73"/>
      <c r="B54" s="8"/>
      <c r="C54" s="8"/>
      <c r="D54" s="41"/>
      <c r="E54" s="127" t="s">
        <v>24</v>
      </c>
      <c r="F54" s="16">
        <f>2430840+1034400</f>
        <v>3465240</v>
      </c>
      <c r="G54" s="98"/>
      <c r="H54" s="98"/>
      <c r="I54" s="98"/>
      <c r="J54" s="74"/>
      <c r="K54" s="83"/>
    </row>
    <row r="55" spans="1:11" s="6" customFormat="1" ht="18.75" customHeight="1" x14ac:dyDescent="0.15">
      <c r="A55" s="73"/>
      <c r="B55" s="8"/>
      <c r="C55" s="8"/>
      <c r="D55" s="41"/>
      <c r="E55" s="127" t="s">
        <v>26</v>
      </c>
      <c r="F55" s="16">
        <f>2596440+2832480</f>
        <v>5428920</v>
      </c>
      <c r="G55" s="98"/>
      <c r="H55" s="98"/>
      <c r="I55" s="98"/>
      <c r="J55" s="74"/>
      <c r="K55" s="83"/>
    </row>
    <row r="56" spans="1:11" s="6" customFormat="1" ht="18.75" customHeight="1" x14ac:dyDescent="0.15">
      <c r="A56" s="73"/>
      <c r="B56" s="8"/>
      <c r="C56" s="8"/>
      <c r="D56" s="41"/>
      <c r="E56" s="133" t="s">
        <v>223</v>
      </c>
      <c r="F56" s="28">
        <f>SUM(F44:F55)</f>
        <v>23097880</v>
      </c>
      <c r="G56" s="113"/>
      <c r="H56" s="113"/>
      <c r="I56" s="113"/>
      <c r="J56" s="114"/>
      <c r="K56" s="83"/>
    </row>
    <row r="57" spans="1:11" s="6" customFormat="1" ht="18.75" customHeight="1" x14ac:dyDescent="0.15">
      <c r="A57" s="73"/>
      <c r="B57" s="8"/>
      <c r="C57" s="8"/>
      <c r="D57" s="41"/>
      <c r="E57" s="25" t="s">
        <v>28</v>
      </c>
      <c r="F57" s="15">
        <v>4913000</v>
      </c>
      <c r="G57" s="106"/>
      <c r="H57" s="106"/>
      <c r="I57" s="106"/>
      <c r="J57" s="76"/>
      <c r="K57" s="83"/>
    </row>
    <row r="58" spans="1:11" s="6" customFormat="1" ht="18.75" customHeight="1" x14ac:dyDescent="0.15">
      <c r="A58" s="73"/>
      <c r="B58" s="8"/>
      <c r="C58" s="8"/>
      <c r="D58" s="41"/>
      <c r="E58" s="24" t="s">
        <v>29</v>
      </c>
      <c r="F58" s="16">
        <v>7261000</v>
      </c>
      <c r="G58" s="98"/>
      <c r="H58" s="98"/>
      <c r="I58" s="98"/>
      <c r="J58" s="74"/>
      <c r="K58" s="83"/>
    </row>
    <row r="59" spans="1:11" s="6" customFormat="1" ht="18.75" customHeight="1" x14ac:dyDescent="0.15">
      <c r="A59" s="73"/>
      <c r="B59" s="8"/>
      <c r="C59" s="8"/>
      <c r="D59" s="41"/>
      <c r="E59" s="131" t="s">
        <v>224</v>
      </c>
      <c r="F59" s="35">
        <f>SUM(F57:F58)</f>
        <v>12174000</v>
      </c>
      <c r="G59" s="98"/>
      <c r="H59" s="98"/>
      <c r="I59" s="98"/>
      <c r="J59" s="74"/>
      <c r="K59" s="83"/>
    </row>
    <row r="60" spans="1:11" s="6" customFormat="1" ht="18.75" customHeight="1" x14ac:dyDescent="0.15">
      <c r="A60" s="245"/>
      <c r="B60" s="65"/>
      <c r="C60" s="65" t="s">
        <v>120</v>
      </c>
      <c r="D60" s="65"/>
      <c r="E60" s="200"/>
      <c r="F60" s="65"/>
      <c r="G60" s="110"/>
      <c r="H60" s="110"/>
      <c r="I60" s="110"/>
      <c r="J60" s="70"/>
      <c r="K60" s="112">
        <f>SUM(F61:F62)</f>
        <v>3449120</v>
      </c>
    </row>
    <row r="61" spans="1:11" s="6" customFormat="1" ht="18.75" customHeight="1" x14ac:dyDescent="0.15">
      <c r="A61" s="73"/>
      <c r="B61" s="8"/>
      <c r="C61" s="8"/>
      <c r="D61" s="41"/>
      <c r="E61" s="197" t="s">
        <v>225</v>
      </c>
      <c r="F61" s="15">
        <v>3226120</v>
      </c>
      <c r="G61" s="106"/>
      <c r="H61" s="106"/>
      <c r="I61" s="106"/>
      <c r="J61" s="76"/>
      <c r="K61" s="83"/>
    </row>
    <row r="62" spans="1:11" s="6" customFormat="1" ht="18.75" customHeight="1" x14ac:dyDescent="0.15">
      <c r="A62" s="73"/>
      <c r="B62" s="8"/>
      <c r="C62" s="8"/>
      <c r="D62" s="41"/>
      <c r="E62" s="188" t="s">
        <v>115</v>
      </c>
      <c r="F62" s="35">
        <v>223000</v>
      </c>
      <c r="G62" s="113"/>
      <c r="H62" s="113"/>
      <c r="I62" s="113"/>
      <c r="J62" s="114"/>
      <c r="K62" s="83"/>
    </row>
    <row r="63" spans="1:11" s="6" customFormat="1" ht="18.75" customHeight="1" x14ac:dyDescent="0.15">
      <c r="A63" s="115"/>
      <c r="B63" s="116"/>
      <c r="C63" s="109" t="s">
        <v>122</v>
      </c>
      <c r="D63" s="276"/>
      <c r="E63" s="200"/>
      <c r="F63" s="65"/>
      <c r="G63" s="110"/>
      <c r="H63" s="110"/>
      <c r="I63" s="110"/>
      <c r="J63" s="70"/>
      <c r="K63" s="112">
        <f>SUM(F64:F65)</f>
        <v>12189132</v>
      </c>
    </row>
    <row r="64" spans="1:11" s="6" customFormat="1" ht="18.75" customHeight="1" x14ac:dyDescent="0.15">
      <c r="A64" s="73"/>
      <c r="B64" s="8"/>
      <c r="C64" s="8"/>
      <c r="D64" s="41"/>
      <c r="E64" s="197" t="s">
        <v>263</v>
      </c>
      <c r="F64" s="181">
        <v>8019900</v>
      </c>
      <c r="G64" s="106"/>
      <c r="H64" s="106"/>
      <c r="I64" s="106"/>
      <c r="J64" s="76"/>
      <c r="K64" s="83"/>
    </row>
    <row r="65" spans="1:11" s="6" customFormat="1" ht="18.75" customHeight="1" x14ac:dyDescent="0.15">
      <c r="A65" s="73"/>
      <c r="B65" s="8"/>
      <c r="C65" s="8"/>
      <c r="D65" s="41"/>
      <c r="E65" s="29" t="s">
        <v>6</v>
      </c>
      <c r="F65" s="186">
        <v>4169232</v>
      </c>
      <c r="G65" s="98"/>
      <c r="H65" s="98"/>
      <c r="I65" s="98"/>
      <c r="J65" s="74"/>
      <c r="K65" s="83"/>
    </row>
    <row r="66" spans="1:11" s="6" customFormat="1" ht="18.75" customHeight="1" x14ac:dyDescent="0.15">
      <c r="A66" s="245"/>
      <c r="B66" s="65"/>
      <c r="C66" s="65" t="s">
        <v>123</v>
      </c>
      <c r="D66" s="65"/>
      <c r="E66" s="200"/>
      <c r="F66" s="65"/>
      <c r="G66" s="110"/>
      <c r="H66" s="110"/>
      <c r="I66" s="110"/>
      <c r="J66" s="70"/>
      <c r="K66" s="112">
        <f>SUM(F67:F69)</f>
        <v>8884958</v>
      </c>
    </row>
    <row r="67" spans="1:11" s="6" customFormat="1" ht="18.75" customHeight="1" x14ac:dyDescent="0.15">
      <c r="A67" s="73"/>
      <c r="B67" s="8"/>
      <c r="C67" s="8"/>
      <c r="D67" s="41"/>
      <c r="E67" s="25" t="s">
        <v>6</v>
      </c>
      <c r="F67" s="15">
        <f>6204000+258374</f>
        <v>6462374</v>
      </c>
      <c r="G67" s="106"/>
      <c r="H67" s="106"/>
      <c r="I67" s="106"/>
      <c r="J67" s="76"/>
      <c r="K67" s="83"/>
    </row>
    <row r="68" spans="1:11" s="6" customFormat="1" ht="18.75" customHeight="1" x14ac:dyDescent="0.15">
      <c r="A68" s="73"/>
      <c r="B68" s="8"/>
      <c r="C68" s="8"/>
      <c r="D68" s="41"/>
      <c r="E68" s="204" t="s">
        <v>21</v>
      </c>
      <c r="F68" s="8">
        <v>1725600</v>
      </c>
      <c r="G68" s="98"/>
      <c r="H68" s="98"/>
      <c r="I68" s="98"/>
      <c r="J68" s="74"/>
      <c r="K68" s="83"/>
    </row>
    <row r="69" spans="1:11" s="6" customFormat="1" ht="18.75" customHeight="1" x14ac:dyDescent="0.15">
      <c r="A69" s="73"/>
      <c r="B69" s="8"/>
      <c r="C69" s="8"/>
      <c r="D69" s="41"/>
      <c r="E69" s="29" t="s">
        <v>260</v>
      </c>
      <c r="F69" s="35">
        <v>696984</v>
      </c>
      <c r="G69" s="98"/>
      <c r="H69" s="98"/>
      <c r="I69" s="98"/>
      <c r="J69" s="74"/>
      <c r="K69" s="83"/>
    </row>
    <row r="70" spans="1:11" s="6" customFormat="1" ht="18.75" customHeight="1" x14ac:dyDescent="0.15">
      <c r="A70" s="245"/>
      <c r="B70" s="65"/>
      <c r="C70" s="65" t="s">
        <v>4</v>
      </c>
      <c r="D70" s="65"/>
      <c r="E70" s="200"/>
      <c r="F70" s="65"/>
      <c r="G70" s="110"/>
      <c r="H70" s="110"/>
      <c r="I70" s="110"/>
      <c r="J70" s="70"/>
      <c r="K70" s="112">
        <f>SUM(F71:F75)</f>
        <v>14940451</v>
      </c>
    </row>
    <row r="71" spans="1:11" s="6" customFormat="1" ht="18.75" customHeight="1" x14ac:dyDescent="0.15">
      <c r="A71" s="73"/>
      <c r="B71" s="8"/>
      <c r="C71" s="8"/>
      <c r="D71" s="41"/>
      <c r="E71" s="197" t="s">
        <v>11</v>
      </c>
      <c r="F71" s="15">
        <v>23483</v>
      </c>
      <c r="G71" s="104"/>
      <c r="H71" s="212" t="s">
        <v>124</v>
      </c>
      <c r="I71" s="104"/>
      <c r="J71" s="105"/>
      <c r="K71" s="83"/>
    </row>
    <row r="72" spans="1:11" s="6" customFormat="1" ht="18.75" customHeight="1" x14ac:dyDescent="0.15">
      <c r="A72" s="73"/>
      <c r="B72" s="8"/>
      <c r="C72" s="8"/>
      <c r="D72" s="41"/>
      <c r="E72" s="25" t="s">
        <v>6</v>
      </c>
      <c r="F72" s="15">
        <v>13900000</v>
      </c>
      <c r="G72" s="104"/>
      <c r="H72" s="212" t="s">
        <v>301</v>
      </c>
      <c r="I72" s="104"/>
      <c r="J72" s="105"/>
      <c r="K72" s="83"/>
    </row>
    <row r="73" spans="1:11" s="6" customFormat="1" ht="18.75" customHeight="1" x14ac:dyDescent="0.15">
      <c r="A73" s="73"/>
      <c r="B73" s="8"/>
      <c r="C73" s="8"/>
      <c r="D73" s="41"/>
      <c r="E73" s="25" t="s">
        <v>12</v>
      </c>
      <c r="F73" s="15">
        <v>300000</v>
      </c>
      <c r="G73" s="104"/>
      <c r="H73" s="331" t="s">
        <v>302</v>
      </c>
      <c r="I73" s="104"/>
      <c r="J73" s="105"/>
      <c r="K73" s="83"/>
    </row>
    <row r="74" spans="1:11" s="6" customFormat="1" ht="18.75" customHeight="1" x14ac:dyDescent="0.15">
      <c r="A74" s="73"/>
      <c r="B74" s="8"/>
      <c r="C74" s="8"/>
      <c r="D74" s="41"/>
      <c r="E74" s="29" t="s">
        <v>29</v>
      </c>
      <c r="F74" s="8">
        <v>435520</v>
      </c>
      <c r="G74" s="98"/>
      <c r="H74" s="333" t="s">
        <v>125</v>
      </c>
      <c r="I74" s="98"/>
      <c r="J74" s="74"/>
      <c r="K74" s="83"/>
    </row>
    <row r="75" spans="1:11" s="6" customFormat="1" ht="18.75" customHeight="1" x14ac:dyDescent="0.15">
      <c r="A75" s="73"/>
      <c r="B75" s="8"/>
      <c r="C75" s="8"/>
      <c r="D75" s="41"/>
      <c r="E75" s="24" t="s">
        <v>300</v>
      </c>
      <c r="F75" s="16">
        <v>281448</v>
      </c>
      <c r="G75" s="103"/>
      <c r="H75" s="334" t="s">
        <v>303</v>
      </c>
      <c r="I75" s="103"/>
      <c r="J75" s="335"/>
      <c r="K75" s="83"/>
    </row>
    <row r="76" spans="1:11" s="6" customFormat="1" ht="18.75" customHeight="1" x14ac:dyDescent="0.15">
      <c r="A76" s="245"/>
      <c r="B76" s="65"/>
      <c r="C76" s="65" t="s">
        <v>126</v>
      </c>
      <c r="D76" s="65"/>
      <c r="E76" s="200"/>
      <c r="F76" s="65"/>
      <c r="G76" s="110"/>
      <c r="H76" s="110"/>
      <c r="I76" s="110"/>
      <c r="J76" s="70"/>
      <c r="K76" s="112">
        <f>SUM(F77:F79)</f>
        <v>14708115</v>
      </c>
    </row>
    <row r="77" spans="1:11" s="6" customFormat="1" ht="18.75" customHeight="1" x14ac:dyDescent="0.15">
      <c r="A77" s="75"/>
      <c r="B77" s="10"/>
      <c r="C77" s="10"/>
      <c r="D77" s="10"/>
      <c r="E77" s="332" t="s">
        <v>304</v>
      </c>
      <c r="F77" s="316">
        <v>4603699</v>
      </c>
      <c r="G77" s="336"/>
      <c r="H77" s="330" t="s">
        <v>306</v>
      </c>
      <c r="I77" s="336"/>
      <c r="J77" s="337"/>
      <c r="K77" s="338"/>
    </row>
    <row r="78" spans="1:11" s="6" customFormat="1" ht="18.75" customHeight="1" x14ac:dyDescent="0.15">
      <c r="A78" s="75"/>
      <c r="B78" s="10"/>
      <c r="C78" s="10"/>
      <c r="D78" s="10"/>
      <c r="E78" s="92"/>
      <c r="F78" s="183">
        <v>10073144</v>
      </c>
      <c r="G78" s="339"/>
      <c r="H78" s="103" t="s">
        <v>305</v>
      </c>
      <c r="I78" s="339"/>
      <c r="J78" s="340"/>
      <c r="K78" s="84"/>
    </row>
    <row r="79" spans="1:11" s="6" customFormat="1" ht="18.75" customHeight="1" thickBot="1" x14ac:dyDescent="0.2">
      <c r="A79" s="73"/>
      <c r="B79" s="8"/>
      <c r="C79" s="8"/>
      <c r="D79" s="8"/>
      <c r="E79" s="123" t="s">
        <v>307</v>
      </c>
      <c r="F79" s="184">
        <v>31272</v>
      </c>
      <c r="G79" s="42"/>
      <c r="H79" s="42" t="s">
        <v>308</v>
      </c>
      <c r="I79" s="42"/>
      <c r="J79" s="119"/>
      <c r="K79" s="258"/>
    </row>
    <row r="80" spans="1:11" s="6" customFormat="1" ht="19.5" customHeight="1" thickTop="1" thickBot="1" x14ac:dyDescent="0.2">
      <c r="A80" s="387" t="s">
        <v>127</v>
      </c>
      <c r="B80" s="388"/>
      <c r="C80" s="388"/>
      <c r="D80" s="388"/>
      <c r="E80" s="388"/>
      <c r="F80" s="388"/>
      <c r="G80" s="388"/>
      <c r="H80" s="388"/>
      <c r="I80" s="388"/>
      <c r="J80" s="528"/>
      <c r="K80" s="85">
        <f>+K8+K16+K35+K43+K60+K63+K66+K76+K70</f>
        <v>840989148</v>
      </c>
    </row>
    <row r="81" spans="1:11" s="6" customFormat="1" ht="21" customHeight="1" x14ac:dyDescent="0.15">
      <c r="A81" s="73"/>
      <c r="B81" s="246" t="s">
        <v>128</v>
      </c>
      <c r="C81" s="8"/>
      <c r="D81" s="41"/>
      <c r="E81" s="8"/>
      <c r="F81" s="8"/>
      <c r="G81" s="98"/>
      <c r="H81" s="98"/>
      <c r="I81" s="98"/>
      <c r="J81" s="74"/>
      <c r="K81" s="83"/>
    </row>
    <row r="82" spans="1:11" s="6" customFormat="1" ht="21" customHeight="1" x14ac:dyDescent="0.15">
      <c r="A82" s="245"/>
      <c r="B82" s="65"/>
      <c r="C82" s="65" t="s">
        <v>2</v>
      </c>
      <c r="D82" s="65"/>
      <c r="E82" s="65"/>
      <c r="F82" s="65"/>
      <c r="G82" s="110"/>
      <c r="H82" s="110"/>
      <c r="I82" s="110"/>
      <c r="J82" s="70"/>
      <c r="K82" s="111">
        <f>+F95+F98</f>
        <v>1978636814</v>
      </c>
    </row>
    <row r="83" spans="1:11" s="6" customFormat="1" ht="21" customHeight="1" x14ac:dyDescent="0.15">
      <c r="A83" s="73"/>
      <c r="B83" s="8"/>
      <c r="C83" s="8"/>
      <c r="D83" s="41"/>
      <c r="E83" s="126" t="s">
        <v>6</v>
      </c>
      <c r="F83" s="15">
        <v>29815240</v>
      </c>
      <c r="G83" s="106"/>
      <c r="H83" s="106"/>
      <c r="I83" s="106"/>
      <c r="J83" s="76"/>
      <c r="K83" s="82"/>
    </row>
    <row r="84" spans="1:11" s="6" customFormat="1" ht="21" customHeight="1" x14ac:dyDescent="0.15">
      <c r="A84" s="73"/>
      <c r="B84" s="8"/>
      <c r="C84" s="8"/>
      <c r="D84" s="41"/>
      <c r="E84" s="24" t="s">
        <v>25</v>
      </c>
      <c r="F84" s="16">
        <v>78139340</v>
      </c>
      <c r="G84" s="98"/>
      <c r="H84" s="98"/>
      <c r="I84" s="98"/>
      <c r="J84" s="74"/>
      <c r="K84" s="82"/>
    </row>
    <row r="85" spans="1:11" s="6" customFormat="1" ht="21" customHeight="1" x14ac:dyDescent="0.15">
      <c r="A85" s="73"/>
      <c r="B85" s="8"/>
      <c r="C85" s="8"/>
      <c r="D85" s="41"/>
      <c r="E85" s="24" t="s">
        <v>28</v>
      </c>
      <c r="F85" s="16">
        <v>109165150</v>
      </c>
      <c r="G85" s="98"/>
      <c r="H85" s="98"/>
      <c r="I85" s="98"/>
      <c r="J85" s="74"/>
      <c r="K85" s="83"/>
    </row>
    <row r="86" spans="1:11" s="6" customFormat="1" ht="21" customHeight="1" x14ac:dyDescent="0.15">
      <c r="A86" s="73"/>
      <c r="B86" s="8"/>
      <c r="C86" s="8"/>
      <c r="D86" s="41"/>
      <c r="E86" s="24" t="s">
        <v>29</v>
      </c>
      <c r="F86" s="16">
        <v>78545150</v>
      </c>
      <c r="G86" s="98"/>
      <c r="H86" s="98"/>
      <c r="I86" s="98"/>
      <c r="J86" s="74"/>
      <c r="K86" s="83"/>
    </row>
    <row r="87" spans="1:11" s="6" customFormat="1" ht="21" customHeight="1" x14ac:dyDescent="0.15">
      <c r="A87" s="73"/>
      <c r="B87" s="8"/>
      <c r="C87" s="8"/>
      <c r="D87" s="41"/>
      <c r="E87" s="24" t="s">
        <v>30</v>
      </c>
      <c r="F87" s="16">
        <v>377993454</v>
      </c>
      <c r="G87" s="98"/>
      <c r="H87" s="98"/>
      <c r="I87" s="98"/>
      <c r="J87" s="74"/>
      <c r="K87" s="83"/>
    </row>
    <row r="88" spans="1:11" s="6" customFormat="1" ht="21" customHeight="1" x14ac:dyDescent="0.15">
      <c r="A88" s="73"/>
      <c r="B88" s="8"/>
      <c r="C88" s="8"/>
      <c r="D88" s="41"/>
      <c r="E88" s="24" t="s">
        <v>16</v>
      </c>
      <c r="F88" s="16">
        <v>9905960</v>
      </c>
      <c r="G88" s="98"/>
      <c r="H88" s="98"/>
      <c r="I88" s="98"/>
      <c r="J88" s="74"/>
      <c r="K88" s="83"/>
    </row>
    <row r="89" spans="1:11" s="6" customFormat="1" ht="21" customHeight="1" x14ac:dyDescent="0.15">
      <c r="A89" s="73"/>
      <c r="B89" s="8"/>
      <c r="C89" s="8"/>
      <c r="D89" s="41"/>
      <c r="E89" s="24" t="s">
        <v>265</v>
      </c>
      <c r="F89" s="16">
        <v>31212380</v>
      </c>
      <c r="G89" s="98"/>
      <c r="H89" s="98"/>
      <c r="I89" s="98"/>
      <c r="J89" s="74"/>
      <c r="K89" s="83"/>
    </row>
    <row r="90" spans="1:11" s="6" customFormat="1" ht="21" customHeight="1" x14ac:dyDescent="0.15">
      <c r="A90" s="73"/>
      <c r="B90" s="8"/>
      <c r="C90" s="8"/>
      <c r="D90" s="41"/>
      <c r="E90" s="127" t="s">
        <v>261</v>
      </c>
      <c r="F90" s="16">
        <v>3158980</v>
      </c>
      <c r="G90" s="98"/>
      <c r="H90" s="98"/>
      <c r="I90" s="98"/>
      <c r="J90" s="74"/>
      <c r="K90" s="83"/>
    </row>
    <row r="91" spans="1:11" ht="21" customHeight="1" x14ac:dyDescent="0.15">
      <c r="A91" s="247"/>
      <c r="B91" s="248"/>
      <c r="C91" s="248"/>
      <c r="D91" s="273"/>
      <c r="E91" s="127" t="s">
        <v>20</v>
      </c>
      <c r="F91" s="16">
        <v>35243880</v>
      </c>
      <c r="G91" s="98"/>
      <c r="H91" s="98"/>
      <c r="I91" s="98"/>
      <c r="J91" s="74"/>
      <c r="K91" s="269"/>
    </row>
    <row r="92" spans="1:11" ht="21" customHeight="1" x14ac:dyDescent="0.15">
      <c r="A92" s="247"/>
      <c r="B92" s="248"/>
      <c r="C92" s="248"/>
      <c r="D92" s="273"/>
      <c r="E92" s="127" t="s">
        <v>260</v>
      </c>
      <c r="F92" s="16">
        <v>20077560</v>
      </c>
      <c r="G92" s="98"/>
      <c r="H92" s="98"/>
      <c r="I92" s="98"/>
      <c r="J92" s="74"/>
      <c r="K92" s="269"/>
    </row>
    <row r="93" spans="1:11" ht="21" customHeight="1" x14ac:dyDescent="0.15">
      <c r="A93" s="247"/>
      <c r="B93" s="248"/>
      <c r="C93" s="248"/>
      <c r="D93" s="273"/>
      <c r="E93" s="127" t="s">
        <v>24</v>
      </c>
      <c r="F93" s="16">
        <f>170127460+72925300</f>
        <v>243052760</v>
      </c>
      <c r="G93" s="98"/>
      <c r="H93" s="98"/>
      <c r="I93" s="98"/>
      <c r="J93" s="74"/>
      <c r="K93" s="269"/>
    </row>
    <row r="94" spans="1:11" ht="21" customHeight="1" x14ac:dyDescent="0.15">
      <c r="A94" s="247"/>
      <c r="B94" s="248"/>
      <c r="C94" s="248"/>
      <c r="D94" s="273"/>
      <c r="E94" s="127" t="s">
        <v>26</v>
      </c>
      <c r="F94" s="16">
        <f>117080240+130160720</f>
        <v>247240960</v>
      </c>
      <c r="G94" s="98"/>
      <c r="H94" s="98"/>
      <c r="I94" s="98"/>
      <c r="J94" s="74"/>
      <c r="K94" s="269"/>
    </row>
    <row r="95" spans="1:11" ht="21" customHeight="1" x14ac:dyDescent="0.15">
      <c r="A95" s="247"/>
      <c r="B95" s="248"/>
      <c r="C95" s="248"/>
      <c r="D95" s="273"/>
      <c r="E95" s="133" t="s">
        <v>223</v>
      </c>
      <c r="F95" s="278">
        <f>SUM(F83:F94)</f>
        <v>1263550814</v>
      </c>
      <c r="G95" s="113"/>
      <c r="H95" s="113"/>
      <c r="I95" s="113"/>
      <c r="J95" s="114"/>
      <c r="K95" s="269"/>
    </row>
    <row r="96" spans="1:11" ht="21" customHeight="1" x14ac:dyDescent="0.15">
      <c r="A96" s="247"/>
      <c r="B96" s="248"/>
      <c r="C96" s="248"/>
      <c r="D96" s="273"/>
      <c r="E96" s="25" t="s">
        <v>28</v>
      </c>
      <c r="F96" s="15">
        <v>288567000</v>
      </c>
      <c r="G96" s="106"/>
      <c r="H96" s="106"/>
      <c r="I96" s="106"/>
      <c r="J96" s="76"/>
      <c r="K96" s="269"/>
    </row>
    <row r="97" spans="1:12" ht="21" customHeight="1" x14ac:dyDescent="0.15">
      <c r="A97" s="247"/>
      <c r="B97" s="248"/>
      <c r="C97" s="248"/>
      <c r="D97" s="273"/>
      <c r="E97" s="24" t="s">
        <v>29</v>
      </c>
      <c r="F97" s="16">
        <v>426519000</v>
      </c>
      <c r="G97" s="98"/>
      <c r="H97" s="98"/>
      <c r="I97" s="98"/>
      <c r="J97" s="74"/>
      <c r="K97" s="269"/>
    </row>
    <row r="98" spans="1:12" ht="21" customHeight="1" x14ac:dyDescent="0.15">
      <c r="A98" s="247"/>
      <c r="B98" s="248"/>
      <c r="C98" s="248"/>
      <c r="D98" s="273"/>
      <c r="E98" s="131" t="s">
        <v>224</v>
      </c>
      <c r="F98" s="28">
        <f>SUM(F96:F97)</f>
        <v>715086000</v>
      </c>
      <c r="G98" s="98"/>
      <c r="H98" s="98"/>
      <c r="I98" s="98"/>
      <c r="J98" s="105"/>
      <c r="K98" s="269"/>
    </row>
    <row r="99" spans="1:12" s="6" customFormat="1" ht="21" customHeight="1" x14ac:dyDescent="0.15">
      <c r="A99" s="245"/>
      <c r="B99" s="65"/>
      <c r="C99" s="65" t="s">
        <v>129</v>
      </c>
      <c r="D99" s="65"/>
      <c r="E99" s="200"/>
      <c r="F99" s="65"/>
      <c r="G99" s="110"/>
      <c r="H99" s="110"/>
      <c r="I99" s="110"/>
      <c r="J99" s="70"/>
      <c r="K99" s="112">
        <f>SUM(F100:F101)</f>
        <v>203222186</v>
      </c>
    </row>
    <row r="100" spans="1:12" s="6" customFormat="1" ht="21" customHeight="1" x14ac:dyDescent="0.15">
      <c r="A100" s="73"/>
      <c r="B100" s="8"/>
      <c r="C100" s="8"/>
      <c r="D100" s="41"/>
      <c r="E100" s="197" t="s">
        <v>121</v>
      </c>
      <c r="F100" s="361">
        <v>190125186</v>
      </c>
      <c r="G100" s="106"/>
      <c r="H100" s="106"/>
      <c r="I100" s="106"/>
      <c r="J100" s="76"/>
      <c r="K100" s="83"/>
    </row>
    <row r="101" spans="1:12" s="6" customFormat="1" ht="21" customHeight="1" x14ac:dyDescent="0.15">
      <c r="A101" s="73"/>
      <c r="B101" s="8"/>
      <c r="C101" s="8"/>
      <c r="D101" s="41"/>
      <c r="E101" s="29" t="s">
        <v>115</v>
      </c>
      <c r="F101" s="35">
        <v>13097000</v>
      </c>
      <c r="G101" s="98"/>
      <c r="H101" s="98"/>
      <c r="I101" s="98"/>
      <c r="J101" s="74"/>
      <c r="K101" s="83"/>
    </row>
    <row r="102" spans="1:12" s="6" customFormat="1" ht="21" customHeight="1" x14ac:dyDescent="0.15">
      <c r="A102" s="245"/>
      <c r="B102" s="65"/>
      <c r="C102" s="65" t="s">
        <v>5</v>
      </c>
      <c r="D102" s="65"/>
      <c r="E102" s="200"/>
      <c r="F102" s="65"/>
      <c r="G102" s="110"/>
      <c r="H102" s="110"/>
      <c r="I102" s="110"/>
      <c r="J102" s="70"/>
      <c r="K102" s="112">
        <f>+F104+F103</f>
        <v>10611234</v>
      </c>
    </row>
    <row r="103" spans="1:12" s="6" customFormat="1" ht="21" customHeight="1" x14ac:dyDescent="0.15">
      <c r="A103" s="75"/>
      <c r="B103" s="10"/>
      <c r="C103" s="10"/>
      <c r="D103" s="10"/>
      <c r="E103" s="329" t="s">
        <v>263</v>
      </c>
      <c r="F103" s="181">
        <v>4009950</v>
      </c>
      <c r="G103" s="98"/>
      <c r="H103" s="98"/>
      <c r="I103" s="98"/>
      <c r="J103" s="74"/>
      <c r="K103" s="83"/>
    </row>
    <row r="104" spans="1:12" s="6" customFormat="1" ht="21" customHeight="1" x14ac:dyDescent="0.15">
      <c r="A104" s="73"/>
      <c r="B104" s="8"/>
      <c r="C104" s="8"/>
      <c r="D104" s="41"/>
      <c r="E104" s="188" t="s">
        <v>6</v>
      </c>
      <c r="F104" s="23">
        <v>6601284</v>
      </c>
      <c r="G104" s="98"/>
      <c r="H104" s="98"/>
      <c r="I104" s="98"/>
      <c r="J104" s="74"/>
      <c r="K104" s="83"/>
    </row>
    <row r="105" spans="1:12" s="6" customFormat="1" ht="21" customHeight="1" x14ac:dyDescent="0.15">
      <c r="A105" s="245"/>
      <c r="B105" s="65"/>
      <c r="C105" s="65" t="s">
        <v>105</v>
      </c>
      <c r="D105" s="65"/>
      <c r="E105" s="200"/>
      <c r="F105" s="65"/>
      <c r="G105" s="110"/>
      <c r="H105" s="110"/>
      <c r="I105" s="110"/>
      <c r="J105" s="70"/>
      <c r="K105" s="112">
        <f>SUM(F106:F124)</f>
        <v>33829610</v>
      </c>
      <c r="L105" s="5"/>
    </row>
    <row r="106" spans="1:12" s="6" customFormat="1" ht="21" customHeight="1" x14ac:dyDescent="0.15">
      <c r="A106" s="73"/>
      <c r="B106" s="8"/>
      <c r="C106" s="8"/>
      <c r="D106" s="41"/>
      <c r="E106" s="197" t="s">
        <v>11</v>
      </c>
      <c r="F106" s="181">
        <v>1064840</v>
      </c>
      <c r="G106" s="106"/>
      <c r="H106" s="106"/>
      <c r="I106" s="106"/>
      <c r="J106" s="76"/>
      <c r="K106" s="83"/>
    </row>
    <row r="107" spans="1:12" s="6" customFormat="1" ht="21" customHeight="1" x14ac:dyDescent="0.15">
      <c r="A107" s="73"/>
      <c r="B107" s="8"/>
      <c r="C107" s="8"/>
      <c r="D107" s="41"/>
      <c r="E107" s="24" t="s">
        <v>6</v>
      </c>
      <c r="F107" s="183">
        <v>4291040</v>
      </c>
      <c r="G107" s="98"/>
      <c r="H107" s="98"/>
      <c r="I107" s="98"/>
      <c r="J107" s="74"/>
      <c r="K107" s="83"/>
    </row>
    <row r="108" spans="1:12" s="6" customFormat="1" ht="21" customHeight="1" x14ac:dyDescent="0.15">
      <c r="A108" s="73"/>
      <c r="B108" s="8"/>
      <c r="C108" s="8"/>
      <c r="D108" s="41"/>
      <c r="E108" s="24" t="s">
        <v>12</v>
      </c>
      <c r="F108" s="183">
        <v>1991760</v>
      </c>
      <c r="G108" s="98"/>
      <c r="H108" s="98"/>
      <c r="I108" s="98"/>
      <c r="J108" s="74"/>
      <c r="K108" s="83"/>
    </row>
    <row r="109" spans="1:12" s="6" customFormat="1" ht="21" customHeight="1" x14ac:dyDescent="0.15">
      <c r="A109" s="73"/>
      <c r="B109" s="8"/>
      <c r="C109" s="8"/>
      <c r="D109" s="41"/>
      <c r="E109" s="24" t="s">
        <v>267</v>
      </c>
      <c r="F109" s="183">
        <v>1357470</v>
      </c>
      <c r="G109" s="98"/>
      <c r="H109" s="98"/>
      <c r="I109" s="98"/>
      <c r="J109" s="74"/>
      <c r="K109" s="83"/>
    </row>
    <row r="110" spans="1:12" s="6" customFormat="1" ht="21" customHeight="1" x14ac:dyDescent="0.15">
      <c r="A110" s="73"/>
      <c r="B110" s="8"/>
      <c r="C110" s="8"/>
      <c r="D110" s="41"/>
      <c r="E110" s="24" t="s">
        <v>13</v>
      </c>
      <c r="F110" s="183">
        <v>1210280</v>
      </c>
      <c r="G110" s="98"/>
      <c r="H110" s="98"/>
      <c r="I110" s="98"/>
      <c r="J110" s="74"/>
      <c r="K110" s="83"/>
    </row>
    <row r="111" spans="1:12" s="6" customFormat="1" ht="21" customHeight="1" x14ac:dyDescent="0.15">
      <c r="A111" s="73"/>
      <c r="B111" s="8"/>
      <c r="C111" s="8"/>
      <c r="D111" s="41"/>
      <c r="E111" s="24" t="s">
        <v>25</v>
      </c>
      <c r="F111" s="183">
        <v>1388520</v>
      </c>
      <c r="G111" s="98"/>
      <c r="H111" s="98"/>
      <c r="I111" s="98"/>
      <c r="J111" s="74"/>
      <c r="K111" s="83"/>
    </row>
    <row r="112" spans="1:12" s="6" customFormat="1" ht="21" customHeight="1" x14ac:dyDescent="0.15">
      <c r="A112" s="73"/>
      <c r="B112" s="8"/>
      <c r="C112" s="8"/>
      <c r="D112" s="41"/>
      <c r="E112" s="24" t="s">
        <v>28</v>
      </c>
      <c r="F112" s="183">
        <v>5674080</v>
      </c>
      <c r="G112" s="98"/>
      <c r="H112" s="98"/>
      <c r="I112" s="98"/>
      <c r="J112" s="74"/>
      <c r="K112" s="83"/>
    </row>
    <row r="113" spans="1:11" s="6" customFormat="1" ht="21" customHeight="1" x14ac:dyDescent="0.15">
      <c r="A113" s="73"/>
      <c r="B113" s="8"/>
      <c r="C113" s="8"/>
      <c r="D113" s="41"/>
      <c r="E113" s="24" t="s">
        <v>29</v>
      </c>
      <c r="F113" s="183">
        <v>2081870</v>
      </c>
      <c r="G113" s="98"/>
      <c r="H113" s="98"/>
      <c r="I113" s="98"/>
      <c r="J113" s="74"/>
      <c r="K113" s="83"/>
    </row>
    <row r="114" spans="1:11" s="6" customFormat="1" ht="21" hidden="1" customHeight="1" x14ac:dyDescent="0.15">
      <c r="A114" s="73"/>
      <c r="B114" s="8"/>
      <c r="C114" s="8"/>
      <c r="D114" s="41"/>
      <c r="E114" s="24" t="s">
        <v>30</v>
      </c>
      <c r="F114" s="183"/>
      <c r="G114" s="98"/>
      <c r="H114" s="98"/>
      <c r="I114" s="98"/>
      <c r="J114" s="74"/>
      <c r="K114" s="83"/>
    </row>
    <row r="115" spans="1:11" s="6" customFormat="1" ht="21" customHeight="1" x14ac:dyDescent="0.15">
      <c r="A115" s="73"/>
      <c r="B115" s="8"/>
      <c r="C115" s="8"/>
      <c r="D115" s="41"/>
      <c r="E115" s="24" t="s">
        <v>15</v>
      </c>
      <c r="F115" s="183">
        <v>1234640</v>
      </c>
      <c r="G115" s="98"/>
      <c r="H115" s="98"/>
      <c r="I115" s="98"/>
      <c r="J115" s="74"/>
      <c r="K115" s="83"/>
    </row>
    <row r="116" spans="1:11" s="6" customFormat="1" ht="21" customHeight="1" x14ac:dyDescent="0.15">
      <c r="A116" s="73"/>
      <c r="B116" s="8"/>
      <c r="C116" s="8"/>
      <c r="D116" s="41"/>
      <c r="E116" s="24" t="s">
        <v>16</v>
      </c>
      <c r="F116" s="183">
        <v>845400</v>
      </c>
      <c r="G116" s="98"/>
      <c r="H116" s="98"/>
      <c r="I116" s="98"/>
      <c r="J116" s="74"/>
      <c r="K116" s="83"/>
    </row>
    <row r="117" spans="1:11" s="6" customFormat="1" ht="21" customHeight="1" x14ac:dyDescent="0.15">
      <c r="A117" s="73"/>
      <c r="B117" s="8"/>
      <c r="C117" s="8"/>
      <c r="D117" s="41"/>
      <c r="E117" s="24" t="s">
        <v>268</v>
      </c>
      <c r="F117" s="183">
        <v>1889400</v>
      </c>
      <c r="G117" s="98"/>
      <c r="H117" s="98"/>
      <c r="I117" s="98"/>
      <c r="J117" s="74"/>
      <c r="K117" s="83"/>
    </row>
    <row r="118" spans="1:11" s="6" customFormat="1" ht="21" customHeight="1" x14ac:dyDescent="0.15">
      <c r="A118" s="73"/>
      <c r="B118" s="8"/>
      <c r="C118" s="8"/>
      <c r="D118" s="41"/>
      <c r="E118" s="24" t="s">
        <v>269</v>
      </c>
      <c r="F118" s="183">
        <v>1364240</v>
      </c>
      <c r="G118" s="98"/>
      <c r="H118" s="98"/>
      <c r="I118" s="98"/>
      <c r="J118" s="74"/>
      <c r="K118" s="83"/>
    </row>
    <row r="119" spans="1:11" s="6" customFormat="1" ht="21" customHeight="1" x14ac:dyDescent="0.15">
      <c r="A119" s="73"/>
      <c r="B119" s="8"/>
      <c r="C119" s="8"/>
      <c r="D119" s="41"/>
      <c r="E119" s="24" t="s">
        <v>19</v>
      </c>
      <c r="F119" s="183">
        <v>2290440</v>
      </c>
      <c r="G119" s="98"/>
      <c r="H119" s="98"/>
      <c r="I119" s="98"/>
      <c r="J119" s="74"/>
      <c r="K119" s="83"/>
    </row>
    <row r="120" spans="1:11" s="6" customFormat="1" ht="21" customHeight="1" x14ac:dyDescent="0.15">
      <c r="A120" s="73"/>
      <c r="B120" s="8"/>
      <c r="C120" s="8"/>
      <c r="D120" s="41"/>
      <c r="E120" s="24" t="s">
        <v>20</v>
      </c>
      <c r="F120" s="183">
        <v>1798540</v>
      </c>
      <c r="G120" s="98"/>
      <c r="H120" s="98"/>
      <c r="I120" s="98"/>
      <c r="J120" s="74"/>
      <c r="K120" s="83"/>
    </row>
    <row r="121" spans="1:11" s="6" customFormat="1" ht="21" customHeight="1" x14ac:dyDescent="0.15">
      <c r="A121" s="73"/>
      <c r="B121" s="8"/>
      <c r="C121" s="8"/>
      <c r="D121" s="41"/>
      <c r="E121" s="24" t="s">
        <v>270</v>
      </c>
      <c r="F121" s="183">
        <v>919480</v>
      </c>
      <c r="G121" s="98"/>
      <c r="H121" s="98"/>
      <c r="I121" s="98"/>
      <c r="J121" s="74"/>
      <c r="K121" s="83"/>
    </row>
    <row r="122" spans="1:11" s="6" customFormat="1" ht="21" customHeight="1" x14ac:dyDescent="0.15">
      <c r="A122" s="73"/>
      <c r="B122" s="8"/>
      <c r="C122" s="8"/>
      <c r="D122" s="41"/>
      <c r="E122" s="24" t="s">
        <v>22</v>
      </c>
      <c r="F122" s="183">
        <v>1322050</v>
      </c>
      <c r="G122" s="98"/>
      <c r="H122" s="98"/>
      <c r="I122" s="98"/>
      <c r="J122" s="74"/>
      <c r="K122" s="83"/>
    </row>
    <row r="123" spans="1:11" s="6" customFormat="1" ht="21" customHeight="1" x14ac:dyDescent="0.15">
      <c r="A123" s="73"/>
      <c r="B123" s="8"/>
      <c r="C123" s="8"/>
      <c r="D123" s="41"/>
      <c r="E123" s="24" t="s">
        <v>24</v>
      </c>
      <c r="F123" s="183">
        <v>1849400</v>
      </c>
      <c r="G123" s="98"/>
      <c r="H123" s="98"/>
      <c r="I123" s="98"/>
      <c r="J123" s="74"/>
      <c r="K123" s="83"/>
    </row>
    <row r="124" spans="1:11" s="6" customFormat="1" ht="21" customHeight="1" x14ac:dyDescent="0.15">
      <c r="A124" s="73"/>
      <c r="B124" s="8"/>
      <c r="C124" s="8"/>
      <c r="D124" s="41"/>
      <c r="E124" s="29" t="s">
        <v>26</v>
      </c>
      <c r="F124" s="186">
        <v>1256160</v>
      </c>
      <c r="G124" s="98"/>
      <c r="H124" s="98"/>
      <c r="I124" s="98"/>
      <c r="J124" s="74"/>
      <c r="K124" s="83"/>
    </row>
    <row r="125" spans="1:11" s="6" customFormat="1" ht="21" customHeight="1" x14ac:dyDescent="0.15">
      <c r="A125" s="245"/>
      <c r="B125" s="65"/>
      <c r="C125" s="65" t="s">
        <v>130</v>
      </c>
      <c r="D125" s="65"/>
      <c r="E125" s="200"/>
      <c r="F125" s="65"/>
      <c r="G125" s="110"/>
      <c r="H125" s="110"/>
      <c r="I125" s="110"/>
      <c r="J125" s="70"/>
      <c r="K125" s="112">
        <f>SUM(F126:F128)</f>
        <v>25864020</v>
      </c>
    </row>
    <row r="126" spans="1:11" s="6" customFormat="1" ht="21" customHeight="1" x14ac:dyDescent="0.15">
      <c r="A126" s="73"/>
      <c r="B126" s="8"/>
      <c r="C126" s="8"/>
      <c r="D126" s="41"/>
      <c r="E126" s="197" t="s">
        <v>6</v>
      </c>
      <c r="F126" s="181">
        <v>16941900</v>
      </c>
      <c r="G126" s="106"/>
      <c r="H126" s="106"/>
      <c r="I126" s="106"/>
      <c r="J126" s="76"/>
      <c r="K126" s="83"/>
    </row>
    <row r="127" spans="1:11" s="6" customFormat="1" ht="21" customHeight="1" x14ac:dyDescent="0.15">
      <c r="A127" s="73"/>
      <c r="B127" s="8"/>
      <c r="C127" s="8"/>
      <c r="D127" s="41"/>
      <c r="E127" s="25" t="s">
        <v>266</v>
      </c>
      <c r="F127" s="185">
        <v>5437200</v>
      </c>
      <c r="G127" s="98"/>
      <c r="H127" s="98"/>
      <c r="I127" s="98"/>
      <c r="J127" s="74"/>
      <c r="K127" s="83"/>
    </row>
    <row r="128" spans="1:11" s="6" customFormat="1" ht="21" customHeight="1" thickBot="1" x14ac:dyDescent="0.2">
      <c r="A128" s="73"/>
      <c r="B128" s="8"/>
      <c r="C128" s="8"/>
      <c r="D128" s="41"/>
      <c r="E128" s="279" t="s">
        <v>58</v>
      </c>
      <c r="F128" s="280">
        <v>3484920</v>
      </c>
      <c r="G128" s="107"/>
      <c r="H128" s="107"/>
      <c r="I128" s="107"/>
      <c r="J128" s="108"/>
      <c r="K128" s="83"/>
    </row>
    <row r="129" spans="1:11" s="6" customFormat="1" ht="21" customHeight="1" thickTop="1" thickBot="1" x14ac:dyDescent="0.2">
      <c r="A129" s="529" t="s">
        <v>131</v>
      </c>
      <c r="B129" s="530"/>
      <c r="C129" s="530"/>
      <c r="D129" s="530"/>
      <c r="E129" s="530"/>
      <c r="F129" s="530"/>
      <c r="G129" s="530"/>
      <c r="H129" s="530"/>
      <c r="I129" s="530"/>
      <c r="J129" s="531"/>
      <c r="K129" s="85">
        <f>+K82+K99+K102+K105+K125</f>
        <v>2252163864</v>
      </c>
    </row>
    <row r="130" spans="1:11" s="4" customFormat="1" ht="21" customHeight="1" thickTop="1" thickBot="1" x14ac:dyDescent="0.2">
      <c r="A130" s="520" t="s">
        <v>3</v>
      </c>
      <c r="B130" s="521"/>
      <c r="C130" s="521"/>
      <c r="D130" s="521"/>
      <c r="E130" s="521"/>
      <c r="F130" s="521"/>
      <c r="G130" s="521"/>
      <c r="H130" s="521"/>
      <c r="I130" s="521"/>
      <c r="J130" s="522"/>
      <c r="K130" s="270">
        <f>+K80+K129</f>
        <v>3093153012</v>
      </c>
    </row>
    <row r="131" spans="1:11" s="4" customFormat="1" ht="21" customHeight="1" thickTop="1" thickBot="1" x14ac:dyDescent="0.2">
      <c r="A131" s="523" t="s">
        <v>132</v>
      </c>
      <c r="B131" s="524"/>
      <c r="C131" s="524"/>
      <c r="D131" s="524"/>
      <c r="E131" s="524"/>
      <c r="F131" s="524"/>
      <c r="G131" s="524"/>
      <c r="H131" s="524"/>
      <c r="I131" s="524"/>
      <c r="J131" s="525"/>
      <c r="K131" s="271">
        <f>+'新）固定資産'!M178-'新）負債の部'!K130</f>
        <v>627751509</v>
      </c>
    </row>
    <row r="134" spans="1:11" ht="18" customHeight="1" x14ac:dyDescent="0.15">
      <c r="D134" s="54"/>
    </row>
    <row r="135" spans="1:11" ht="19.5" customHeight="1" x14ac:dyDescent="0.15">
      <c r="D135" s="54"/>
    </row>
    <row r="136" spans="1:11" ht="27" customHeight="1" x14ac:dyDescent="0.15"/>
    <row r="137" spans="1:11" ht="27" customHeight="1" x14ac:dyDescent="0.15">
      <c r="E137" s="56"/>
      <c r="F137" s="55"/>
      <c r="G137" s="55"/>
      <c r="H137" s="55"/>
      <c r="I137" s="55"/>
    </row>
  </sheetData>
  <mergeCells count="10">
    <mergeCell ref="A130:J130"/>
    <mergeCell ref="A131:J131"/>
    <mergeCell ref="J1:K1"/>
    <mergeCell ref="A5:D5"/>
    <mergeCell ref="E5:F5"/>
    <mergeCell ref="E16:F16"/>
    <mergeCell ref="A80:J80"/>
    <mergeCell ref="A129:J129"/>
    <mergeCell ref="A2:K2"/>
    <mergeCell ref="A3:K3"/>
  </mergeCells>
  <phoneticPr fontId="2"/>
  <conditionalFormatting sqref="E127:E128">
    <cfRule type="duplicateValues" dxfId="0" priority="1"/>
  </conditionalFormatting>
  <printOptions horizontalCentered="1"/>
  <pageMargins left="0.78740157480314965" right="0" top="0.47244094488188981" bottom="0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新）流動資産</vt:lpstr>
      <vt:lpstr>新）固定資産</vt:lpstr>
      <vt:lpstr>新）負債の部</vt:lpstr>
      <vt:lpstr>'新）固定資産'!Print_Titles</vt:lpstr>
      <vt:lpstr>'新）負債の部'!Print_Titles</vt:lpstr>
      <vt:lpstr>'新）流動資産'!Print_Titles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owner-m</dc:creator>
  <cp:lastModifiedBy>mokuseikai</cp:lastModifiedBy>
  <cp:lastPrinted>2019-09-11T09:55:17Z</cp:lastPrinted>
  <dcterms:created xsi:type="dcterms:W3CDTF">2017-04-13T00:06:51Z</dcterms:created>
  <dcterms:modified xsi:type="dcterms:W3CDTF">2019-09-11T09:55:34Z</dcterms:modified>
</cp:coreProperties>
</file>