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C9C9683-467B-4BA0-8610-75C805684758}" xr6:coauthVersionLast="47" xr6:coauthVersionMax="47" xr10:uidLastSave="{00000000-0000-0000-0000-000000000000}"/>
  <bookViews>
    <workbookView xWindow="1950" yWindow="720" windowWidth="18525" windowHeight="10800" xr2:uid="{91060118-7A09-446F-98E7-04FA6B6B41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5" i="1" l="1"/>
  <c r="O75" i="1"/>
  <c r="H75" i="1"/>
  <c r="N73" i="1"/>
  <c r="M73" i="1"/>
  <c r="L73" i="1"/>
  <c r="K73" i="1"/>
  <c r="J73" i="1"/>
  <c r="I73" i="1"/>
  <c r="O73" i="1" s="1"/>
  <c r="G73" i="1"/>
  <c r="F73" i="1"/>
  <c r="H73" i="1" s="1"/>
  <c r="P73" i="1" s="1"/>
  <c r="E73" i="1"/>
  <c r="D73" i="1"/>
  <c r="C73" i="1"/>
  <c r="B73" i="1"/>
  <c r="N72" i="1"/>
  <c r="M72" i="1"/>
  <c r="L72" i="1"/>
  <c r="K72" i="1"/>
  <c r="J72" i="1"/>
  <c r="I72" i="1"/>
  <c r="O72" i="1" s="1"/>
  <c r="G72" i="1"/>
  <c r="F72" i="1"/>
  <c r="E72" i="1"/>
  <c r="D72" i="1"/>
  <c r="C72" i="1"/>
  <c r="B72" i="1"/>
  <c r="H72" i="1" s="1"/>
  <c r="N69" i="1"/>
  <c r="M69" i="1"/>
  <c r="L69" i="1"/>
  <c r="K69" i="1"/>
  <c r="J69" i="1"/>
  <c r="I69" i="1"/>
  <c r="O69" i="1" s="1"/>
  <c r="G69" i="1"/>
  <c r="F69" i="1"/>
  <c r="H69" i="1" s="1"/>
  <c r="P69" i="1" s="1"/>
  <c r="E69" i="1"/>
  <c r="D69" i="1"/>
  <c r="C69" i="1"/>
  <c r="B69" i="1"/>
  <c r="N68" i="1"/>
  <c r="M68" i="1"/>
  <c r="L68" i="1"/>
  <c r="K68" i="1"/>
  <c r="J68" i="1"/>
  <c r="J44" i="1" s="1"/>
  <c r="I68" i="1"/>
  <c r="I44" i="1" s="1"/>
  <c r="G68" i="1"/>
  <c r="F68" i="1"/>
  <c r="E68" i="1"/>
  <c r="D68" i="1"/>
  <c r="C68" i="1"/>
  <c r="B68" i="1"/>
  <c r="H68" i="1" s="1"/>
  <c r="N67" i="1"/>
  <c r="M67" i="1"/>
  <c r="L67" i="1"/>
  <c r="O67" i="1" s="1"/>
  <c r="K67" i="1"/>
  <c r="J67" i="1"/>
  <c r="I67" i="1"/>
  <c r="G67" i="1"/>
  <c r="F67" i="1"/>
  <c r="E67" i="1"/>
  <c r="D67" i="1"/>
  <c r="C67" i="1"/>
  <c r="B67" i="1"/>
  <c r="H67" i="1" s="1"/>
  <c r="O66" i="1"/>
  <c r="N66" i="1"/>
  <c r="M66" i="1"/>
  <c r="L66" i="1"/>
  <c r="K66" i="1"/>
  <c r="J66" i="1"/>
  <c r="I66" i="1"/>
  <c r="G66" i="1"/>
  <c r="F66" i="1"/>
  <c r="E66" i="1"/>
  <c r="D66" i="1"/>
  <c r="C66" i="1"/>
  <c r="H66" i="1" s="1"/>
  <c r="P66" i="1" s="1"/>
  <c r="B66" i="1"/>
  <c r="N65" i="1"/>
  <c r="M65" i="1"/>
  <c r="L65" i="1"/>
  <c r="K65" i="1"/>
  <c r="J65" i="1"/>
  <c r="I65" i="1"/>
  <c r="O65" i="1" s="1"/>
  <c r="G65" i="1"/>
  <c r="F65" i="1"/>
  <c r="H65" i="1" s="1"/>
  <c r="P65" i="1" s="1"/>
  <c r="E65" i="1"/>
  <c r="D65" i="1"/>
  <c r="C65" i="1"/>
  <c r="B65" i="1"/>
  <c r="M64" i="1"/>
  <c r="L64" i="1"/>
  <c r="K64" i="1"/>
  <c r="J64" i="1"/>
  <c r="I64" i="1"/>
  <c r="O64" i="1" s="1"/>
  <c r="H64" i="1"/>
  <c r="P64" i="1" s="1"/>
  <c r="G64" i="1"/>
  <c r="F64" i="1"/>
  <c r="E64" i="1"/>
  <c r="D64" i="1"/>
  <c r="C64" i="1"/>
  <c r="B64" i="1"/>
  <c r="N63" i="1"/>
  <c r="M63" i="1"/>
  <c r="L63" i="1"/>
  <c r="K63" i="1"/>
  <c r="O63" i="1" s="1"/>
  <c r="J63" i="1"/>
  <c r="I63" i="1"/>
  <c r="G63" i="1"/>
  <c r="F63" i="1"/>
  <c r="E63" i="1"/>
  <c r="D63" i="1"/>
  <c r="C63" i="1"/>
  <c r="B63" i="1"/>
  <c r="H63" i="1" s="1"/>
  <c r="N62" i="1"/>
  <c r="O62" i="1" s="1"/>
  <c r="M62" i="1"/>
  <c r="L62" i="1"/>
  <c r="K62" i="1"/>
  <c r="J62" i="1"/>
  <c r="I62" i="1"/>
  <c r="G62" i="1"/>
  <c r="F62" i="1"/>
  <c r="E62" i="1"/>
  <c r="D62" i="1"/>
  <c r="C62" i="1"/>
  <c r="B62" i="1"/>
  <c r="H62" i="1" s="1"/>
  <c r="N61" i="1"/>
  <c r="M61" i="1"/>
  <c r="L61" i="1"/>
  <c r="K61" i="1"/>
  <c r="J61" i="1"/>
  <c r="I61" i="1"/>
  <c r="O61" i="1" s="1"/>
  <c r="G61" i="1"/>
  <c r="F61" i="1"/>
  <c r="E61" i="1"/>
  <c r="H61" i="1" s="1"/>
  <c r="D61" i="1"/>
  <c r="C61" i="1"/>
  <c r="B61" i="1"/>
  <c r="N60" i="1"/>
  <c r="M60" i="1"/>
  <c r="L60" i="1"/>
  <c r="K60" i="1"/>
  <c r="J60" i="1"/>
  <c r="I60" i="1"/>
  <c r="O60" i="1" s="1"/>
  <c r="H60" i="1"/>
  <c r="P60" i="1" s="1"/>
  <c r="G60" i="1"/>
  <c r="F60" i="1"/>
  <c r="E60" i="1"/>
  <c r="D60" i="1"/>
  <c r="C60" i="1"/>
  <c r="B60" i="1"/>
  <c r="N59" i="1"/>
  <c r="M59" i="1"/>
  <c r="L59" i="1"/>
  <c r="K59" i="1"/>
  <c r="O59" i="1" s="1"/>
  <c r="J59" i="1"/>
  <c r="I59" i="1"/>
  <c r="G59" i="1"/>
  <c r="F59" i="1"/>
  <c r="E59" i="1"/>
  <c r="D59" i="1"/>
  <c r="C59" i="1"/>
  <c r="B59" i="1"/>
  <c r="H59" i="1" s="1"/>
  <c r="N58" i="1"/>
  <c r="O58" i="1" s="1"/>
  <c r="M58" i="1"/>
  <c r="L58" i="1"/>
  <c r="K58" i="1"/>
  <c r="J58" i="1"/>
  <c r="I58" i="1"/>
  <c r="G58" i="1"/>
  <c r="F58" i="1"/>
  <c r="E58" i="1"/>
  <c r="D58" i="1"/>
  <c r="C58" i="1"/>
  <c r="B58" i="1"/>
  <c r="H58" i="1" s="1"/>
  <c r="N57" i="1"/>
  <c r="M57" i="1"/>
  <c r="L57" i="1"/>
  <c r="K57" i="1"/>
  <c r="J57" i="1"/>
  <c r="I57" i="1"/>
  <c r="O57" i="1" s="1"/>
  <c r="G57" i="1"/>
  <c r="F57" i="1"/>
  <c r="E57" i="1"/>
  <c r="H57" i="1" s="1"/>
  <c r="D57" i="1"/>
  <c r="C57" i="1"/>
  <c r="B57" i="1"/>
  <c r="N56" i="1"/>
  <c r="M56" i="1"/>
  <c r="L56" i="1"/>
  <c r="K56" i="1"/>
  <c r="J56" i="1"/>
  <c r="I56" i="1"/>
  <c r="O56" i="1" s="1"/>
  <c r="H56" i="1"/>
  <c r="P56" i="1" s="1"/>
  <c r="G56" i="1"/>
  <c r="F56" i="1"/>
  <c r="E56" i="1"/>
  <c r="D56" i="1"/>
  <c r="C56" i="1"/>
  <c r="B56" i="1"/>
  <c r="N55" i="1"/>
  <c r="M55" i="1"/>
  <c r="L55" i="1"/>
  <c r="K55" i="1"/>
  <c r="O55" i="1" s="1"/>
  <c r="J55" i="1"/>
  <c r="I55" i="1"/>
  <c r="G55" i="1"/>
  <c r="F55" i="1"/>
  <c r="E55" i="1"/>
  <c r="D55" i="1"/>
  <c r="C55" i="1"/>
  <c r="B55" i="1"/>
  <c r="H55" i="1" s="1"/>
  <c r="N54" i="1"/>
  <c r="O54" i="1" s="1"/>
  <c r="M54" i="1"/>
  <c r="L54" i="1"/>
  <c r="K54" i="1"/>
  <c r="J54" i="1"/>
  <c r="I54" i="1"/>
  <c r="G54" i="1"/>
  <c r="F54" i="1"/>
  <c r="E54" i="1"/>
  <c r="D54" i="1"/>
  <c r="C54" i="1"/>
  <c r="B54" i="1"/>
  <c r="H54" i="1" s="1"/>
  <c r="N53" i="1"/>
  <c r="M53" i="1"/>
  <c r="L53" i="1"/>
  <c r="K53" i="1"/>
  <c r="J53" i="1"/>
  <c r="I53" i="1"/>
  <c r="O53" i="1" s="1"/>
  <c r="G53" i="1"/>
  <c r="F53" i="1"/>
  <c r="E53" i="1"/>
  <c r="H53" i="1" s="1"/>
  <c r="D53" i="1"/>
  <c r="C53" i="1"/>
  <c r="B53" i="1"/>
  <c r="N52" i="1"/>
  <c r="M52" i="1"/>
  <c r="L52" i="1"/>
  <c r="K52" i="1"/>
  <c r="J52" i="1"/>
  <c r="I52" i="1"/>
  <c r="O52" i="1" s="1"/>
  <c r="H52" i="1"/>
  <c r="G52" i="1"/>
  <c r="F52" i="1"/>
  <c r="E52" i="1"/>
  <c r="D52" i="1"/>
  <c r="C52" i="1"/>
  <c r="B52" i="1"/>
  <c r="N51" i="1"/>
  <c r="M51" i="1"/>
  <c r="L51" i="1"/>
  <c r="K51" i="1"/>
  <c r="O51" i="1" s="1"/>
  <c r="J51" i="1"/>
  <c r="I51" i="1"/>
  <c r="G51" i="1"/>
  <c r="F51" i="1"/>
  <c r="E51" i="1"/>
  <c r="D51" i="1"/>
  <c r="C51" i="1"/>
  <c r="B51" i="1"/>
  <c r="H51" i="1" s="1"/>
  <c r="N50" i="1"/>
  <c r="O50" i="1" s="1"/>
  <c r="M50" i="1"/>
  <c r="L50" i="1"/>
  <c r="K50" i="1"/>
  <c r="J50" i="1"/>
  <c r="I50" i="1"/>
  <c r="G50" i="1"/>
  <c r="F50" i="1"/>
  <c r="E50" i="1"/>
  <c r="D50" i="1"/>
  <c r="C50" i="1"/>
  <c r="B50" i="1"/>
  <c r="H50" i="1" s="1"/>
  <c r="N49" i="1"/>
  <c r="M49" i="1"/>
  <c r="L49" i="1"/>
  <c r="K49" i="1"/>
  <c r="J49" i="1"/>
  <c r="I49" i="1"/>
  <c r="O49" i="1" s="1"/>
  <c r="G49" i="1"/>
  <c r="F49" i="1"/>
  <c r="E49" i="1"/>
  <c r="H49" i="1" s="1"/>
  <c r="D49" i="1"/>
  <c r="C49" i="1"/>
  <c r="B49" i="1"/>
  <c r="N48" i="1"/>
  <c r="M48" i="1"/>
  <c r="L48" i="1"/>
  <c r="K48" i="1"/>
  <c r="J48" i="1"/>
  <c r="I48" i="1"/>
  <c r="O48" i="1" s="1"/>
  <c r="H48" i="1"/>
  <c r="G48" i="1"/>
  <c r="F48" i="1"/>
  <c r="E48" i="1"/>
  <c r="D48" i="1"/>
  <c r="C48" i="1"/>
  <c r="B48" i="1"/>
  <c r="N47" i="1"/>
  <c r="M47" i="1"/>
  <c r="M44" i="1" s="1"/>
  <c r="L47" i="1"/>
  <c r="L44" i="1" s="1"/>
  <c r="K47" i="1"/>
  <c r="O47" i="1" s="1"/>
  <c r="J47" i="1"/>
  <c r="I47" i="1"/>
  <c r="G47" i="1"/>
  <c r="F47" i="1"/>
  <c r="E47" i="1"/>
  <c r="D47" i="1"/>
  <c r="C47" i="1"/>
  <c r="B47" i="1"/>
  <c r="H47" i="1" s="1"/>
  <c r="N46" i="1"/>
  <c r="O46" i="1" s="1"/>
  <c r="M46" i="1"/>
  <c r="L46" i="1"/>
  <c r="K46" i="1"/>
  <c r="J46" i="1"/>
  <c r="I46" i="1"/>
  <c r="G46" i="1"/>
  <c r="F46" i="1"/>
  <c r="E46" i="1"/>
  <c r="D46" i="1"/>
  <c r="D44" i="1" s="1"/>
  <c r="D70" i="1" s="1"/>
  <c r="C46" i="1"/>
  <c r="B46" i="1"/>
  <c r="H46" i="1" s="1"/>
  <c r="N45" i="1"/>
  <c r="N44" i="1" s="1"/>
  <c r="M45" i="1"/>
  <c r="L45" i="1"/>
  <c r="K45" i="1"/>
  <c r="J45" i="1"/>
  <c r="I45" i="1"/>
  <c r="O45" i="1" s="1"/>
  <c r="G45" i="1"/>
  <c r="G44" i="1" s="1"/>
  <c r="F45" i="1"/>
  <c r="F44" i="1" s="1"/>
  <c r="E45" i="1"/>
  <c r="H45" i="1" s="1"/>
  <c r="P45" i="1" s="1"/>
  <c r="D45" i="1"/>
  <c r="C45" i="1"/>
  <c r="C44" i="1" s="1"/>
  <c r="C70" i="1" s="1"/>
  <c r="B45" i="1"/>
  <c r="B44" i="1" s="1"/>
  <c r="N43" i="1"/>
  <c r="M43" i="1"/>
  <c r="L43" i="1"/>
  <c r="K43" i="1"/>
  <c r="O43" i="1" s="1"/>
  <c r="J43" i="1"/>
  <c r="I43" i="1"/>
  <c r="G43" i="1"/>
  <c r="F43" i="1"/>
  <c r="E43" i="1"/>
  <c r="D43" i="1"/>
  <c r="C43" i="1"/>
  <c r="B43" i="1"/>
  <c r="H43" i="1" s="1"/>
  <c r="N42" i="1"/>
  <c r="O42" i="1" s="1"/>
  <c r="M42" i="1"/>
  <c r="L42" i="1"/>
  <c r="K42" i="1"/>
  <c r="J42" i="1"/>
  <c r="I42" i="1"/>
  <c r="G42" i="1"/>
  <c r="F42" i="1"/>
  <c r="E42" i="1"/>
  <c r="D42" i="1"/>
  <c r="C42" i="1"/>
  <c r="B42" i="1"/>
  <c r="H42" i="1" s="1"/>
  <c r="N41" i="1"/>
  <c r="M41" i="1"/>
  <c r="L41" i="1"/>
  <c r="K41" i="1"/>
  <c r="J41" i="1"/>
  <c r="I41" i="1"/>
  <c r="O41" i="1" s="1"/>
  <c r="G41" i="1"/>
  <c r="G38" i="1" s="1"/>
  <c r="G70" i="1" s="1"/>
  <c r="F41" i="1"/>
  <c r="F38" i="1" s="1"/>
  <c r="F70" i="1" s="1"/>
  <c r="E41" i="1"/>
  <c r="E38" i="1" s="1"/>
  <c r="D41" i="1"/>
  <c r="C41" i="1"/>
  <c r="B41" i="1"/>
  <c r="N40" i="1"/>
  <c r="M40" i="1"/>
  <c r="L40" i="1"/>
  <c r="K40" i="1"/>
  <c r="J40" i="1"/>
  <c r="J38" i="1" s="1"/>
  <c r="J70" i="1" s="1"/>
  <c r="I40" i="1"/>
  <c r="O40" i="1" s="1"/>
  <c r="H40" i="1"/>
  <c r="P40" i="1" s="1"/>
  <c r="G40" i="1"/>
  <c r="F40" i="1"/>
  <c r="E40" i="1"/>
  <c r="D40" i="1"/>
  <c r="C40" i="1"/>
  <c r="B40" i="1"/>
  <c r="N39" i="1"/>
  <c r="M39" i="1"/>
  <c r="M38" i="1" s="1"/>
  <c r="M70" i="1" s="1"/>
  <c r="L39" i="1"/>
  <c r="L38" i="1" s="1"/>
  <c r="L70" i="1" s="1"/>
  <c r="K39" i="1"/>
  <c r="K38" i="1" s="1"/>
  <c r="J39" i="1"/>
  <c r="I39" i="1"/>
  <c r="I38" i="1" s="1"/>
  <c r="G39" i="1"/>
  <c r="F39" i="1"/>
  <c r="E39" i="1"/>
  <c r="D39" i="1"/>
  <c r="C39" i="1"/>
  <c r="B39" i="1"/>
  <c r="H39" i="1" s="1"/>
  <c r="N38" i="1"/>
  <c r="N70" i="1" s="1"/>
  <c r="D38" i="1"/>
  <c r="C38" i="1"/>
  <c r="B38" i="1"/>
  <c r="B70" i="1" s="1"/>
  <c r="O34" i="1"/>
  <c r="P34" i="1" s="1"/>
  <c r="N33" i="1"/>
  <c r="M33" i="1"/>
  <c r="L33" i="1"/>
  <c r="K33" i="1"/>
  <c r="J33" i="1"/>
  <c r="O33" i="1" s="1"/>
  <c r="I33" i="1"/>
  <c r="G33" i="1"/>
  <c r="F33" i="1"/>
  <c r="D33" i="1"/>
  <c r="C33" i="1"/>
  <c r="B33" i="1"/>
  <c r="H33" i="1" s="1"/>
  <c r="P33" i="1" s="1"/>
  <c r="N32" i="1"/>
  <c r="M32" i="1"/>
  <c r="L32" i="1"/>
  <c r="O32" i="1" s="1"/>
  <c r="K32" i="1"/>
  <c r="J32" i="1"/>
  <c r="I32" i="1"/>
  <c r="G32" i="1"/>
  <c r="F32" i="1"/>
  <c r="D32" i="1"/>
  <c r="C32" i="1"/>
  <c r="B32" i="1"/>
  <c r="H32" i="1" s="1"/>
  <c r="P32" i="1" s="1"/>
  <c r="N31" i="1"/>
  <c r="O31" i="1" s="1"/>
  <c r="M31" i="1"/>
  <c r="L31" i="1"/>
  <c r="K31" i="1"/>
  <c r="J31" i="1"/>
  <c r="I31" i="1"/>
  <c r="G31" i="1"/>
  <c r="F31" i="1"/>
  <c r="D31" i="1"/>
  <c r="C31" i="1"/>
  <c r="B31" i="1"/>
  <c r="H31" i="1" s="1"/>
  <c r="P31" i="1" s="1"/>
  <c r="N30" i="1"/>
  <c r="M30" i="1"/>
  <c r="L30" i="1"/>
  <c r="K30" i="1"/>
  <c r="J30" i="1"/>
  <c r="I30" i="1"/>
  <c r="O30" i="1" s="1"/>
  <c r="G30" i="1"/>
  <c r="F30" i="1"/>
  <c r="D30" i="1"/>
  <c r="C30" i="1"/>
  <c r="H30" i="1" s="1"/>
  <c r="P30" i="1" s="1"/>
  <c r="B30" i="1"/>
  <c r="N29" i="1"/>
  <c r="M29" i="1"/>
  <c r="L29" i="1"/>
  <c r="K29" i="1"/>
  <c r="J29" i="1"/>
  <c r="I29" i="1"/>
  <c r="O29" i="1" s="1"/>
  <c r="G29" i="1"/>
  <c r="F29" i="1"/>
  <c r="H29" i="1" s="1"/>
  <c r="P29" i="1" s="1"/>
  <c r="D29" i="1"/>
  <c r="C29" i="1"/>
  <c r="B29" i="1"/>
  <c r="N28" i="1"/>
  <c r="M28" i="1"/>
  <c r="L28" i="1"/>
  <c r="K28" i="1"/>
  <c r="J28" i="1"/>
  <c r="I28" i="1"/>
  <c r="O28" i="1" s="1"/>
  <c r="H28" i="1"/>
  <c r="P28" i="1" s="1"/>
  <c r="G28" i="1"/>
  <c r="F28" i="1"/>
  <c r="D28" i="1"/>
  <c r="C28" i="1"/>
  <c r="B28" i="1"/>
  <c r="N27" i="1"/>
  <c r="M27" i="1"/>
  <c r="L27" i="1"/>
  <c r="K27" i="1"/>
  <c r="K8" i="1" s="1"/>
  <c r="J27" i="1"/>
  <c r="J8" i="1" s="1"/>
  <c r="I27" i="1"/>
  <c r="G27" i="1"/>
  <c r="F27" i="1"/>
  <c r="D27" i="1"/>
  <c r="C27" i="1"/>
  <c r="B27" i="1"/>
  <c r="H27" i="1" s="1"/>
  <c r="N26" i="1"/>
  <c r="M26" i="1"/>
  <c r="M8" i="1" s="1"/>
  <c r="L26" i="1"/>
  <c r="O26" i="1" s="1"/>
  <c r="K26" i="1"/>
  <c r="J26" i="1"/>
  <c r="I26" i="1"/>
  <c r="G26" i="1"/>
  <c r="F26" i="1"/>
  <c r="D26" i="1"/>
  <c r="C26" i="1"/>
  <c r="B26" i="1"/>
  <c r="H26" i="1" s="1"/>
  <c r="N25" i="1"/>
  <c r="O25" i="1" s="1"/>
  <c r="M25" i="1"/>
  <c r="L25" i="1"/>
  <c r="K25" i="1"/>
  <c r="J25" i="1"/>
  <c r="I25" i="1"/>
  <c r="G25" i="1"/>
  <c r="F25" i="1"/>
  <c r="D25" i="1"/>
  <c r="C25" i="1"/>
  <c r="B25" i="1"/>
  <c r="H25" i="1" s="1"/>
  <c r="N24" i="1"/>
  <c r="M24" i="1"/>
  <c r="L24" i="1"/>
  <c r="K24" i="1"/>
  <c r="J24" i="1"/>
  <c r="I24" i="1"/>
  <c r="O24" i="1" s="1"/>
  <c r="G24" i="1"/>
  <c r="F24" i="1"/>
  <c r="D24" i="1"/>
  <c r="C24" i="1"/>
  <c r="H24" i="1" s="1"/>
  <c r="B24" i="1"/>
  <c r="N23" i="1"/>
  <c r="M23" i="1"/>
  <c r="L23" i="1"/>
  <c r="K23" i="1"/>
  <c r="J23" i="1"/>
  <c r="I23" i="1"/>
  <c r="O23" i="1" s="1"/>
  <c r="G23" i="1"/>
  <c r="F23" i="1"/>
  <c r="H23" i="1" s="1"/>
  <c r="D23" i="1"/>
  <c r="C23" i="1"/>
  <c r="B23" i="1"/>
  <c r="O22" i="1"/>
  <c r="C22" i="1"/>
  <c r="B22" i="1"/>
  <c r="H22" i="1" s="1"/>
  <c r="P22" i="1" s="1"/>
  <c r="O21" i="1"/>
  <c r="F21" i="1"/>
  <c r="H21" i="1" s="1"/>
  <c r="P21" i="1" s="1"/>
  <c r="E21" i="1"/>
  <c r="C21" i="1"/>
  <c r="B21" i="1"/>
  <c r="N20" i="1"/>
  <c r="M20" i="1"/>
  <c r="L20" i="1"/>
  <c r="K20" i="1"/>
  <c r="J20" i="1"/>
  <c r="I20" i="1"/>
  <c r="O20" i="1" s="1"/>
  <c r="H20" i="1"/>
  <c r="P20" i="1" s="1"/>
  <c r="C20" i="1"/>
  <c r="B20" i="1"/>
  <c r="N19" i="1"/>
  <c r="M19" i="1"/>
  <c r="L19" i="1"/>
  <c r="K19" i="1"/>
  <c r="J19" i="1"/>
  <c r="I19" i="1"/>
  <c r="O19" i="1" s="1"/>
  <c r="C19" i="1"/>
  <c r="H19" i="1" s="1"/>
  <c r="P19" i="1" s="1"/>
  <c r="B19" i="1"/>
  <c r="N18" i="1"/>
  <c r="M18" i="1"/>
  <c r="L18" i="1"/>
  <c r="K18" i="1"/>
  <c r="J18" i="1"/>
  <c r="I18" i="1"/>
  <c r="O18" i="1" s="1"/>
  <c r="G18" i="1"/>
  <c r="F18" i="1"/>
  <c r="H18" i="1" s="1"/>
  <c r="D18" i="1"/>
  <c r="C18" i="1"/>
  <c r="P17" i="1"/>
  <c r="O17" i="1"/>
  <c r="H17" i="1"/>
  <c r="O16" i="1"/>
  <c r="H16" i="1"/>
  <c r="P16" i="1" s="1"/>
  <c r="O15" i="1"/>
  <c r="C15" i="1"/>
  <c r="H15" i="1" s="1"/>
  <c r="P15" i="1" s="1"/>
  <c r="B15" i="1"/>
  <c r="O14" i="1"/>
  <c r="G14" i="1"/>
  <c r="F14" i="1"/>
  <c r="E14" i="1"/>
  <c r="D14" i="1"/>
  <c r="C14" i="1"/>
  <c r="B14" i="1"/>
  <c r="H14" i="1" s="1"/>
  <c r="P14" i="1" s="1"/>
  <c r="O13" i="1"/>
  <c r="D13" i="1"/>
  <c r="C13" i="1"/>
  <c r="B13" i="1"/>
  <c r="H13" i="1" s="1"/>
  <c r="P13" i="1" s="1"/>
  <c r="O12" i="1"/>
  <c r="G12" i="1"/>
  <c r="F12" i="1"/>
  <c r="E12" i="1"/>
  <c r="D12" i="1"/>
  <c r="D8" i="1" s="1"/>
  <c r="C12" i="1"/>
  <c r="H12" i="1" s="1"/>
  <c r="P12" i="1" s="1"/>
  <c r="B12" i="1"/>
  <c r="O11" i="1"/>
  <c r="F11" i="1"/>
  <c r="C11" i="1"/>
  <c r="B11" i="1"/>
  <c r="H11" i="1" s="1"/>
  <c r="P11" i="1" s="1"/>
  <c r="O10" i="1"/>
  <c r="C10" i="1"/>
  <c r="B10" i="1"/>
  <c r="H10" i="1" s="1"/>
  <c r="P10" i="1" s="1"/>
  <c r="N9" i="1"/>
  <c r="N8" i="1" s="1"/>
  <c r="M9" i="1"/>
  <c r="L9" i="1"/>
  <c r="K9" i="1"/>
  <c r="J9" i="1"/>
  <c r="I9" i="1"/>
  <c r="O9" i="1" s="1"/>
  <c r="G9" i="1"/>
  <c r="G8" i="1" s="1"/>
  <c r="F9" i="1"/>
  <c r="F8" i="1" s="1"/>
  <c r="E9" i="1"/>
  <c r="E8" i="1" s="1"/>
  <c r="D9" i="1"/>
  <c r="C9" i="1"/>
  <c r="C8" i="1" s="1"/>
  <c r="B9" i="1"/>
  <c r="B8" i="1" s="1"/>
  <c r="H8" i="1" s="1"/>
  <c r="I8" i="1"/>
  <c r="N7" i="1"/>
  <c r="M7" i="1"/>
  <c r="M4" i="1" s="1"/>
  <c r="L7" i="1"/>
  <c r="L4" i="1" s="1"/>
  <c r="K7" i="1"/>
  <c r="K4" i="1" s="1"/>
  <c r="J7" i="1"/>
  <c r="I7" i="1"/>
  <c r="G7" i="1"/>
  <c r="F7" i="1"/>
  <c r="E7" i="1"/>
  <c r="D7" i="1"/>
  <c r="C7" i="1"/>
  <c r="B7" i="1"/>
  <c r="H7" i="1" s="1"/>
  <c r="N6" i="1"/>
  <c r="O6" i="1" s="1"/>
  <c r="M6" i="1"/>
  <c r="L6" i="1"/>
  <c r="K6" i="1"/>
  <c r="J6" i="1"/>
  <c r="I6" i="1"/>
  <c r="G6" i="1"/>
  <c r="F6" i="1"/>
  <c r="E6" i="1"/>
  <c r="D6" i="1"/>
  <c r="D4" i="1" s="1"/>
  <c r="D35" i="1" s="1"/>
  <c r="D71" i="1" s="1"/>
  <c r="D74" i="1" s="1"/>
  <c r="C6" i="1"/>
  <c r="B6" i="1"/>
  <c r="H6" i="1" s="1"/>
  <c r="P6" i="1" s="1"/>
  <c r="N5" i="1"/>
  <c r="N4" i="1" s="1"/>
  <c r="M5" i="1"/>
  <c r="L5" i="1"/>
  <c r="K5" i="1"/>
  <c r="J5" i="1"/>
  <c r="I5" i="1"/>
  <c r="O5" i="1" s="1"/>
  <c r="G5" i="1"/>
  <c r="G4" i="1" s="1"/>
  <c r="G35" i="1" s="1"/>
  <c r="G71" i="1" s="1"/>
  <c r="G74" i="1" s="1"/>
  <c r="F5" i="1"/>
  <c r="F4" i="1" s="1"/>
  <c r="F35" i="1" s="1"/>
  <c r="F71" i="1" s="1"/>
  <c r="F74" i="1" s="1"/>
  <c r="E5" i="1"/>
  <c r="E4" i="1" s="1"/>
  <c r="E35" i="1" s="1"/>
  <c r="D5" i="1"/>
  <c r="C5" i="1"/>
  <c r="C4" i="1" s="1"/>
  <c r="C35" i="1" s="1"/>
  <c r="C71" i="1" s="1"/>
  <c r="C74" i="1" s="1"/>
  <c r="B5" i="1"/>
  <c r="B4" i="1" s="1"/>
  <c r="J4" i="1"/>
  <c r="J35" i="1" s="1"/>
  <c r="I4" i="1"/>
  <c r="I35" i="1" s="1"/>
  <c r="P42" i="1" l="1"/>
  <c r="P43" i="1"/>
  <c r="P46" i="1"/>
  <c r="P47" i="1"/>
  <c r="P26" i="1"/>
  <c r="P50" i="1"/>
  <c r="P51" i="1"/>
  <c r="P25" i="1"/>
  <c r="P54" i="1"/>
  <c r="P55" i="1"/>
  <c r="K35" i="1"/>
  <c r="P58" i="1"/>
  <c r="P59" i="1"/>
  <c r="L35" i="1"/>
  <c r="L71" i="1" s="1"/>
  <c r="L74" i="1" s="1"/>
  <c r="P24" i="1"/>
  <c r="P49" i="1"/>
  <c r="P62" i="1"/>
  <c r="P63" i="1"/>
  <c r="O35" i="1"/>
  <c r="M35" i="1"/>
  <c r="M71" i="1" s="1"/>
  <c r="M74" i="1" s="1"/>
  <c r="O38" i="1"/>
  <c r="I70" i="1"/>
  <c r="P53" i="1"/>
  <c r="P67" i="1"/>
  <c r="P72" i="1"/>
  <c r="J71" i="1"/>
  <c r="J74" i="1" s="1"/>
  <c r="N35" i="1"/>
  <c r="N71" i="1" s="1"/>
  <c r="N74" i="1" s="1"/>
  <c r="P48" i="1"/>
  <c r="P57" i="1"/>
  <c r="H4" i="1"/>
  <c r="B35" i="1"/>
  <c r="O8" i="1"/>
  <c r="P8" i="1" s="1"/>
  <c r="P18" i="1"/>
  <c r="P23" i="1"/>
  <c r="K70" i="1"/>
  <c r="P52" i="1"/>
  <c r="P61" i="1"/>
  <c r="H9" i="1"/>
  <c r="P9" i="1" s="1"/>
  <c r="H41" i="1"/>
  <c r="P41" i="1" s="1"/>
  <c r="K44" i="1"/>
  <c r="O44" i="1" s="1"/>
  <c r="L8" i="1"/>
  <c r="O39" i="1"/>
  <c r="P39" i="1" s="1"/>
  <c r="H38" i="1"/>
  <c r="P38" i="1" s="1"/>
  <c r="O4" i="1"/>
  <c r="H5" i="1"/>
  <c r="P5" i="1" s="1"/>
  <c r="O7" i="1"/>
  <c r="P7" i="1" s="1"/>
  <c r="O68" i="1"/>
  <c r="P68" i="1" s="1"/>
  <c r="O27" i="1"/>
  <c r="P27" i="1" s="1"/>
  <c r="E44" i="1"/>
  <c r="E70" i="1" s="1"/>
  <c r="H70" i="1" l="1"/>
  <c r="P70" i="1" s="1"/>
  <c r="E71" i="1"/>
  <c r="E74" i="1" s="1"/>
  <c r="H44" i="1"/>
  <c r="P44" i="1" s="1"/>
  <c r="O70" i="1"/>
  <c r="B71" i="1"/>
  <c r="H35" i="1"/>
  <c r="P35" i="1" s="1"/>
  <c r="K71" i="1"/>
  <c r="K74" i="1" s="1"/>
  <c r="P4" i="1"/>
  <c r="I71" i="1"/>
  <c r="O71" i="1" l="1"/>
  <c r="I74" i="1"/>
  <c r="O74" i="1" s="1"/>
  <c r="B74" i="1"/>
  <c r="H74" i="1" s="1"/>
  <c r="P74" i="1" s="1"/>
  <c r="H71" i="1"/>
  <c r="P71" i="1" s="1"/>
</calcChain>
</file>

<file path=xl/sharedStrings.xml><?xml version="1.0" encoding="utf-8"?>
<sst xmlns="http://schemas.openxmlformats.org/spreadsheetml/2006/main" count="162" uniqueCount="106">
  <si>
    <t>令　和　７　年　度 　　月　　 別　　収　　支　　実　　績</t>
    <rPh sb="0" eb="1">
      <t>レイ</t>
    </rPh>
    <rPh sb="2" eb="3">
      <t>ワ</t>
    </rPh>
    <rPh sb="7" eb="8">
      <t>タビ</t>
    </rPh>
    <rPh sb="11" eb="12">
      <t>ゲツ</t>
    </rPh>
    <rPh sb="15" eb="16">
      <t>ベツ</t>
    </rPh>
    <rPh sb="18" eb="19">
      <t>オサム</t>
    </rPh>
    <rPh sb="21" eb="22">
      <t>ササ</t>
    </rPh>
    <rPh sb="24" eb="28">
      <t>ジッセキ</t>
    </rPh>
    <phoneticPr fontId="4"/>
  </si>
  <si>
    <t>科　　　　　　目</t>
    <rPh sb="0" eb="1">
      <t>カ</t>
    </rPh>
    <rPh sb="7" eb="8">
      <t>メ</t>
    </rPh>
    <phoneticPr fontId="4"/>
  </si>
  <si>
    <t>７年 ４月</t>
    <rPh sb="1" eb="2">
      <t>ネン</t>
    </rPh>
    <rPh sb="4" eb="5">
      <t>ツキ</t>
    </rPh>
    <phoneticPr fontId="4"/>
  </si>
  <si>
    <t>７年 ５月</t>
    <rPh sb="1" eb="2">
      <t>ネン</t>
    </rPh>
    <rPh sb="4" eb="5">
      <t>ツキ</t>
    </rPh>
    <phoneticPr fontId="4"/>
  </si>
  <si>
    <t>７年 ６月</t>
    <rPh sb="1" eb="2">
      <t>ネン</t>
    </rPh>
    <rPh sb="4" eb="5">
      <t>ツキ</t>
    </rPh>
    <phoneticPr fontId="4"/>
  </si>
  <si>
    <t>７年 ７月</t>
    <rPh sb="1" eb="2">
      <t>ネン</t>
    </rPh>
    <rPh sb="4" eb="5">
      <t>ツキ</t>
    </rPh>
    <phoneticPr fontId="4"/>
  </si>
  <si>
    <t>７年 ８月</t>
    <rPh sb="1" eb="2">
      <t>ネン</t>
    </rPh>
    <rPh sb="4" eb="5">
      <t>ツキ</t>
    </rPh>
    <phoneticPr fontId="4"/>
  </si>
  <si>
    <t>７年 ９月</t>
    <rPh sb="1" eb="2">
      <t>ネン</t>
    </rPh>
    <rPh sb="4" eb="5">
      <t>ツキ</t>
    </rPh>
    <phoneticPr fontId="4"/>
  </si>
  <si>
    <t>上期合計</t>
    <rPh sb="0" eb="2">
      <t>カミキ</t>
    </rPh>
    <rPh sb="2" eb="4">
      <t>ゴウケイ</t>
    </rPh>
    <phoneticPr fontId="4"/>
  </si>
  <si>
    <t>７年 １０月</t>
    <rPh sb="1" eb="2">
      <t>ネン</t>
    </rPh>
    <rPh sb="5" eb="6">
      <t>ツキ</t>
    </rPh>
    <phoneticPr fontId="4"/>
  </si>
  <si>
    <t xml:space="preserve"> ７年 １１月</t>
    <rPh sb="2" eb="3">
      <t>ネン</t>
    </rPh>
    <rPh sb="6" eb="7">
      <t>ツキ</t>
    </rPh>
    <phoneticPr fontId="4"/>
  </si>
  <si>
    <t>７年 １２月</t>
    <rPh sb="1" eb="2">
      <t>ネン</t>
    </rPh>
    <rPh sb="5" eb="6">
      <t>ツキ</t>
    </rPh>
    <phoneticPr fontId="4"/>
  </si>
  <si>
    <t>８年 １月</t>
    <rPh sb="1" eb="2">
      <t>ネン</t>
    </rPh>
    <rPh sb="4" eb="5">
      <t>ツキ</t>
    </rPh>
    <phoneticPr fontId="4"/>
  </si>
  <si>
    <t>８年 ２月</t>
    <rPh sb="1" eb="2">
      <t>ネン</t>
    </rPh>
    <rPh sb="4" eb="5">
      <t>ツキ</t>
    </rPh>
    <phoneticPr fontId="4"/>
  </si>
  <si>
    <t>８年 ３月</t>
    <rPh sb="1" eb="2">
      <t>ネン</t>
    </rPh>
    <rPh sb="4" eb="5">
      <t>ツキ</t>
    </rPh>
    <phoneticPr fontId="4"/>
  </si>
  <si>
    <t>下期合計</t>
    <rPh sb="0" eb="2">
      <t>シモキ</t>
    </rPh>
    <rPh sb="2" eb="4">
      <t>ゴウケイ</t>
    </rPh>
    <phoneticPr fontId="4"/>
  </si>
  <si>
    <t>合　　　　計</t>
    <rPh sb="0" eb="1">
      <t>ゴウ</t>
    </rPh>
    <rPh sb="5" eb="6">
      <t>ケイ</t>
    </rPh>
    <phoneticPr fontId="4"/>
  </si>
  <si>
    <t>Ⅰ　経常収入の部</t>
    <rPh sb="2" eb="4">
      <t>ケイジョウ</t>
    </rPh>
    <rPh sb="4" eb="6">
      <t>シュウニュウ</t>
    </rPh>
    <rPh sb="7" eb="8">
      <t>ブ</t>
    </rPh>
    <phoneticPr fontId="4"/>
  </si>
  <si>
    <t>　</t>
    <phoneticPr fontId="4"/>
  </si>
  <si>
    <t>　１．会費</t>
    <rPh sb="3" eb="5">
      <t>カイヒ</t>
    </rPh>
    <phoneticPr fontId="4"/>
  </si>
  <si>
    <t>　　　　正会員</t>
    <rPh sb="4" eb="5">
      <t>セイ</t>
    </rPh>
    <rPh sb="5" eb="7">
      <t>カイイン</t>
    </rPh>
    <phoneticPr fontId="4"/>
  </si>
  <si>
    <t>　　　　利用会員</t>
    <rPh sb="4" eb="6">
      <t>リヨウ</t>
    </rPh>
    <rPh sb="6" eb="8">
      <t>カイイン</t>
    </rPh>
    <phoneticPr fontId="4"/>
  </si>
  <si>
    <t>　　　　賛助会員</t>
    <rPh sb="4" eb="6">
      <t>サンジョ</t>
    </rPh>
    <rPh sb="6" eb="8">
      <t>カイイン</t>
    </rPh>
    <phoneticPr fontId="4"/>
  </si>
  <si>
    <t>　２．事業収入</t>
    <rPh sb="3" eb="5">
      <t>ジギョウ</t>
    </rPh>
    <rPh sb="5" eb="7">
      <t>シュウニュウ</t>
    </rPh>
    <phoneticPr fontId="4"/>
  </si>
  <si>
    <t>　　　居宅介護支援</t>
    <rPh sb="3" eb="5">
      <t>キョタク</t>
    </rPh>
    <rPh sb="5" eb="7">
      <t>カイゴ</t>
    </rPh>
    <rPh sb="7" eb="9">
      <t>シエン</t>
    </rPh>
    <phoneticPr fontId="4"/>
  </si>
  <si>
    <t>介護予防委託料</t>
    <rPh sb="0" eb="2">
      <t>カイゴ</t>
    </rPh>
    <rPh sb="2" eb="4">
      <t>ヨボウ</t>
    </rPh>
    <rPh sb="4" eb="7">
      <t>イタクリョウ</t>
    </rPh>
    <phoneticPr fontId="4"/>
  </si>
  <si>
    <t>認定調査委託料</t>
    <rPh sb="0" eb="2">
      <t>ニンテイ</t>
    </rPh>
    <rPh sb="2" eb="4">
      <t>チョウサ</t>
    </rPh>
    <rPh sb="4" eb="7">
      <t>イタクリョウ</t>
    </rPh>
    <phoneticPr fontId="4"/>
  </si>
  <si>
    <t>　　　通所介護</t>
    <rPh sb="3" eb="4">
      <t>ツウ</t>
    </rPh>
    <rPh sb="4" eb="5">
      <t>ショ</t>
    </rPh>
    <rPh sb="5" eb="7">
      <t>カイゴ</t>
    </rPh>
    <phoneticPr fontId="4"/>
  </si>
  <si>
    <t xml:space="preserve">  　　　　食　　費</t>
    <rPh sb="6" eb="7">
      <t>ショク</t>
    </rPh>
    <rPh sb="9" eb="10">
      <t>ヒ</t>
    </rPh>
    <phoneticPr fontId="4"/>
  </si>
  <si>
    <t>　　　通所介護予防</t>
    <rPh sb="3" eb="4">
      <t>ツウ</t>
    </rPh>
    <rPh sb="4" eb="5">
      <t>ショ</t>
    </rPh>
    <rPh sb="5" eb="7">
      <t>カイゴ</t>
    </rPh>
    <rPh sb="7" eb="9">
      <t>ヨボウ</t>
    </rPh>
    <phoneticPr fontId="4"/>
  </si>
  <si>
    <t>　　　　　食　　費</t>
    <rPh sb="5" eb="6">
      <t>ショク</t>
    </rPh>
    <rPh sb="8" eb="9">
      <t>ヒ</t>
    </rPh>
    <phoneticPr fontId="4"/>
  </si>
  <si>
    <t>認知症対応通所介護</t>
    <rPh sb="0" eb="2">
      <t>ニンチ</t>
    </rPh>
    <rPh sb="2" eb="3">
      <t>ショウ</t>
    </rPh>
    <rPh sb="3" eb="5">
      <t>タイオウ</t>
    </rPh>
    <rPh sb="5" eb="7">
      <t>ツウショ</t>
    </rPh>
    <rPh sb="7" eb="9">
      <t>カイゴ</t>
    </rPh>
    <phoneticPr fontId="4"/>
  </si>
  <si>
    <t>処遇改善加算金</t>
    <rPh sb="0" eb="2">
      <t>ショグウ</t>
    </rPh>
    <rPh sb="2" eb="4">
      <t>カイゼン</t>
    </rPh>
    <rPh sb="4" eb="6">
      <t>カサン</t>
    </rPh>
    <rPh sb="6" eb="7">
      <t>キン</t>
    </rPh>
    <phoneticPr fontId="4"/>
  </si>
  <si>
    <t>特定処遇改善加算金</t>
    <rPh sb="0" eb="2">
      <t>トクテイ</t>
    </rPh>
    <rPh sb="2" eb="4">
      <t>ショグウ</t>
    </rPh>
    <rPh sb="4" eb="6">
      <t>カイゼン</t>
    </rPh>
    <rPh sb="6" eb="8">
      <t>カサン</t>
    </rPh>
    <rPh sb="8" eb="9">
      <t>キン</t>
    </rPh>
    <phoneticPr fontId="4"/>
  </si>
  <si>
    <t>ベースアップ加算</t>
    <rPh sb="6" eb="8">
      <t>カサン</t>
    </rPh>
    <phoneticPr fontId="4"/>
  </si>
  <si>
    <t>サロンほっと</t>
    <phoneticPr fontId="4"/>
  </si>
  <si>
    <t>　　　ミニデイサービス</t>
    <phoneticPr fontId="4"/>
  </si>
  <si>
    <t>　　　助け合い活動</t>
    <rPh sb="3" eb="4">
      <t>タス</t>
    </rPh>
    <rPh sb="5" eb="6">
      <t>ア</t>
    </rPh>
    <rPh sb="7" eb="9">
      <t>カツドウ</t>
    </rPh>
    <phoneticPr fontId="4"/>
  </si>
  <si>
    <t>運　行　寄　付</t>
    <rPh sb="0" eb="1">
      <t>ウン</t>
    </rPh>
    <rPh sb="2" eb="3">
      <t>ギョウ</t>
    </rPh>
    <rPh sb="4" eb="5">
      <t>ヤドリキ</t>
    </rPh>
    <rPh sb="6" eb="7">
      <t>ツキ</t>
    </rPh>
    <phoneticPr fontId="4"/>
  </si>
  <si>
    <t>　　　ちゃれんじ（通年）</t>
    <rPh sb="9" eb="11">
      <t>ツウネン</t>
    </rPh>
    <phoneticPr fontId="4"/>
  </si>
  <si>
    <t>　　　ちゃれんじ（一時）</t>
    <rPh sb="9" eb="11">
      <t>イチジ</t>
    </rPh>
    <phoneticPr fontId="4"/>
  </si>
  <si>
    <t>　　　ちゃれんじ（長期）</t>
    <rPh sb="9" eb="11">
      <t>チョウキ</t>
    </rPh>
    <phoneticPr fontId="4"/>
  </si>
  <si>
    <t>　　　預り保育　（園児）</t>
    <rPh sb="3" eb="4">
      <t>アズカ</t>
    </rPh>
    <rPh sb="5" eb="7">
      <t>ホイク</t>
    </rPh>
    <rPh sb="9" eb="11">
      <t>エンジ</t>
    </rPh>
    <phoneticPr fontId="4"/>
  </si>
  <si>
    <t>　　　　　委　託　料</t>
    <rPh sb="5" eb="6">
      <t>イ</t>
    </rPh>
    <rPh sb="7" eb="8">
      <t>コトヅケ</t>
    </rPh>
    <rPh sb="9" eb="10">
      <t>リョウ</t>
    </rPh>
    <phoneticPr fontId="4"/>
  </si>
  <si>
    <t>　３．寄付金収入</t>
    <rPh sb="3" eb="6">
      <t>キフキン</t>
    </rPh>
    <rPh sb="6" eb="8">
      <t>シュウニュウ</t>
    </rPh>
    <phoneticPr fontId="4"/>
  </si>
  <si>
    <t>　４．助成金・補助金</t>
    <rPh sb="3" eb="5">
      <t>ジョセイ</t>
    </rPh>
    <rPh sb="5" eb="6">
      <t>キン</t>
    </rPh>
    <rPh sb="7" eb="10">
      <t>ホジョキン</t>
    </rPh>
    <phoneticPr fontId="4"/>
  </si>
  <si>
    <t>　５．雑　収　入</t>
    <rPh sb="3" eb="4">
      <t>ザツ</t>
    </rPh>
    <rPh sb="5" eb="6">
      <t>オサム</t>
    </rPh>
    <rPh sb="7" eb="8">
      <t>イ</t>
    </rPh>
    <phoneticPr fontId="4"/>
  </si>
  <si>
    <t>経常収入合計　（A)</t>
    <rPh sb="0" eb="2">
      <t>ケイジョウ</t>
    </rPh>
    <rPh sb="2" eb="4">
      <t>シュウニュウ</t>
    </rPh>
    <rPh sb="4" eb="6">
      <t>ゴウケイ</t>
    </rPh>
    <phoneticPr fontId="4"/>
  </si>
  <si>
    <t>Ⅱ　経常支出の部</t>
    <rPh sb="2" eb="4">
      <t>ケイジョウ</t>
    </rPh>
    <rPh sb="4" eb="6">
      <t>シシュツ</t>
    </rPh>
    <rPh sb="7" eb="8">
      <t>ブ</t>
    </rPh>
    <phoneticPr fontId="4"/>
  </si>
  <si>
    <t>　１．事業費</t>
    <rPh sb="3" eb="6">
      <t>ジギョウヒ</t>
    </rPh>
    <phoneticPr fontId="4"/>
  </si>
  <si>
    <t xml:space="preserve"> </t>
    <phoneticPr fontId="4"/>
  </si>
  <si>
    <t>　　１）人件費</t>
    <rPh sb="4" eb="7">
      <t>ジンケンヒ</t>
    </rPh>
    <phoneticPr fontId="4"/>
  </si>
  <si>
    <t>　　　　役　員　報　酬</t>
    <rPh sb="4" eb="5">
      <t>エキ</t>
    </rPh>
    <rPh sb="6" eb="7">
      <t>イン</t>
    </rPh>
    <rPh sb="8" eb="9">
      <t>ホウ</t>
    </rPh>
    <rPh sb="10" eb="11">
      <t>シュウ</t>
    </rPh>
    <phoneticPr fontId="4"/>
  </si>
  <si>
    <t>　　　　給　料・手　当</t>
    <rPh sb="4" eb="5">
      <t>キュウ</t>
    </rPh>
    <rPh sb="6" eb="7">
      <t>リョウ</t>
    </rPh>
    <rPh sb="8" eb="9">
      <t>テ</t>
    </rPh>
    <rPh sb="10" eb="11">
      <t>トウ</t>
    </rPh>
    <phoneticPr fontId="4"/>
  </si>
  <si>
    <t>　　　　雑　　　　　　給</t>
    <rPh sb="4" eb="5">
      <t>ザツ</t>
    </rPh>
    <rPh sb="11" eb="12">
      <t>キュウ</t>
    </rPh>
    <phoneticPr fontId="4"/>
  </si>
  <si>
    <t>　　　　法定福利費</t>
    <rPh sb="4" eb="6">
      <t>ホウテイ</t>
    </rPh>
    <rPh sb="6" eb="8">
      <t>フクリ</t>
    </rPh>
    <rPh sb="8" eb="9">
      <t>ヒ</t>
    </rPh>
    <phoneticPr fontId="4"/>
  </si>
  <si>
    <t>　　　　賞　　　　　与</t>
    <rPh sb="4" eb="5">
      <t>ショウ</t>
    </rPh>
    <rPh sb="10" eb="11">
      <t>クミ</t>
    </rPh>
    <phoneticPr fontId="4"/>
  </si>
  <si>
    <t>　　２）経　　費</t>
    <rPh sb="4" eb="5">
      <t>キョウ</t>
    </rPh>
    <rPh sb="7" eb="8">
      <t>ヒ</t>
    </rPh>
    <phoneticPr fontId="4"/>
  </si>
  <si>
    <t>　　　　福利厚生費</t>
    <rPh sb="4" eb="6">
      <t>フクリ</t>
    </rPh>
    <rPh sb="6" eb="9">
      <t>コウセイヒ</t>
    </rPh>
    <phoneticPr fontId="4"/>
  </si>
  <si>
    <t>　　　　旅費・交通費</t>
    <rPh sb="4" eb="6">
      <t>リョヒ</t>
    </rPh>
    <rPh sb="7" eb="10">
      <t>コウツウヒ</t>
    </rPh>
    <phoneticPr fontId="4"/>
  </si>
  <si>
    <t>　　　　通　　信　　費</t>
    <rPh sb="4" eb="5">
      <t>ツウ</t>
    </rPh>
    <rPh sb="7" eb="8">
      <t>シン</t>
    </rPh>
    <rPh sb="10" eb="11">
      <t>ヒ</t>
    </rPh>
    <phoneticPr fontId="4"/>
  </si>
  <si>
    <t>　　　　事務用消耗品</t>
    <rPh sb="4" eb="6">
      <t>ジム</t>
    </rPh>
    <rPh sb="6" eb="7">
      <t>ヨウ</t>
    </rPh>
    <rPh sb="7" eb="9">
      <t>ショウモウ</t>
    </rPh>
    <rPh sb="9" eb="10">
      <t>ヒン</t>
    </rPh>
    <phoneticPr fontId="4"/>
  </si>
  <si>
    <t>　備　　品　　費</t>
    <rPh sb="1" eb="2">
      <t>ビ</t>
    </rPh>
    <rPh sb="4" eb="5">
      <t>ヒン</t>
    </rPh>
    <rPh sb="7" eb="8">
      <t>ヒ</t>
    </rPh>
    <phoneticPr fontId="4"/>
  </si>
  <si>
    <t>　　　　会　　議　　費</t>
    <rPh sb="4" eb="5">
      <t>カイ</t>
    </rPh>
    <rPh sb="7" eb="8">
      <t>ギ</t>
    </rPh>
    <rPh sb="10" eb="11">
      <t>ヒ</t>
    </rPh>
    <phoneticPr fontId="4"/>
  </si>
  <si>
    <t>　　　　印　　刷　　費</t>
    <rPh sb="4" eb="5">
      <t>イン</t>
    </rPh>
    <rPh sb="7" eb="8">
      <t>サツ</t>
    </rPh>
    <rPh sb="10" eb="11">
      <t>ヒ</t>
    </rPh>
    <phoneticPr fontId="4"/>
  </si>
  <si>
    <t>　　　　図書新聞費</t>
    <rPh sb="4" eb="6">
      <t>トショ</t>
    </rPh>
    <rPh sb="6" eb="8">
      <t>シンブン</t>
    </rPh>
    <rPh sb="8" eb="9">
      <t>ヒ</t>
    </rPh>
    <phoneticPr fontId="4"/>
  </si>
  <si>
    <t>　　　　研　　修　　費</t>
    <rPh sb="4" eb="5">
      <t>ケン</t>
    </rPh>
    <rPh sb="7" eb="8">
      <t>オサム</t>
    </rPh>
    <rPh sb="10" eb="11">
      <t>ヒ</t>
    </rPh>
    <phoneticPr fontId="4"/>
  </si>
  <si>
    <t>　　　　広告宣伝費</t>
    <rPh sb="4" eb="6">
      <t>コウコク</t>
    </rPh>
    <rPh sb="6" eb="7">
      <t>セン</t>
    </rPh>
    <rPh sb="7" eb="8">
      <t>デン</t>
    </rPh>
    <rPh sb="8" eb="9">
      <t>ヒ</t>
    </rPh>
    <phoneticPr fontId="4"/>
  </si>
  <si>
    <t>　　　　水道光熱費</t>
    <rPh sb="4" eb="6">
      <t>スイドウ</t>
    </rPh>
    <rPh sb="6" eb="9">
      <t>コウネツヒ</t>
    </rPh>
    <phoneticPr fontId="4"/>
  </si>
  <si>
    <t>　　　　交　　際　　費</t>
    <rPh sb="4" eb="5">
      <t>コウ</t>
    </rPh>
    <rPh sb="7" eb="8">
      <t>サイ</t>
    </rPh>
    <rPh sb="10" eb="11">
      <t>ヒ</t>
    </rPh>
    <phoneticPr fontId="4"/>
  </si>
  <si>
    <t>　　　　負担金・会費</t>
    <rPh sb="4" eb="7">
      <t>フタンキン</t>
    </rPh>
    <rPh sb="8" eb="10">
      <t>カイヒ</t>
    </rPh>
    <phoneticPr fontId="4"/>
  </si>
  <si>
    <t>　　　　食　　材　　費</t>
    <rPh sb="4" eb="5">
      <t>ショク</t>
    </rPh>
    <rPh sb="7" eb="8">
      <t>ザイ</t>
    </rPh>
    <rPh sb="10" eb="11">
      <t>ヒ</t>
    </rPh>
    <phoneticPr fontId="4"/>
  </si>
  <si>
    <t>　　　　材料・教材費</t>
    <rPh sb="4" eb="5">
      <t>ザイ</t>
    </rPh>
    <rPh sb="5" eb="6">
      <t>リョウ</t>
    </rPh>
    <rPh sb="7" eb="9">
      <t>キョウザイ</t>
    </rPh>
    <rPh sb="9" eb="10">
      <t>ヒ</t>
    </rPh>
    <phoneticPr fontId="4"/>
  </si>
  <si>
    <t>　　　　保　　険　　料</t>
    <rPh sb="4" eb="5">
      <t>ホ</t>
    </rPh>
    <rPh sb="7" eb="8">
      <t>ケン</t>
    </rPh>
    <rPh sb="10" eb="11">
      <t>リョウ</t>
    </rPh>
    <phoneticPr fontId="4"/>
  </si>
  <si>
    <t>　　　　車　　両　　費</t>
    <rPh sb="4" eb="5">
      <t>クルマ</t>
    </rPh>
    <rPh sb="7" eb="8">
      <t>リョウ</t>
    </rPh>
    <rPh sb="10" eb="11">
      <t>ヒ</t>
    </rPh>
    <phoneticPr fontId="4"/>
  </si>
  <si>
    <t>　　　　修　　繕　　費</t>
    <rPh sb="4" eb="5">
      <t>シュウ</t>
    </rPh>
    <rPh sb="7" eb="8">
      <t>ヅクロイ</t>
    </rPh>
    <rPh sb="10" eb="11">
      <t>ヒ</t>
    </rPh>
    <phoneticPr fontId="4"/>
  </si>
  <si>
    <t>　　　　賃　　借　　料</t>
    <rPh sb="4" eb="5">
      <t>チン</t>
    </rPh>
    <rPh sb="7" eb="8">
      <t>シャク</t>
    </rPh>
    <rPh sb="10" eb="11">
      <t>リョウ</t>
    </rPh>
    <phoneticPr fontId="4"/>
  </si>
  <si>
    <t>　　　　地　代　家　賃</t>
    <rPh sb="4" eb="5">
      <t>チ</t>
    </rPh>
    <rPh sb="6" eb="7">
      <t>ダイ</t>
    </rPh>
    <rPh sb="8" eb="9">
      <t>ケ</t>
    </rPh>
    <rPh sb="10" eb="11">
      <t>チン</t>
    </rPh>
    <phoneticPr fontId="4"/>
  </si>
  <si>
    <t>　　　　租　税　公　課</t>
    <rPh sb="4" eb="5">
      <t>ソ</t>
    </rPh>
    <rPh sb="6" eb="7">
      <t>ゼイ</t>
    </rPh>
    <rPh sb="8" eb="9">
      <t>コウ</t>
    </rPh>
    <rPh sb="10" eb="11">
      <t>カ</t>
    </rPh>
    <phoneticPr fontId="4"/>
  </si>
  <si>
    <t>　　　　保守管理費</t>
    <rPh sb="4" eb="6">
      <t>ホシュ</t>
    </rPh>
    <rPh sb="6" eb="9">
      <t>カンリヒ</t>
    </rPh>
    <phoneticPr fontId="4"/>
  </si>
  <si>
    <t>　　　　行　　事　　費</t>
    <rPh sb="4" eb="5">
      <t>ユキ</t>
    </rPh>
    <rPh sb="7" eb="8">
      <t>ジ</t>
    </rPh>
    <rPh sb="10" eb="11">
      <t>ヒ</t>
    </rPh>
    <phoneticPr fontId="4"/>
  </si>
  <si>
    <t>　　　　雑　　　　　費</t>
    <rPh sb="4" eb="5">
      <t>ザツ</t>
    </rPh>
    <rPh sb="10" eb="11">
      <t>ヒ</t>
    </rPh>
    <phoneticPr fontId="4"/>
  </si>
  <si>
    <t>　　　　減価償却費</t>
    <rPh sb="4" eb="6">
      <t>ゲンカ</t>
    </rPh>
    <rPh sb="6" eb="8">
      <t>ショウキャク</t>
    </rPh>
    <rPh sb="8" eb="9">
      <t>ヒ</t>
    </rPh>
    <phoneticPr fontId="4"/>
  </si>
  <si>
    <t>経常支出合計　（B)</t>
    <rPh sb="0" eb="2">
      <t>ケイジョウ</t>
    </rPh>
    <rPh sb="2" eb="4">
      <t>シシュツ</t>
    </rPh>
    <rPh sb="4" eb="6">
      <t>ゴウケイ</t>
    </rPh>
    <phoneticPr fontId="4"/>
  </si>
  <si>
    <t>事業収支差額　（C)</t>
    <rPh sb="0" eb="2">
      <t>ジギョウ</t>
    </rPh>
    <rPh sb="2" eb="4">
      <t>シュウシ</t>
    </rPh>
    <rPh sb="4" eb="6">
      <t>サガク</t>
    </rPh>
    <phoneticPr fontId="4"/>
  </si>
  <si>
    <t>Ⅲ　その他の収入</t>
    <rPh sb="4" eb="5">
      <t>タ</t>
    </rPh>
    <rPh sb="6" eb="8">
      <t>シュウニュウ</t>
    </rPh>
    <phoneticPr fontId="4"/>
  </si>
  <si>
    <t>Ⅳ　その他の支出</t>
    <rPh sb="4" eb="5">
      <t>タ</t>
    </rPh>
    <rPh sb="6" eb="8">
      <t>シシュツ</t>
    </rPh>
    <phoneticPr fontId="4"/>
  </si>
  <si>
    <t>B/S差額</t>
    <rPh sb="3" eb="5">
      <t>サガク</t>
    </rPh>
    <phoneticPr fontId="4"/>
  </si>
  <si>
    <t>収　支　差　額　（D)</t>
    <rPh sb="0" eb="1">
      <t>オサム</t>
    </rPh>
    <rPh sb="2" eb="3">
      <t>ササ</t>
    </rPh>
    <rPh sb="4" eb="5">
      <t>サ</t>
    </rPh>
    <rPh sb="6" eb="7">
      <t>ガク</t>
    </rPh>
    <phoneticPr fontId="4"/>
  </si>
  <si>
    <t>長期借入金返済額</t>
    <rPh sb="0" eb="2">
      <t>チョウキ</t>
    </rPh>
    <rPh sb="2" eb="4">
      <t>カリイレ</t>
    </rPh>
    <rPh sb="4" eb="5">
      <t>キン</t>
    </rPh>
    <rPh sb="5" eb="7">
      <t>ヘンサイ</t>
    </rPh>
    <rPh sb="7" eb="8">
      <t>ガク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</si>
  <si>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</si>
  <si>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</si>
  <si>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</si>
  <si>
    <t>3月</t>
  </si>
  <si>
    <t>介護保険小計</t>
    <rPh sb="0" eb="2">
      <t>カイゴ</t>
    </rPh>
    <rPh sb="2" eb="4">
      <t>ホケン</t>
    </rPh>
    <rPh sb="4" eb="6">
      <t>ショウケイ</t>
    </rPh>
    <phoneticPr fontId="4"/>
  </si>
  <si>
    <t xml:space="preserve">  </t>
    <phoneticPr fontId="4"/>
  </si>
  <si>
    <t>　　　寄付金収入</t>
    <rPh sb="3" eb="6">
      <t>キフキン</t>
    </rPh>
    <rPh sb="6" eb="8">
      <t>シュウニュウ</t>
    </rPh>
    <phoneticPr fontId="4"/>
  </si>
  <si>
    <t>　　　助成金・補助金</t>
    <rPh sb="3" eb="5">
      <t>ジョセイ</t>
    </rPh>
    <rPh sb="5" eb="6">
      <t>キン</t>
    </rPh>
    <rPh sb="7" eb="10">
      <t>ホジョキン</t>
    </rPh>
    <phoneticPr fontId="4"/>
  </si>
  <si>
    <t>　　　雑　収　入</t>
    <rPh sb="3" eb="4">
      <t>ザツ</t>
    </rPh>
    <rPh sb="5" eb="6">
      <t>オサム</t>
    </rPh>
    <rPh sb="7" eb="8">
      <t>イ</t>
    </rPh>
    <phoneticPr fontId="4"/>
  </si>
  <si>
    <t>　　　その他収入</t>
    <rPh sb="5" eb="6">
      <t>タ</t>
    </rPh>
    <rPh sb="6" eb="8">
      <t>シュウニュウ</t>
    </rPh>
    <phoneticPr fontId="4"/>
  </si>
  <si>
    <t>賞　　　　与</t>
    <rPh sb="0" eb="1">
      <t>ショウ</t>
    </rPh>
    <rPh sb="5" eb="6">
      <t>ヨ</t>
    </rPh>
    <phoneticPr fontId="4"/>
  </si>
  <si>
    <t>　　　　備　　　　　品</t>
    <rPh sb="4" eb="5">
      <t>ソナエ</t>
    </rPh>
    <rPh sb="10" eb="11">
      <t>ヒン</t>
    </rPh>
    <phoneticPr fontId="4"/>
  </si>
  <si>
    <t>　　　　会費負担金</t>
    <rPh sb="4" eb="9">
      <t>カイヒフタンキン</t>
    </rPh>
    <phoneticPr fontId="4"/>
  </si>
  <si>
    <t>短期借入金利息</t>
    <rPh sb="0" eb="2">
      <t>タンキ</t>
    </rPh>
    <rPh sb="2" eb="4">
      <t>カリイレ</t>
    </rPh>
    <rPh sb="4" eb="5">
      <t>キン</t>
    </rPh>
    <rPh sb="5" eb="7">
      <t>リソク</t>
    </rPh>
    <phoneticPr fontId="4"/>
  </si>
  <si>
    <t>長期借入金利息</t>
    <rPh sb="0" eb="2">
      <t>チョウキ</t>
    </rPh>
    <rPh sb="2" eb="4">
      <t>カリイレ</t>
    </rPh>
    <rPh sb="4" eb="5">
      <t>キン</t>
    </rPh>
    <rPh sb="5" eb="7">
      <t>リソク</t>
    </rPh>
    <phoneticPr fontId="4"/>
  </si>
  <si>
    <t>雑損</t>
    <rPh sb="0" eb="2">
      <t>ザッソン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</si>
</sst>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0" fontId="5" fillId="0" borderId="2" xfId="0" applyFont="1" applyBorder="1">
      <alignment vertical="center"/>
    </xf>
    <xf numFmtId="0" fontId="8" fillId="0" borderId="2" xfId="0" applyFont="1" applyBorder="1">
      <alignment vertical="center"/>
    </xf>
    <xf numFmtId="38" fontId="5" fillId="2" borderId="2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3" borderId="5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8" fontId="5" fillId="4" borderId="2" xfId="1" applyFont="1" applyFill="1" applyBorder="1" applyAlignment="1">
      <alignment vertical="center"/>
    </xf>
    <xf numFmtId="38" fontId="5" fillId="4" borderId="3" xfId="1" applyFont="1" applyFill="1" applyBorder="1" applyAlignment="1">
      <alignment vertical="center"/>
    </xf>
    <xf numFmtId="38" fontId="5" fillId="4" borderId="5" xfId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0" fontId="5" fillId="0" borderId="7" xfId="0" applyFont="1" applyBorder="1">
      <alignment vertical="center"/>
    </xf>
    <xf numFmtId="38" fontId="6" fillId="0" borderId="2" xfId="1" applyFont="1" applyFill="1" applyBorder="1" applyAlignment="1">
      <alignment vertical="center" shrinkToFit="1"/>
    </xf>
    <xf numFmtId="0" fontId="0" fillId="5" borderId="0" xfId="0" applyFill="1" applyAlignment="1">
      <alignment horizontal="center" vertical="center"/>
    </xf>
    <xf numFmtId="38" fontId="6" fillId="0" borderId="2" xfId="0" applyNumberFormat="1" applyFont="1" applyBorder="1">
      <alignment vertical="center"/>
    </xf>
    <xf numFmtId="38" fontId="6" fillId="0" borderId="2" xfId="0" applyNumberFormat="1" applyFont="1" applyBorder="1" applyAlignment="1">
      <alignment vertical="center" shrinkToFit="1"/>
    </xf>
    <xf numFmtId="38" fontId="6" fillId="0" borderId="3" xfId="0" applyNumberFormat="1" applyFont="1" applyBorder="1">
      <alignment vertical="center"/>
    </xf>
    <xf numFmtId="38" fontId="6" fillId="0" borderId="5" xfId="0" applyNumberFormat="1" applyFont="1" applyBorder="1">
      <alignment vertical="center"/>
    </xf>
    <xf numFmtId="38" fontId="9" fillId="5" borderId="6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5" fillId="6" borderId="2" xfId="1" applyFont="1" applyFill="1" applyBorder="1" applyAlignment="1">
      <alignment vertical="center"/>
    </xf>
    <xf numFmtId="38" fontId="5" fillId="6" borderId="3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6" borderId="5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38" fontId="7" fillId="5" borderId="0" xfId="1" applyFont="1" applyFill="1" applyAlignment="1">
      <alignment vertical="center"/>
    </xf>
    <xf numFmtId="38" fontId="7" fillId="5" borderId="0" xfId="1" applyFont="1" applyFill="1" applyAlignment="1">
      <alignment horizontal="center" vertical="center"/>
    </xf>
    <xf numFmtId="38" fontId="0" fillId="5" borderId="0" xfId="1" applyFont="1" applyFill="1" applyAlignment="1">
      <alignment vertical="center"/>
    </xf>
    <xf numFmtId="38" fontId="0" fillId="7" borderId="0" xfId="1" applyFont="1" applyFill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5" borderId="0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0" fillId="8" borderId="0" xfId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762001</xdr:colOff>
      <xdr:row>81</xdr:row>
      <xdr:rowOff>95248</xdr:rowOff>
    </xdr:from>
    <xdr:to>
      <xdr:col>20</xdr:col>
      <xdr:colOff>619127</xdr:colOff>
      <xdr:row>89</xdr:row>
      <xdr:rowOff>71435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6BAEE0F-83D4-4DF2-8A44-8CFEB76F7877}"/>
            </a:ext>
          </a:extLst>
        </xdr:cNvPr>
        <xdr:cNvSpPr txBox="1"/>
      </xdr:nvSpPr>
      <xdr:spPr>
        <a:xfrm>
          <a:off x="13801726" y="12601573"/>
          <a:ext cx="4591051" cy="13477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月次更新処理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　①黄色の箇所以外を転記する（当月以降全ての月次数値）</a:t>
          </a:r>
          <a:endParaRPr kumimoji="1" lang="en-US" altLang="ja-JP" sz="1100"/>
        </a:p>
        <a:p>
          <a:r>
            <a:rPr kumimoji="1" lang="ja-JP" altLang="en-US" sz="1100"/>
            <a:t>　②新当月の差額式を入力する</a:t>
          </a:r>
          <a:r>
            <a:rPr kumimoji="1" lang="ja-JP" altLang="en-US" sz="1100">
              <a:solidFill>
                <a:srgbClr val="FF0000"/>
              </a:solidFill>
            </a:rPr>
            <a:t>（寄付金～その他収入は注意）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　③</a:t>
          </a:r>
          <a:r>
            <a:rPr kumimoji="1" lang="en-US" altLang="ja-JP" sz="1100"/>
            <a:t>B/S</a:t>
          </a:r>
          <a:r>
            <a:rPr kumimoji="1" lang="ja-JP" altLang="en-US" sz="1100"/>
            <a:t>差額欄の</a:t>
          </a:r>
          <a:r>
            <a:rPr kumimoji="1" lang="en-US" altLang="ja-JP" sz="1100"/>
            <a:t>B/S</a:t>
          </a:r>
          <a:r>
            <a:rPr kumimoji="1" lang="ja-JP" altLang="en-US" sz="1100"/>
            <a:t>側金額を当月シートのセルに計算式を変更する</a:t>
          </a:r>
        </a:p>
      </xdr:txBody>
    </xdr:sp>
    <xdr:clientData/>
  </xdr:twoCellAnchor>
  <xdr:twoCellAnchor>
    <xdr:from>
      <xdr:col>16</xdr:col>
      <xdr:colOff>417534</xdr:colOff>
      <xdr:row>57</xdr:row>
      <xdr:rowOff>52192</xdr:rowOff>
    </xdr:from>
    <xdr:to>
      <xdr:col>18</xdr:col>
      <xdr:colOff>665445</xdr:colOff>
      <xdr:row>62</xdr:row>
      <xdr:rowOff>26096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D28087-1507-4143-9C0E-6664146DAE37}"/>
            </a:ext>
          </a:extLst>
        </xdr:cNvPr>
        <xdr:cNvSpPr txBox="1"/>
      </xdr:nvSpPr>
      <xdr:spPr>
        <a:xfrm>
          <a:off x="15447984" y="8786617"/>
          <a:ext cx="1619511" cy="7359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期初の</a:t>
          </a:r>
          <a:r>
            <a:rPr kumimoji="1" lang="en-US" altLang="ja-JP" sz="1100"/>
            <a:t>4</a:t>
          </a:r>
          <a:r>
            <a:rPr kumimoji="1" lang="ja-JP" altLang="en-US" sz="1100"/>
            <a:t>月分入力時に</a:t>
          </a:r>
          <a:endParaRPr kumimoji="1" lang="en-US" altLang="ja-JP" sz="1100"/>
        </a:p>
        <a:p>
          <a:r>
            <a:rPr kumimoji="1" lang="en-US" altLang="ja-JP" sz="1100"/>
            <a:t>5</a:t>
          </a:r>
          <a:r>
            <a:rPr kumimoji="1" lang="ja-JP" altLang="en-US" sz="1100"/>
            <a:t>月以降の計算式を削除する！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6561-34C5-4967-8B06-B5FB04D554ED}">
  <dimension ref="A1:AN142"/>
  <sheetViews>
    <sheetView tabSelected="1" workbookViewId="0">
      <selection sqref="A1:XFD1048576"/>
    </sheetView>
  </sheetViews>
  <sheetFormatPr defaultRowHeight="18.75" x14ac:dyDescent="0.4"/>
  <cols>
    <col min="1" max="1" width="18.75" customWidth="1"/>
    <col min="2" max="6" width="11" customWidth="1"/>
    <col min="7" max="7" width="12" customWidth="1"/>
    <col min="8" max="8" width="12.25" customWidth="1"/>
    <col min="9" max="10" width="12.125" customWidth="1"/>
    <col min="11" max="11" width="12" customWidth="1"/>
    <col min="12" max="12" width="12.25" customWidth="1"/>
    <col min="13" max="13" width="12" customWidth="1"/>
    <col min="14" max="14" width="12.625" customWidth="1"/>
    <col min="15" max="15" width="12.25" customWidth="1"/>
    <col min="16" max="16" width="13.875" customWidth="1"/>
  </cols>
  <sheetData>
    <row r="1" spans="1:16" ht="15.75" customHeight="1" thickBot="1" x14ac:dyDescent="0.45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2"/>
      <c r="P1" s="2"/>
    </row>
    <row r="2" spans="1:16" ht="12" customHeight="1" x14ac:dyDescent="0.4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7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6" t="s">
        <v>15</v>
      </c>
      <c r="P2" s="6" t="s">
        <v>16</v>
      </c>
    </row>
    <row r="3" spans="1:16" ht="12" customHeight="1" x14ac:dyDescent="0.4">
      <c r="A3" s="8" t="s">
        <v>17</v>
      </c>
      <c r="B3" s="9" t="s">
        <v>18</v>
      </c>
      <c r="C3" s="10"/>
      <c r="D3" s="10"/>
      <c r="E3" s="10"/>
      <c r="F3" s="10"/>
      <c r="G3" s="11"/>
      <c r="H3" s="12"/>
      <c r="I3" s="13"/>
      <c r="J3" s="10"/>
      <c r="K3" s="10"/>
      <c r="L3" s="10"/>
      <c r="M3" s="10"/>
      <c r="N3" s="11"/>
      <c r="O3" s="12"/>
      <c r="P3" s="12"/>
    </row>
    <row r="4" spans="1:16" ht="12" customHeight="1" x14ac:dyDescent="0.4">
      <c r="A4" s="8" t="s">
        <v>19</v>
      </c>
      <c r="B4" s="14">
        <f>SUM(B5:B7)</f>
        <v>65000</v>
      </c>
      <c r="C4" s="14">
        <f t="shared" ref="C4:G4" si="0">SUM(C5:C7)</f>
        <v>21000</v>
      </c>
      <c r="D4" s="14">
        <f t="shared" si="0"/>
        <v>4000</v>
      </c>
      <c r="E4" s="14">
        <f>SUM(E5:E7)</f>
        <v>2000</v>
      </c>
      <c r="F4" s="14">
        <f>SUM(F5:F7)</f>
        <v>1000</v>
      </c>
      <c r="G4" s="15">
        <f t="shared" si="0"/>
        <v>0</v>
      </c>
      <c r="H4" s="16">
        <f t="shared" ref="H4:H35" si="1">SUM(B4:G4)</f>
        <v>93000</v>
      </c>
      <c r="I4" s="17">
        <f>SUM(I5:I7)</f>
        <v>1000</v>
      </c>
      <c r="J4" s="14">
        <f>SUM(J5:J7)</f>
        <v>0</v>
      </c>
      <c r="K4" s="14">
        <f t="shared" ref="K4" si="2">SUM(K5:K7)</f>
        <v>2000</v>
      </c>
      <c r="L4" s="14">
        <f>SUM(L5:L7)</f>
        <v>0</v>
      </c>
      <c r="M4" s="14">
        <f>SUM(M5:M7)</f>
        <v>0</v>
      </c>
      <c r="N4" s="14">
        <f>SUM(N5:N7)</f>
        <v>0</v>
      </c>
      <c r="O4" s="16">
        <f>SUM(I4:N4)</f>
        <v>3000</v>
      </c>
      <c r="P4" s="16">
        <f>H4+O4</f>
        <v>96000</v>
      </c>
    </row>
    <row r="5" spans="1:16" ht="12" customHeight="1" x14ac:dyDescent="0.4">
      <c r="A5" s="18" t="s">
        <v>20</v>
      </c>
      <c r="B5" s="10">
        <f>B77</f>
        <v>63000</v>
      </c>
      <c r="C5" s="10">
        <f>C77-B77</f>
        <v>2000</v>
      </c>
      <c r="D5" s="10">
        <f>D77-C77</f>
        <v>1000</v>
      </c>
      <c r="E5" s="10">
        <f>E77-D77</f>
        <v>0</v>
      </c>
      <c r="F5" s="10">
        <f>F77-E77</f>
        <v>0</v>
      </c>
      <c r="G5" s="10">
        <f>G77-F77</f>
        <v>0</v>
      </c>
      <c r="H5" s="12">
        <f t="shared" si="1"/>
        <v>66000</v>
      </c>
      <c r="I5" s="10">
        <f>I77-G77</f>
        <v>0</v>
      </c>
      <c r="J5" s="10">
        <f>J77-I77</f>
        <v>0</v>
      </c>
      <c r="K5" s="10">
        <f>K77-J77</f>
        <v>2000</v>
      </c>
      <c r="L5" s="10">
        <f>L77-K77</f>
        <v>0</v>
      </c>
      <c r="M5" s="10">
        <f>M77-L77</f>
        <v>0</v>
      </c>
      <c r="N5" s="10">
        <f>N77-M77</f>
        <v>0</v>
      </c>
      <c r="O5" s="12">
        <f t="shared" ref="O5:O75" si="3">SUM(I5:N5)</f>
        <v>2000</v>
      </c>
      <c r="P5" s="12">
        <f t="shared" ref="P5:P75" si="4">H5+O5</f>
        <v>68000</v>
      </c>
    </row>
    <row r="6" spans="1:16" ht="12" customHeight="1" x14ac:dyDescent="0.4">
      <c r="A6" s="18" t="s">
        <v>21</v>
      </c>
      <c r="B6" s="10">
        <f>B78</f>
        <v>1000</v>
      </c>
      <c r="C6" s="10">
        <f t="shared" ref="C6:G7" si="5">C78-B78</f>
        <v>18000</v>
      </c>
      <c r="D6" s="10">
        <f t="shared" si="5"/>
        <v>3000</v>
      </c>
      <c r="E6" s="10">
        <f t="shared" si="5"/>
        <v>2000</v>
      </c>
      <c r="F6" s="10">
        <f t="shared" si="5"/>
        <v>1000</v>
      </c>
      <c r="G6" s="10">
        <f t="shared" si="5"/>
        <v>0</v>
      </c>
      <c r="H6" s="12">
        <f t="shared" si="1"/>
        <v>25000</v>
      </c>
      <c r="I6" s="10">
        <f t="shared" ref="I6:I9" si="6">I78-G78</f>
        <v>1000</v>
      </c>
      <c r="J6" s="10">
        <f t="shared" ref="J6:N9" si="7">J78-I78</f>
        <v>0</v>
      </c>
      <c r="K6" s="10">
        <f t="shared" si="7"/>
        <v>0</v>
      </c>
      <c r="L6" s="10">
        <f t="shared" si="7"/>
        <v>0</v>
      </c>
      <c r="M6" s="10">
        <f t="shared" si="7"/>
        <v>0</v>
      </c>
      <c r="N6" s="10">
        <f t="shared" si="7"/>
        <v>0</v>
      </c>
      <c r="O6" s="12">
        <f t="shared" si="3"/>
        <v>1000</v>
      </c>
      <c r="P6" s="12">
        <f t="shared" si="4"/>
        <v>26000</v>
      </c>
    </row>
    <row r="7" spans="1:16" ht="12" customHeight="1" x14ac:dyDescent="0.4">
      <c r="A7" s="18" t="s">
        <v>22</v>
      </c>
      <c r="B7" s="10">
        <f>B79</f>
        <v>1000</v>
      </c>
      <c r="C7" s="10">
        <f t="shared" si="5"/>
        <v>1000</v>
      </c>
      <c r="D7" s="10">
        <f t="shared" si="5"/>
        <v>0</v>
      </c>
      <c r="E7" s="10">
        <f t="shared" si="5"/>
        <v>0</v>
      </c>
      <c r="F7" s="10">
        <f t="shared" si="5"/>
        <v>0</v>
      </c>
      <c r="G7" s="10">
        <f t="shared" si="5"/>
        <v>0</v>
      </c>
      <c r="H7" s="12">
        <f t="shared" si="1"/>
        <v>2000</v>
      </c>
      <c r="I7" s="10">
        <f t="shared" si="6"/>
        <v>0</v>
      </c>
      <c r="J7" s="10">
        <f t="shared" si="7"/>
        <v>0</v>
      </c>
      <c r="K7" s="10">
        <f t="shared" si="7"/>
        <v>0</v>
      </c>
      <c r="L7" s="10">
        <f t="shared" si="7"/>
        <v>0</v>
      </c>
      <c r="M7" s="10">
        <f t="shared" si="7"/>
        <v>0</v>
      </c>
      <c r="N7" s="10">
        <f t="shared" si="7"/>
        <v>0</v>
      </c>
      <c r="O7" s="12">
        <f t="shared" si="3"/>
        <v>0</v>
      </c>
      <c r="P7" s="12">
        <f t="shared" si="4"/>
        <v>2000</v>
      </c>
    </row>
    <row r="8" spans="1:16" ht="12" customHeight="1" x14ac:dyDescent="0.4">
      <c r="A8" s="8" t="s">
        <v>23</v>
      </c>
      <c r="B8" s="14">
        <f t="shared" ref="B8:G8" si="8">SUM(B9:B30)</f>
        <v>13597190</v>
      </c>
      <c r="C8" s="14">
        <f t="shared" si="8"/>
        <v>14716300</v>
      </c>
      <c r="D8" s="14">
        <f t="shared" si="8"/>
        <v>13365860</v>
      </c>
      <c r="E8" s="14">
        <f t="shared" si="8"/>
        <v>14069250</v>
      </c>
      <c r="F8" s="14">
        <f t="shared" si="8"/>
        <v>13582390</v>
      </c>
      <c r="G8" s="15">
        <f t="shared" si="8"/>
        <v>13905450</v>
      </c>
      <c r="H8" s="16">
        <f t="shared" si="1"/>
        <v>83236440</v>
      </c>
      <c r="I8" s="17">
        <f t="shared" ref="I8:N8" si="9">SUM(I9:I30)</f>
        <v>13359010</v>
      </c>
      <c r="J8" s="14">
        <f t="shared" si="9"/>
        <v>12412260</v>
      </c>
      <c r="K8" s="14">
        <f t="shared" si="9"/>
        <v>12087360</v>
      </c>
      <c r="L8" s="14">
        <f t="shared" si="9"/>
        <v>11066270</v>
      </c>
      <c r="M8" s="14">
        <f t="shared" si="9"/>
        <v>10573560</v>
      </c>
      <c r="N8" s="15">
        <f t="shared" si="9"/>
        <v>11919500</v>
      </c>
      <c r="O8" s="16">
        <f t="shared" si="3"/>
        <v>71417960</v>
      </c>
      <c r="P8" s="16">
        <f t="shared" si="4"/>
        <v>154654400</v>
      </c>
    </row>
    <row r="9" spans="1:16" ht="12" customHeight="1" x14ac:dyDescent="0.4">
      <c r="A9" s="19" t="s">
        <v>24</v>
      </c>
      <c r="B9" s="10">
        <f>B81</f>
        <v>2486460</v>
      </c>
      <c r="C9" s="10">
        <f>C81-B81</f>
        <v>2721620</v>
      </c>
      <c r="D9" s="10">
        <f>D81-C81</f>
        <v>2796150</v>
      </c>
      <c r="E9" s="10">
        <f>E81-D81</f>
        <v>2701870</v>
      </c>
      <c r="F9" s="10">
        <f>F81-E81</f>
        <v>2650730</v>
      </c>
      <c r="G9" s="10">
        <f>G81-F81</f>
        <v>2606840</v>
      </c>
      <c r="H9" s="12">
        <f t="shared" si="1"/>
        <v>15963670</v>
      </c>
      <c r="I9" s="10">
        <f t="shared" si="6"/>
        <v>2520990</v>
      </c>
      <c r="J9" s="10">
        <f>J81-I81</f>
        <v>2425180</v>
      </c>
      <c r="K9" s="10">
        <f>K81-J81</f>
        <v>2388040</v>
      </c>
      <c r="L9" s="10">
        <f t="shared" si="7"/>
        <v>2270120</v>
      </c>
      <c r="M9" s="10">
        <f t="shared" si="7"/>
        <v>2236980</v>
      </c>
      <c r="N9" s="10">
        <f t="shared" si="7"/>
        <v>2341830</v>
      </c>
      <c r="O9" s="12">
        <f t="shared" si="3"/>
        <v>14183140</v>
      </c>
      <c r="P9" s="12">
        <f t="shared" si="4"/>
        <v>30146810</v>
      </c>
    </row>
    <row r="10" spans="1:16" ht="12" customHeight="1" x14ac:dyDescent="0.4">
      <c r="A10" s="3" t="s">
        <v>25</v>
      </c>
      <c r="B10" s="20">
        <f>203800</f>
        <v>203800</v>
      </c>
      <c r="C10" s="20">
        <f>208060</f>
        <v>208060</v>
      </c>
      <c r="D10" s="20">
        <v>212320</v>
      </c>
      <c r="E10" s="20">
        <v>204900</v>
      </c>
      <c r="F10" s="20">
        <v>239000</v>
      </c>
      <c r="G10" s="21">
        <v>206320</v>
      </c>
      <c r="H10" s="12">
        <f t="shared" si="1"/>
        <v>1274400</v>
      </c>
      <c r="I10" s="22">
        <v>172380</v>
      </c>
      <c r="J10" s="20">
        <v>140020</v>
      </c>
      <c r="K10" s="20">
        <v>123760</v>
      </c>
      <c r="L10" s="20">
        <v>144600</v>
      </c>
      <c r="M10" s="20">
        <v>146020</v>
      </c>
      <c r="N10" s="21">
        <v>123760</v>
      </c>
      <c r="O10" s="12">
        <f t="shared" si="3"/>
        <v>850540</v>
      </c>
      <c r="P10" s="12">
        <f t="shared" si="4"/>
        <v>2124940</v>
      </c>
    </row>
    <row r="11" spans="1:16" ht="12" customHeight="1" x14ac:dyDescent="0.4">
      <c r="A11" s="3" t="s">
        <v>26</v>
      </c>
      <c r="B11" s="20">
        <f>3300+27720</f>
        <v>31020</v>
      </c>
      <c r="C11" s="20">
        <f>21560</f>
        <v>21560</v>
      </c>
      <c r="D11" s="20">
        <v>40260</v>
      </c>
      <c r="E11" s="20">
        <v>12320</v>
      </c>
      <c r="F11" s="20">
        <f>3300+6160</f>
        <v>9460</v>
      </c>
      <c r="G11" s="21">
        <v>24640</v>
      </c>
      <c r="H11" s="12">
        <f t="shared" si="1"/>
        <v>139260</v>
      </c>
      <c r="I11" s="23">
        <v>15400</v>
      </c>
      <c r="J11" s="20">
        <v>18480</v>
      </c>
      <c r="K11" s="20">
        <v>30800</v>
      </c>
      <c r="L11" s="20">
        <v>30800</v>
      </c>
      <c r="M11" s="20">
        <v>12320</v>
      </c>
      <c r="N11" s="21">
        <v>18480</v>
      </c>
      <c r="O11" s="12">
        <f t="shared" si="3"/>
        <v>126280</v>
      </c>
      <c r="P11" s="12">
        <f t="shared" si="4"/>
        <v>265540</v>
      </c>
    </row>
    <row r="12" spans="1:16" ht="12" customHeight="1" x14ac:dyDescent="0.4">
      <c r="A12" s="19" t="s">
        <v>27</v>
      </c>
      <c r="B12" s="24">
        <f>4073890-291200+3601270-235900-7700</f>
        <v>7140360</v>
      </c>
      <c r="C12" s="24">
        <f>8881830-4073890-312900-15400+7373920-3601270-256100-700</f>
        <v>7995490</v>
      </c>
      <c r="D12" s="20">
        <f>7227570-D13</f>
        <v>6724470</v>
      </c>
      <c r="E12" s="20">
        <f>7966140-E13</f>
        <v>7413040</v>
      </c>
      <c r="F12" s="20">
        <f>7706360-F13</f>
        <v>7174160</v>
      </c>
      <c r="G12" s="21">
        <f>7987430-G13</f>
        <v>7431430</v>
      </c>
      <c r="H12" s="12">
        <f t="shared" si="1"/>
        <v>43878950</v>
      </c>
      <c r="I12" s="22">
        <v>7007550</v>
      </c>
      <c r="J12" s="20">
        <v>6155000</v>
      </c>
      <c r="K12" s="20">
        <v>5844770</v>
      </c>
      <c r="L12" s="20">
        <v>5139070</v>
      </c>
      <c r="M12" s="20">
        <v>4729950</v>
      </c>
      <c r="N12" s="21">
        <v>5651090</v>
      </c>
      <c r="O12" s="12">
        <f t="shared" si="3"/>
        <v>34527430</v>
      </c>
      <c r="P12" s="12">
        <f t="shared" si="4"/>
        <v>78406380</v>
      </c>
    </row>
    <row r="13" spans="1:16" ht="12" customHeight="1" x14ac:dyDescent="0.4">
      <c r="A13" s="18" t="s">
        <v>28</v>
      </c>
      <c r="B13" s="20">
        <f>291200+235900+7700</f>
        <v>534800</v>
      </c>
      <c r="C13" s="20">
        <f>312900+15400+256100+700</f>
        <v>585100</v>
      </c>
      <c r="D13" s="20">
        <f>275700+2100+220400+4900</f>
        <v>503100</v>
      </c>
      <c r="E13" s="20">
        <v>553100</v>
      </c>
      <c r="F13" s="20">
        <v>532200</v>
      </c>
      <c r="G13" s="21">
        <v>556000</v>
      </c>
      <c r="H13" s="12">
        <f t="shared" si="1"/>
        <v>3264300</v>
      </c>
      <c r="I13" s="22">
        <v>527500</v>
      </c>
      <c r="J13" s="20">
        <v>536200</v>
      </c>
      <c r="K13" s="20">
        <v>506500</v>
      </c>
      <c r="L13" s="20">
        <v>447200</v>
      </c>
      <c r="M13" s="20">
        <v>411800</v>
      </c>
      <c r="N13" s="21">
        <v>496000</v>
      </c>
      <c r="O13" s="12">
        <f t="shared" si="3"/>
        <v>2925200</v>
      </c>
      <c r="P13" s="12">
        <f t="shared" si="4"/>
        <v>6189500</v>
      </c>
    </row>
    <row r="14" spans="1:16" ht="12" customHeight="1" x14ac:dyDescent="0.4">
      <c r="A14" s="19" t="s">
        <v>29</v>
      </c>
      <c r="B14" s="20">
        <f>473850-58600+383250-50400</f>
        <v>748100</v>
      </c>
      <c r="C14" s="20">
        <f>912600-473850-62300+724230-383250-47500</f>
        <v>669930</v>
      </c>
      <c r="D14" s="20">
        <f>514390+296110-D15</f>
        <v>709700</v>
      </c>
      <c r="E14" s="20">
        <f>822390-E15</f>
        <v>708290</v>
      </c>
      <c r="F14" s="20">
        <f>682810-F15</f>
        <v>592510</v>
      </c>
      <c r="G14" s="21">
        <f>772430-G15</f>
        <v>668830</v>
      </c>
      <c r="H14" s="12">
        <f t="shared" si="1"/>
        <v>4097360</v>
      </c>
      <c r="I14" s="22">
        <v>711750</v>
      </c>
      <c r="J14" s="20">
        <v>819870</v>
      </c>
      <c r="K14" s="20">
        <v>876940</v>
      </c>
      <c r="L14" s="20">
        <v>825730</v>
      </c>
      <c r="M14" s="20">
        <v>871330</v>
      </c>
      <c r="N14" s="21">
        <v>970190</v>
      </c>
      <c r="O14" s="12">
        <f t="shared" si="3"/>
        <v>5075810</v>
      </c>
      <c r="P14" s="12">
        <f t="shared" si="4"/>
        <v>9173170</v>
      </c>
    </row>
    <row r="15" spans="1:16" ht="12" customHeight="1" x14ac:dyDescent="0.4">
      <c r="A15" s="18" t="s">
        <v>30</v>
      </c>
      <c r="B15" s="20">
        <f>58600+50400</f>
        <v>109000</v>
      </c>
      <c r="C15" s="20">
        <f>62300+47500</f>
        <v>109800</v>
      </c>
      <c r="D15" s="20">
        <v>100800</v>
      </c>
      <c r="E15" s="20">
        <v>114100</v>
      </c>
      <c r="F15" s="20">
        <v>90300</v>
      </c>
      <c r="G15" s="21">
        <v>103600</v>
      </c>
      <c r="H15" s="12">
        <f t="shared" si="1"/>
        <v>627600</v>
      </c>
      <c r="I15" s="22">
        <v>113400</v>
      </c>
      <c r="J15" s="20">
        <v>121600</v>
      </c>
      <c r="K15" s="20">
        <v>137600</v>
      </c>
      <c r="L15" s="20">
        <v>119200</v>
      </c>
      <c r="M15" s="20">
        <v>128800</v>
      </c>
      <c r="N15" s="21">
        <v>164000</v>
      </c>
      <c r="O15" s="12">
        <f t="shared" si="3"/>
        <v>784600</v>
      </c>
      <c r="P15" s="12">
        <f t="shared" si="4"/>
        <v>1412200</v>
      </c>
    </row>
    <row r="16" spans="1:16" ht="12" customHeight="1" x14ac:dyDescent="0.4">
      <c r="A16" s="25" t="s">
        <v>31</v>
      </c>
      <c r="B16" s="26"/>
      <c r="C16" s="26"/>
      <c r="D16" s="26"/>
      <c r="E16" s="26"/>
      <c r="F16" s="26"/>
      <c r="G16" s="27"/>
      <c r="H16" s="12">
        <f t="shared" si="1"/>
        <v>0</v>
      </c>
      <c r="I16" s="28"/>
      <c r="J16" s="26"/>
      <c r="K16" s="26"/>
      <c r="L16" s="26"/>
      <c r="M16" s="26"/>
      <c r="N16" s="27"/>
      <c r="O16" s="12">
        <f t="shared" si="3"/>
        <v>0</v>
      </c>
      <c r="P16" s="12">
        <f t="shared" si="4"/>
        <v>0</v>
      </c>
    </row>
    <row r="17" spans="1:18" ht="12" customHeight="1" x14ac:dyDescent="0.4">
      <c r="A17" s="18" t="s">
        <v>30</v>
      </c>
      <c r="B17" s="26"/>
      <c r="C17" s="26"/>
      <c r="D17" s="26"/>
      <c r="E17" s="26"/>
      <c r="F17" s="26"/>
      <c r="G17" s="27"/>
      <c r="H17" s="12">
        <f t="shared" si="1"/>
        <v>0</v>
      </c>
      <c r="I17" s="28"/>
      <c r="J17" s="26"/>
      <c r="K17" s="26"/>
      <c r="L17" s="26"/>
      <c r="M17" s="26"/>
      <c r="N17" s="27"/>
      <c r="O17" s="12">
        <f t="shared" si="3"/>
        <v>0</v>
      </c>
      <c r="P17" s="12">
        <f t="shared" si="4"/>
        <v>0</v>
      </c>
    </row>
    <row r="18" spans="1:18" ht="12" customHeight="1" x14ac:dyDescent="0.4">
      <c r="A18" s="29" t="s">
        <v>32</v>
      </c>
      <c r="B18" s="10">
        <v>724790</v>
      </c>
      <c r="C18" s="10">
        <f>C90-B90</f>
        <v>795880</v>
      </c>
      <c r="D18" s="10">
        <f>D90-C90</f>
        <v>681730</v>
      </c>
      <c r="E18" s="10">
        <v>746200</v>
      </c>
      <c r="F18" s="10">
        <f>F90-E90</f>
        <v>713200</v>
      </c>
      <c r="G18" s="10">
        <f>G90-F90</f>
        <v>743990</v>
      </c>
      <c r="H18" s="12">
        <f t="shared" si="1"/>
        <v>4405790</v>
      </c>
      <c r="I18" s="10">
        <f t="shared" ref="I18:I20" si="10">I90-G90</f>
        <v>708440</v>
      </c>
      <c r="J18" s="10">
        <f t="shared" ref="J18:N20" si="11">J90-I90</f>
        <v>640510</v>
      </c>
      <c r="K18" s="10">
        <f t="shared" si="11"/>
        <v>617520</v>
      </c>
      <c r="L18" s="10">
        <f t="shared" si="11"/>
        <v>547080</v>
      </c>
      <c r="M18" s="10">
        <f t="shared" si="11"/>
        <v>514390</v>
      </c>
      <c r="N18" s="10">
        <f t="shared" si="11"/>
        <v>607780</v>
      </c>
      <c r="O18" s="12">
        <f>SUM(I18:N18)</f>
        <v>3635720</v>
      </c>
      <c r="P18" s="12">
        <f t="shared" si="4"/>
        <v>8041510</v>
      </c>
    </row>
    <row r="19" spans="1:18" ht="12" customHeight="1" x14ac:dyDescent="0.4">
      <c r="A19" s="29" t="s">
        <v>33</v>
      </c>
      <c r="B19" s="10">
        <f>B91</f>
        <v>0</v>
      </c>
      <c r="C19" s="10">
        <f>C91</f>
        <v>0</v>
      </c>
      <c r="D19" s="10">
        <v>0</v>
      </c>
      <c r="E19" s="10">
        <v>0</v>
      </c>
      <c r="F19" s="10">
        <v>0</v>
      </c>
      <c r="G19" s="10">
        <v>0</v>
      </c>
      <c r="H19" s="12">
        <f t="shared" si="1"/>
        <v>0</v>
      </c>
      <c r="I19" s="10">
        <f t="shared" si="10"/>
        <v>0</v>
      </c>
      <c r="J19" s="10">
        <f t="shared" si="11"/>
        <v>0</v>
      </c>
      <c r="K19" s="10">
        <f t="shared" si="11"/>
        <v>0</v>
      </c>
      <c r="L19" s="10">
        <f t="shared" si="11"/>
        <v>0</v>
      </c>
      <c r="M19" s="10">
        <f t="shared" si="11"/>
        <v>0</v>
      </c>
      <c r="N19" s="10">
        <f t="shared" si="11"/>
        <v>0</v>
      </c>
      <c r="O19" s="12">
        <f>SUM(I19:N19)</f>
        <v>0</v>
      </c>
      <c r="P19" s="12">
        <f t="shared" si="4"/>
        <v>0</v>
      </c>
      <c r="R19" t="s">
        <v>18</v>
      </c>
    </row>
    <row r="20" spans="1:18" ht="12" customHeight="1" x14ac:dyDescent="0.4">
      <c r="A20" s="29" t="s">
        <v>34</v>
      </c>
      <c r="B20" s="10">
        <f>B92</f>
        <v>0</v>
      </c>
      <c r="C20" s="10">
        <f>C92</f>
        <v>0</v>
      </c>
      <c r="D20" s="10">
        <v>0</v>
      </c>
      <c r="E20" s="10">
        <v>0</v>
      </c>
      <c r="F20" s="10">
        <v>0</v>
      </c>
      <c r="G20" s="10">
        <v>0</v>
      </c>
      <c r="H20" s="12">
        <f t="shared" si="1"/>
        <v>0</v>
      </c>
      <c r="I20" s="10">
        <f t="shared" si="10"/>
        <v>0</v>
      </c>
      <c r="J20" s="10">
        <f t="shared" si="11"/>
        <v>0</v>
      </c>
      <c r="K20" s="10">
        <f t="shared" si="11"/>
        <v>0</v>
      </c>
      <c r="L20" s="10">
        <f t="shared" si="11"/>
        <v>0</v>
      </c>
      <c r="M20" s="10">
        <f t="shared" si="11"/>
        <v>0</v>
      </c>
      <c r="N20" s="10">
        <f t="shared" si="11"/>
        <v>0</v>
      </c>
      <c r="O20" s="12">
        <f>SUM(I20:N20)</f>
        <v>0</v>
      </c>
      <c r="P20" s="12">
        <f t="shared" si="4"/>
        <v>0</v>
      </c>
    </row>
    <row r="21" spans="1:18" ht="12" customHeight="1" x14ac:dyDescent="0.4">
      <c r="A21" s="29" t="s">
        <v>35</v>
      </c>
      <c r="B21" s="20">
        <f>211360-32200</f>
        <v>179160</v>
      </c>
      <c r="C21" s="20">
        <f>412920-211360-21700</f>
        <v>179860</v>
      </c>
      <c r="D21" s="20">
        <v>164230</v>
      </c>
      <c r="E21" s="20">
        <f>201330-E22</f>
        <v>164230</v>
      </c>
      <c r="F21" s="20">
        <f>194330-F22</f>
        <v>164230</v>
      </c>
      <c r="G21" s="21">
        <v>149300</v>
      </c>
      <c r="H21" s="12">
        <f t="shared" si="1"/>
        <v>1001010</v>
      </c>
      <c r="I21" s="22">
        <v>149300</v>
      </c>
      <c r="J21" s="20">
        <v>159300</v>
      </c>
      <c r="K21" s="20">
        <v>164230</v>
      </c>
      <c r="L21" s="20">
        <v>135170</v>
      </c>
      <c r="M21" s="20">
        <v>134370</v>
      </c>
      <c r="N21" s="21">
        <v>134370</v>
      </c>
      <c r="O21" s="12">
        <f>SUM(I21:N21)</f>
        <v>876740</v>
      </c>
      <c r="P21" s="12">
        <f>H21+O21</f>
        <v>1877750</v>
      </c>
    </row>
    <row r="22" spans="1:18" ht="12" customHeight="1" x14ac:dyDescent="0.4">
      <c r="A22" s="18" t="s">
        <v>30</v>
      </c>
      <c r="B22" s="20">
        <f>32200</f>
        <v>32200</v>
      </c>
      <c r="C22" s="20">
        <f>21700</f>
        <v>21700</v>
      </c>
      <c r="D22" s="20">
        <v>30100</v>
      </c>
      <c r="E22" s="20">
        <v>37100</v>
      </c>
      <c r="F22" s="20">
        <v>30100</v>
      </c>
      <c r="G22" s="21">
        <v>26600</v>
      </c>
      <c r="H22" s="12">
        <f t="shared" si="1"/>
        <v>177800</v>
      </c>
      <c r="I22" s="22">
        <v>25900</v>
      </c>
      <c r="J22" s="20">
        <v>33600</v>
      </c>
      <c r="K22" s="20">
        <v>31200</v>
      </c>
      <c r="L22" s="20">
        <v>28000</v>
      </c>
      <c r="M22" s="20">
        <v>28000</v>
      </c>
      <c r="N22" s="21">
        <v>36000</v>
      </c>
      <c r="O22" s="12">
        <f>SUM(I22:N22)</f>
        <v>182700</v>
      </c>
      <c r="P22" s="12">
        <f>H22+O22</f>
        <v>360500</v>
      </c>
    </row>
    <row r="23" spans="1:18" ht="12" customHeight="1" x14ac:dyDescent="0.4">
      <c r="A23" s="19" t="s">
        <v>36</v>
      </c>
      <c r="B23" s="10">
        <f>B95</f>
        <v>74900</v>
      </c>
      <c r="C23" s="10">
        <f>C95-B95</f>
        <v>91700</v>
      </c>
      <c r="D23" s="10">
        <f>D95-C95</f>
        <v>78400</v>
      </c>
      <c r="E23" s="10">
        <v>80500</v>
      </c>
      <c r="F23" s="10">
        <f>F95-E95</f>
        <v>71400</v>
      </c>
      <c r="G23" s="10">
        <f>G95-F95</f>
        <v>69300</v>
      </c>
      <c r="H23" s="12">
        <f t="shared" si="1"/>
        <v>466200</v>
      </c>
      <c r="I23" s="10">
        <f t="shared" ref="I23:I33" si="12">I95-G95</f>
        <v>84000</v>
      </c>
      <c r="J23" s="10">
        <f t="shared" ref="J23:N33" si="13">J95-I95</f>
        <v>83300</v>
      </c>
      <c r="K23" s="10">
        <f t="shared" si="13"/>
        <v>73500</v>
      </c>
      <c r="L23" s="10">
        <f t="shared" si="13"/>
        <v>75000</v>
      </c>
      <c r="M23" s="10">
        <f t="shared" si="13"/>
        <v>75000</v>
      </c>
      <c r="N23" s="10">
        <f t="shared" si="13"/>
        <v>58500</v>
      </c>
      <c r="O23" s="12">
        <f t="shared" si="3"/>
        <v>449300</v>
      </c>
      <c r="P23" s="12">
        <f t="shared" si="4"/>
        <v>915500</v>
      </c>
    </row>
    <row r="24" spans="1:18" ht="12" customHeight="1" x14ac:dyDescent="0.4">
      <c r="A24" s="19" t="s">
        <v>37</v>
      </c>
      <c r="B24" s="10">
        <f t="shared" ref="B24:B33" si="14">B96</f>
        <v>20400</v>
      </c>
      <c r="C24" s="10">
        <f t="shared" ref="C24:G33" si="15">C96-B96</f>
        <v>8300</v>
      </c>
      <c r="D24" s="10">
        <f t="shared" si="15"/>
        <v>4100</v>
      </c>
      <c r="E24" s="10">
        <v>9900</v>
      </c>
      <c r="F24" s="10">
        <f t="shared" ref="F24:G33" si="16">F96-E96</f>
        <v>3500</v>
      </c>
      <c r="G24" s="10">
        <f t="shared" si="16"/>
        <v>6500</v>
      </c>
      <c r="H24" s="12">
        <f t="shared" si="1"/>
        <v>52700</v>
      </c>
      <c r="I24" s="10">
        <f t="shared" si="12"/>
        <v>8500</v>
      </c>
      <c r="J24" s="10">
        <f t="shared" si="13"/>
        <v>1500</v>
      </c>
      <c r="K24" s="10">
        <f t="shared" si="13"/>
        <v>8500</v>
      </c>
      <c r="L24" s="10">
        <f t="shared" si="13"/>
        <v>0</v>
      </c>
      <c r="M24" s="10">
        <f t="shared" si="13"/>
        <v>6000</v>
      </c>
      <c r="N24" s="10">
        <f t="shared" si="13"/>
        <v>7000</v>
      </c>
      <c r="O24" s="12">
        <f t="shared" si="3"/>
        <v>31500</v>
      </c>
      <c r="P24" s="12">
        <f t="shared" si="4"/>
        <v>84200</v>
      </c>
    </row>
    <row r="25" spans="1:18" ht="12" customHeight="1" x14ac:dyDescent="0.4">
      <c r="A25" s="29" t="s">
        <v>38</v>
      </c>
      <c r="B25" s="10">
        <f t="shared" si="14"/>
        <v>2200</v>
      </c>
      <c r="C25" s="10">
        <f t="shared" si="15"/>
        <v>7000</v>
      </c>
      <c r="D25" s="10">
        <f t="shared" si="15"/>
        <v>17200</v>
      </c>
      <c r="E25" s="10">
        <v>7200</v>
      </c>
      <c r="F25" s="10">
        <f t="shared" si="16"/>
        <v>23600</v>
      </c>
      <c r="G25" s="10">
        <f t="shared" si="16"/>
        <v>11400</v>
      </c>
      <c r="H25" s="12">
        <f t="shared" si="1"/>
        <v>68600</v>
      </c>
      <c r="I25" s="10">
        <f t="shared" si="12"/>
        <v>8400</v>
      </c>
      <c r="J25" s="10">
        <f t="shared" si="13"/>
        <v>0</v>
      </c>
      <c r="K25" s="10">
        <f t="shared" si="13"/>
        <v>6300</v>
      </c>
      <c r="L25" s="10">
        <f t="shared" si="13"/>
        <v>0</v>
      </c>
      <c r="M25" s="10">
        <f t="shared" si="13"/>
        <v>0</v>
      </c>
      <c r="N25" s="10">
        <f t="shared" si="13"/>
        <v>6300</v>
      </c>
      <c r="O25" s="12">
        <f t="shared" si="3"/>
        <v>21000</v>
      </c>
      <c r="P25" s="12">
        <f t="shared" si="4"/>
        <v>89600</v>
      </c>
    </row>
    <row r="26" spans="1:18" ht="12" customHeight="1" x14ac:dyDescent="0.4">
      <c r="A26" s="19" t="s">
        <v>39</v>
      </c>
      <c r="B26" s="10">
        <f t="shared" si="14"/>
        <v>78100</v>
      </c>
      <c r="C26" s="10">
        <f t="shared" si="15"/>
        <v>75200</v>
      </c>
      <c r="D26" s="10">
        <f t="shared" si="15"/>
        <v>74500</v>
      </c>
      <c r="E26" s="10">
        <v>80900</v>
      </c>
      <c r="F26" s="10">
        <f t="shared" si="15"/>
        <v>52400</v>
      </c>
      <c r="G26" s="10">
        <f t="shared" si="15"/>
        <v>73700</v>
      </c>
      <c r="H26" s="12">
        <f t="shared" si="1"/>
        <v>434800</v>
      </c>
      <c r="I26" s="10">
        <f t="shared" si="12"/>
        <v>81100</v>
      </c>
      <c r="J26" s="10">
        <f t="shared" si="13"/>
        <v>52400</v>
      </c>
      <c r="K26" s="10">
        <f t="shared" si="13"/>
        <v>52400</v>
      </c>
      <c r="L26" s="10">
        <f t="shared" si="13"/>
        <v>61500</v>
      </c>
      <c r="M26" s="10">
        <f t="shared" si="13"/>
        <v>54200</v>
      </c>
      <c r="N26" s="10">
        <f t="shared" si="13"/>
        <v>67700</v>
      </c>
      <c r="O26" s="12">
        <f t="shared" si="3"/>
        <v>369300</v>
      </c>
      <c r="P26" s="12">
        <f t="shared" si="4"/>
        <v>804100</v>
      </c>
    </row>
    <row r="27" spans="1:18" ht="12" customHeight="1" x14ac:dyDescent="0.4">
      <c r="A27" s="19" t="s">
        <v>40</v>
      </c>
      <c r="B27" s="10">
        <f t="shared" si="14"/>
        <v>9000</v>
      </c>
      <c r="C27" s="10">
        <f t="shared" si="15"/>
        <v>6900</v>
      </c>
      <c r="D27" s="10">
        <f t="shared" si="15"/>
        <v>9200</v>
      </c>
      <c r="E27" s="10">
        <v>8600</v>
      </c>
      <c r="F27" s="10">
        <f t="shared" si="15"/>
        <v>3300</v>
      </c>
      <c r="G27" s="10">
        <f t="shared" si="15"/>
        <v>7400</v>
      </c>
      <c r="H27" s="12">
        <f t="shared" si="1"/>
        <v>44400</v>
      </c>
      <c r="I27" s="10">
        <f t="shared" si="12"/>
        <v>6200</v>
      </c>
      <c r="J27" s="10">
        <f t="shared" si="13"/>
        <v>5700</v>
      </c>
      <c r="K27" s="10">
        <f t="shared" si="13"/>
        <v>5700</v>
      </c>
      <c r="L27" s="10">
        <f t="shared" si="13"/>
        <v>10100</v>
      </c>
      <c r="M27" s="10">
        <f t="shared" si="13"/>
        <v>7600</v>
      </c>
      <c r="N27" s="10">
        <f t="shared" si="13"/>
        <v>6900</v>
      </c>
      <c r="O27" s="12">
        <f t="shared" si="3"/>
        <v>42200</v>
      </c>
      <c r="P27" s="12">
        <f t="shared" si="4"/>
        <v>86600</v>
      </c>
    </row>
    <row r="28" spans="1:18" ht="12" customHeight="1" x14ac:dyDescent="0.4">
      <c r="A28" s="19" t="s">
        <v>41</v>
      </c>
      <c r="B28" s="10">
        <f t="shared" si="14"/>
        <v>3400</v>
      </c>
      <c r="C28" s="10">
        <f t="shared" si="15"/>
        <v>0</v>
      </c>
      <c r="D28" s="10">
        <f t="shared" si="15"/>
        <v>0</v>
      </c>
      <c r="E28" s="10">
        <v>7400</v>
      </c>
      <c r="F28" s="10">
        <f t="shared" si="15"/>
        <v>14100</v>
      </c>
      <c r="G28" s="10">
        <f t="shared" si="15"/>
        <v>0</v>
      </c>
      <c r="H28" s="12">
        <f t="shared" si="1"/>
        <v>24900</v>
      </c>
      <c r="I28" s="10">
        <f t="shared" si="12"/>
        <v>0</v>
      </c>
      <c r="J28" s="10">
        <f t="shared" si="13"/>
        <v>0</v>
      </c>
      <c r="K28" s="10">
        <f t="shared" si="13"/>
        <v>0</v>
      </c>
      <c r="L28" s="10">
        <f t="shared" si="13"/>
        <v>13100</v>
      </c>
      <c r="M28" s="10">
        <f t="shared" si="13"/>
        <v>0</v>
      </c>
      <c r="N28" s="10">
        <f t="shared" si="13"/>
        <v>2000</v>
      </c>
      <c r="O28" s="12">
        <f t="shared" si="3"/>
        <v>15100</v>
      </c>
      <c r="P28" s="12">
        <f t="shared" si="4"/>
        <v>40000</v>
      </c>
    </row>
    <row r="29" spans="1:18" ht="12" customHeight="1" x14ac:dyDescent="0.4">
      <c r="A29" s="19" t="s">
        <v>42</v>
      </c>
      <c r="B29" s="10">
        <f t="shared" si="14"/>
        <v>5500</v>
      </c>
      <c r="C29" s="10">
        <f t="shared" si="15"/>
        <v>4200</v>
      </c>
      <c r="D29" s="10">
        <f t="shared" si="15"/>
        <v>5600</v>
      </c>
      <c r="E29" s="10">
        <v>5600</v>
      </c>
      <c r="F29" s="10">
        <f t="shared" si="15"/>
        <v>4200</v>
      </c>
      <c r="G29" s="10">
        <f t="shared" si="15"/>
        <v>5600</v>
      </c>
      <c r="H29" s="12">
        <f t="shared" si="1"/>
        <v>30700</v>
      </c>
      <c r="I29" s="10">
        <f t="shared" si="12"/>
        <v>4200</v>
      </c>
      <c r="J29" s="10">
        <f t="shared" si="13"/>
        <v>5600</v>
      </c>
      <c r="K29" s="10">
        <f t="shared" si="13"/>
        <v>5600</v>
      </c>
      <c r="L29" s="10">
        <f t="shared" si="13"/>
        <v>5600</v>
      </c>
      <c r="M29" s="10">
        <f t="shared" si="13"/>
        <v>2800</v>
      </c>
      <c r="N29" s="10">
        <f t="shared" si="13"/>
        <v>5600</v>
      </c>
      <c r="O29" s="12">
        <f>SUM(I29:N29)</f>
        <v>29400</v>
      </c>
      <c r="P29" s="12">
        <f>H29+O29</f>
        <v>60100</v>
      </c>
    </row>
    <row r="30" spans="1:18" ht="12" customHeight="1" x14ac:dyDescent="0.4">
      <c r="A30" s="18" t="s">
        <v>43</v>
      </c>
      <c r="B30" s="10">
        <f t="shared" si="14"/>
        <v>1214000</v>
      </c>
      <c r="C30" s="10">
        <f t="shared" si="15"/>
        <v>1214000</v>
      </c>
      <c r="D30" s="10">
        <f t="shared" si="15"/>
        <v>1214000</v>
      </c>
      <c r="E30" s="10">
        <v>1214000</v>
      </c>
      <c r="F30" s="10">
        <f t="shared" si="16"/>
        <v>1214000</v>
      </c>
      <c r="G30" s="10">
        <f t="shared" si="16"/>
        <v>1214000</v>
      </c>
      <c r="H30" s="12">
        <f t="shared" si="1"/>
        <v>7284000</v>
      </c>
      <c r="I30" s="10">
        <f t="shared" si="12"/>
        <v>1214000</v>
      </c>
      <c r="J30" s="10">
        <f t="shared" si="13"/>
        <v>1214000</v>
      </c>
      <c r="K30" s="10">
        <f t="shared" si="13"/>
        <v>1214000</v>
      </c>
      <c r="L30" s="10">
        <f t="shared" si="13"/>
        <v>1214000</v>
      </c>
      <c r="M30" s="10">
        <f t="shared" si="13"/>
        <v>1214000</v>
      </c>
      <c r="N30" s="10">
        <f t="shared" si="13"/>
        <v>1222000</v>
      </c>
      <c r="O30" s="12">
        <f t="shared" si="3"/>
        <v>7292000</v>
      </c>
      <c r="P30" s="12">
        <f t="shared" si="4"/>
        <v>14576000</v>
      </c>
    </row>
    <row r="31" spans="1:18" ht="12" customHeight="1" x14ac:dyDescent="0.4">
      <c r="A31" s="8" t="s">
        <v>44</v>
      </c>
      <c r="B31" s="10">
        <f t="shared" si="14"/>
        <v>10000</v>
      </c>
      <c r="C31" s="10">
        <f t="shared" si="15"/>
        <v>0</v>
      </c>
      <c r="D31" s="10">
        <f t="shared" si="15"/>
        <v>0</v>
      </c>
      <c r="E31" s="10">
        <v>0</v>
      </c>
      <c r="F31" s="10">
        <f t="shared" si="16"/>
        <v>0</v>
      </c>
      <c r="G31" s="10">
        <f t="shared" si="16"/>
        <v>6147</v>
      </c>
      <c r="H31" s="12">
        <f t="shared" si="1"/>
        <v>16147</v>
      </c>
      <c r="I31" s="10">
        <f t="shared" si="12"/>
        <v>0</v>
      </c>
      <c r="J31" s="10">
        <f t="shared" si="13"/>
        <v>0</v>
      </c>
      <c r="K31" s="10">
        <f t="shared" si="13"/>
        <v>10000</v>
      </c>
      <c r="L31" s="10">
        <f t="shared" si="13"/>
        <v>0</v>
      </c>
      <c r="M31" s="10">
        <f t="shared" si="13"/>
        <v>0</v>
      </c>
      <c r="N31" s="10">
        <f t="shared" si="13"/>
        <v>8568</v>
      </c>
      <c r="O31" s="12">
        <f t="shared" si="3"/>
        <v>18568</v>
      </c>
      <c r="P31" s="12">
        <f t="shared" si="4"/>
        <v>34715</v>
      </c>
    </row>
    <row r="32" spans="1:18" ht="12" customHeight="1" x14ac:dyDescent="0.4">
      <c r="A32" s="8" t="s">
        <v>45</v>
      </c>
      <c r="B32" s="10">
        <f t="shared" si="14"/>
        <v>50224</v>
      </c>
      <c r="C32" s="10">
        <f t="shared" si="15"/>
        <v>71400</v>
      </c>
      <c r="D32" s="10">
        <f t="shared" si="15"/>
        <v>0</v>
      </c>
      <c r="E32" s="10">
        <v>5177</v>
      </c>
      <c r="F32" s="10">
        <f t="shared" si="16"/>
        <v>0</v>
      </c>
      <c r="G32" s="10">
        <f t="shared" si="16"/>
        <v>0</v>
      </c>
      <c r="H32" s="12">
        <f t="shared" si="1"/>
        <v>126801</v>
      </c>
      <c r="I32" s="10">
        <f t="shared" si="12"/>
        <v>100000</v>
      </c>
      <c r="J32" s="10">
        <f t="shared" si="13"/>
        <v>1336</v>
      </c>
      <c r="K32" s="10">
        <f t="shared" si="13"/>
        <v>801000</v>
      </c>
      <c r="L32" s="10">
        <f t="shared" si="13"/>
        <v>100000</v>
      </c>
      <c r="M32" s="10">
        <f t="shared" si="13"/>
        <v>951000</v>
      </c>
      <c r="N32" s="10">
        <f t="shared" si="13"/>
        <v>200000</v>
      </c>
      <c r="O32" s="12">
        <f t="shared" si="3"/>
        <v>2153336</v>
      </c>
      <c r="P32" s="12">
        <f t="shared" si="4"/>
        <v>2280137</v>
      </c>
    </row>
    <row r="33" spans="1:18" ht="12" customHeight="1" x14ac:dyDescent="0.4">
      <c r="A33" s="8" t="s">
        <v>46</v>
      </c>
      <c r="B33" s="10">
        <f t="shared" si="14"/>
        <v>19250</v>
      </c>
      <c r="C33" s="10">
        <f t="shared" si="15"/>
        <v>91796</v>
      </c>
      <c r="D33" s="10">
        <f t="shared" si="15"/>
        <v>424903</v>
      </c>
      <c r="E33" s="10">
        <v>30740</v>
      </c>
      <c r="F33" s="10">
        <f t="shared" si="16"/>
        <v>17825</v>
      </c>
      <c r="G33" s="10">
        <f t="shared" si="16"/>
        <v>244249</v>
      </c>
      <c r="H33" s="12">
        <f t="shared" si="1"/>
        <v>828763</v>
      </c>
      <c r="I33" s="10">
        <f t="shared" si="12"/>
        <v>11725</v>
      </c>
      <c r="J33" s="10">
        <f t="shared" si="13"/>
        <v>13160</v>
      </c>
      <c r="K33" s="10">
        <f t="shared" si="13"/>
        <v>11560</v>
      </c>
      <c r="L33" s="10">
        <f t="shared" si="13"/>
        <v>11545</v>
      </c>
      <c r="M33" s="10">
        <f t="shared" si="13"/>
        <v>22345</v>
      </c>
      <c r="N33" s="10">
        <f t="shared" si="13"/>
        <v>83999</v>
      </c>
      <c r="O33" s="12">
        <f t="shared" si="3"/>
        <v>154334</v>
      </c>
      <c r="P33" s="12">
        <f t="shared" si="4"/>
        <v>983097</v>
      </c>
    </row>
    <row r="34" spans="1:18" ht="12" customHeight="1" x14ac:dyDescent="0.4">
      <c r="A34" s="8"/>
      <c r="B34" s="14"/>
      <c r="C34" s="14"/>
      <c r="D34" s="14"/>
      <c r="E34" s="14"/>
      <c r="F34" s="14"/>
      <c r="G34" s="15"/>
      <c r="H34" s="16"/>
      <c r="I34" s="17"/>
      <c r="J34" s="14"/>
      <c r="K34" s="14"/>
      <c r="L34" s="14"/>
      <c r="M34" s="14"/>
      <c r="N34" s="15"/>
      <c r="O34" s="12">
        <f t="shared" si="3"/>
        <v>0</v>
      </c>
      <c r="P34" s="12">
        <f t="shared" si="4"/>
        <v>0</v>
      </c>
    </row>
    <row r="35" spans="1:18" ht="12" customHeight="1" x14ac:dyDescent="0.4">
      <c r="A35" s="30" t="s">
        <v>47</v>
      </c>
      <c r="B35" s="14">
        <f t="shared" ref="B35:N35" si="17">B4+B8+B31+B32+B33</f>
        <v>13741664</v>
      </c>
      <c r="C35" s="14">
        <f t="shared" si="17"/>
        <v>14900496</v>
      </c>
      <c r="D35" s="14">
        <f t="shared" si="17"/>
        <v>13794763</v>
      </c>
      <c r="E35" s="14">
        <f t="shared" si="17"/>
        <v>14107167</v>
      </c>
      <c r="F35" s="14">
        <f t="shared" si="17"/>
        <v>13601215</v>
      </c>
      <c r="G35" s="15">
        <f t="shared" si="17"/>
        <v>14155846</v>
      </c>
      <c r="H35" s="16">
        <f t="shared" si="1"/>
        <v>84301151</v>
      </c>
      <c r="I35" s="17">
        <f>I4+I8+I31+I32+I33</f>
        <v>13471735</v>
      </c>
      <c r="J35" s="14">
        <f t="shared" si="17"/>
        <v>12426756</v>
      </c>
      <c r="K35" s="14">
        <f t="shared" si="17"/>
        <v>12911920</v>
      </c>
      <c r="L35" s="14">
        <f t="shared" si="17"/>
        <v>11177815</v>
      </c>
      <c r="M35" s="14">
        <f t="shared" si="17"/>
        <v>11546905</v>
      </c>
      <c r="N35" s="15">
        <f t="shared" si="17"/>
        <v>12212067</v>
      </c>
      <c r="O35" s="16">
        <f t="shared" si="3"/>
        <v>73747198</v>
      </c>
      <c r="P35" s="16">
        <f t="shared" si="4"/>
        <v>158048349</v>
      </c>
    </row>
    <row r="36" spans="1:18" ht="12" customHeight="1" x14ac:dyDescent="0.4">
      <c r="A36" s="8" t="s">
        <v>48</v>
      </c>
      <c r="B36" s="10"/>
      <c r="C36" s="10"/>
      <c r="D36" s="10"/>
      <c r="E36" s="10"/>
      <c r="F36" s="10"/>
      <c r="G36" s="11"/>
      <c r="H36" s="31"/>
      <c r="I36" s="13"/>
      <c r="J36" s="10"/>
      <c r="K36" s="10"/>
      <c r="L36" s="10"/>
      <c r="M36" s="10"/>
      <c r="N36" s="11"/>
      <c r="O36" s="31"/>
      <c r="P36" s="31"/>
    </row>
    <row r="37" spans="1:18" ht="12" customHeight="1" x14ac:dyDescent="0.4">
      <c r="A37" s="18" t="s">
        <v>49</v>
      </c>
      <c r="B37" s="10"/>
      <c r="C37" s="10"/>
      <c r="D37" s="10"/>
      <c r="E37" s="10"/>
      <c r="F37" s="10" t="s">
        <v>50</v>
      </c>
      <c r="G37" s="11"/>
      <c r="H37" s="12"/>
      <c r="I37" s="13"/>
      <c r="J37" s="10"/>
      <c r="K37" s="10"/>
      <c r="L37" s="10"/>
      <c r="M37" s="10"/>
      <c r="N37" s="11"/>
      <c r="O37" s="12"/>
      <c r="P37" s="12"/>
    </row>
    <row r="38" spans="1:18" ht="12" customHeight="1" x14ac:dyDescent="0.4">
      <c r="A38" s="8" t="s">
        <v>51</v>
      </c>
      <c r="B38" s="14">
        <f t="shared" ref="B38:N38" si="18">SUM(B39:B43)</f>
        <v>9573400</v>
      </c>
      <c r="C38" s="14">
        <f t="shared" si="18"/>
        <v>9135005</v>
      </c>
      <c r="D38" s="14">
        <f t="shared" si="18"/>
        <v>9412622</v>
      </c>
      <c r="E38" s="14">
        <f t="shared" si="18"/>
        <v>14410339</v>
      </c>
      <c r="F38" s="14">
        <f t="shared" si="18"/>
        <v>9486637</v>
      </c>
      <c r="G38" s="15">
        <f t="shared" si="18"/>
        <v>9811046</v>
      </c>
      <c r="H38" s="16">
        <f t="shared" ref="H38:H75" si="19">SUM(B38:G38)</f>
        <v>61829049</v>
      </c>
      <c r="I38" s="17">
        <f>SUM(I39:I43)</f>
        <v>8543849</v>
      </c>
      <c r="J38" s="14">
        <f t="shared" si="18"/>
        <v>13549816</v>
      </c>
      <c r="K38" s="14">
        <f t="shared" si="18"/>
        <v>8417107</v>
      </c>
      <c r="L38" s="14">
        <f t="shared" si="18"/>
        <v>8123235</v>
      </c>
      <c r="M38" s="14">
        <f t="shared" si="18"/>
        <v>9181436</v>
      </c>
      <c r="N38" s="15">
        <f t="shared" si="18"/>
        <v>8622041</v>
      </c>
      <c r="O38" s="16">
        <f t="shared" si="3"/>
        <v>56437484</v>
      </c>
      <c r="P38" s="16">
        <f t="shared" si="4"/>
        <v>118266533</v>
      </c>
    </row>
    <row r="39" spans="1:18" ht="12" customHeight="1" x14ac:dyDescent="0.4">
      <c r="A39" s="18" t="s">
        <v>52</v>
      </c>
      <c r="B39" s="10">
        <f>B108</f>
        <v>220000</v>
      </c>
      <c r="C39" s="10">
        <f>C108-B108</f>
        <v>220000</v>
      </c>
      <c r="D39" s="10">
        <f>D108-C108</f>
        <v>220000</v>
      </c>
      <c r="E39" s="10">
        <f t="shared" ref="E39:G43" si="20">E108-D108</f>
        <v>220000</v>
      </c>
      <c r="F39" s="10">
        <f t="shared" si="20"/>
        <v>198000</v>
      </c>
      <c r="G39" s="10">
        <f t="shared" si="20"/>
        <v>198000</v>
      </c>
      <c r="H39" s="12">
        <f t="shared" si="19"/>
        <v>1276000</v>
      </c>
      <c r="I39" s="10">
        <f>I108-G108</f>
        <v>296000</v>
      </c>
      <c r="J39" s="10">
        <f>J108-I108</f>
        <v>296000</v>
      </c>
      <c r="K39" s="10">
        <f>K108-J108</f>
        <v>296000</v>
      </c>
      <c r="L39" s="10">
        <f>L108-K108</f>
        <v>296000</v>
      </c>
      <c r="M39" s="10">
        <f>M108-L108</f>
        <v>296000</v>
      </c>
      <c r="N39" s="10">
        <f>N108-M108</f>
        <v>296000</v>
      </c>
      <c r="O39" s="12">
        <f t="shared" si="3"/>
        <v>1776000</v>
      </c>
      <c r="P39" s="12">
        <f t="shared" si="4"/>
        <v>3052000</v>
      </c>
    </row>
    <row r="40" spans="1:18" ht="12" customHeight="1" x14ac:dyDescent="0.4">
      <c r="A40" s="18" t="s">
        <v>53</v>
      </c>
      <c r="B40" s="10">
        <f>B109</f>
        <v>6897029</v>
      </c>
      <c r="C40" s="10">
        <f t="shared" ref="C40:D43" si="21">C109-B109</f>
        <v>6688313</v>
      </c>
      <c r="D40" s="10">
        <f t="shared" si="21"/>
        <v>6785865</v>
      </c>
      <c r="E40" s="10">
        <f t="shared" si="20"/>
        <v>6489996</v>
      </c>
      <c r="F40" s="10">
        <f>F109-E109</f>
        <v>6871596</v>
      </c>
      <c r="G40" s="10">
        <f>G109-F109</f>
        <v>6656827</v>
      </c>
      <c r="H40" s="12">
        <f t="shared" si="19"/>
        <v>40389626</v>
      </c>
      <c r="I40" s="10">
        <f t="shared" ref="I40:I43" si="22">I109-G109</f>
        <v>6258689</v>
      </c>
      <c r="J40" s="10">
        <f t="shared" ref="J40:N43" si="23">J109-I109</f>
        <v>6256810</v>
      </c>
      <c r="K40" s="10">
        <f t="shared" si="23"/>
        <v>6112046</v>
      </c>
      <c r="L40" s="10">
        <f t="shared" si="23"/>
        <v>5846361</v>
      </c>
      <c r="M40" s="10">
        <f t="shared" si="23"/>
        <v>6546201</v>
      </c>
      <c r="N40" s="10">
        <f t="shared" si="23"/>
        <v>6412326</v>
      </c>
      <c r="O40" s="12">
        <f t="shared" si="3"/>
        <v>37432433</v>
      </c>
      <c r="P40" s="12">
        <f t="shared" si="4"/>
        <v>77822059</v>
      </c>
    </row>
    <row r="41" spans="1:18" ht="12" customHeight="1" x14ac:dyDescent="0.4">
      <c r="A41" s="18" t="s">
        <v>54</v>
      </c>
      <c r="B41" s="10">
        <f>B110</f>
        <v>1603900</v>
      </c>
      <c r="C41" s="10">
        <f t="shared" si="21"/>
        <v>1331768</v>
      </c>
      <c r="D41" s="10">
        <f t="shared" si="21"/>
        <v>1511368</v>
      </c>
      <c r="E41" s="10">
        <f t="shared" si="20"/>
        <v>1448056</v>
      </c>
      <c r="F41" s="10">
        <f>F110-E110</f>
        <v>1585219</v>
      </c>
      <c r="G41" s="10">
        <f>G110-F110</f>
        <v>1450359</v>
      </c>
      <c r="H41" s="12">
        <f t="shared" si="19"/>
        <v>8930670</v>
      </c>
      <c r="I41" s="10">
        <f t="shared" si="22"/>
        <v>1183903</v>
      </c>
      <c r="J41" s="10">
        <f t="shared" si="23"/>
        <v>1365748</v>
      </c>
      <c r="K41" s="10">
        <f t="shared" si="23"/>
        <v>1289010</v>
      </c>
      <c r="L41" s="10">
        <f t="shared" si="23"/>
        <v>1088208</v>
      </c>
      <c r="M41" s="10">
        <f t="shared" si="23"/>
        <v>1249133</v>
      </c>
      <c r="N41" s="10">
        <f t="shared" si="23"/>
        <v>1119130</v>
      </c>
      <c r="O41" s="12">
        <f t="shared" si="3"/>
        <v>7295132</v>
      </c>
      <c r="P41" s="12">
        <f t="shared" si="4"/>
        <v>16225802</v>
      </c>
    </row>
    <row r="42" spans="1:18" ht="12" customHeight="1" x14ac:dyDescent="0.4">
      <c r="A42" s="18" t="s">
        <v>55</v>
      </c>
      <c r="B42" s="10">
        <f>B111</f>
        <v>852471</v>
      </c>
      <c r="C42" s="10">
        <f t="shared" si="21"/>
        <v>894924</v>
      </c>
      <c r="D42" s="10">
        <f t="shared" si="21"/>
        <v>895389</v>
      </c>
      <c r="E42" s="10">
        <f t="shared" si="20"/>
        <v>932287</v>
      </c>
      <c r="F42" s="10">
        <f t="shared" si="20"/>
        <v>831822</v>
      </c>
      <c r="G42" s="10">
        <f t="shared" si="20"/>
        <v>1505860</v>
      </c>
      <c r="H42" s="12">
        <f t="shared" si="19"/>
        <v>5912753</v>
      </c>
      <c r="I42" s="10">
        <f t="shared" si="22"/>
        <v>805257</v>
      </c>
      <c r="J42" s="10">
        <f t="shared" si="23"/>
        <v>795658</v>
      </c>
      <c r="K42" s="10">
        <f t="shared" si="23"/>
        <v>720051</v>
      </c>
      <c r="L42" s="10">
        <f t="shared" si="23"/>
        <v>892666</v>
      </c>
      <c r="M42" s="10">
        <f t="shared" si="23"/>
        <v>1090102</v>
      </c>
      <c r="N42" s="10">
        <f t="shared" si="23"/>
        <v>794585</v>
      </c>
      <c r="O42" s="12">
        <f t="shared" si="3"/>
        <v>5098319</v>
      </c>
      <c r="P42" s="12">
        <f t="shared" si="4"/>
        <v>11011072</v>
      </c>
    </row>
    <row r="43" spans="1:18" ht="12" customHeight="1" x14ac:dyDescent="0.4">
      <c r="A43" s="18" t="s">
        <v>56</v>
      </c>
      <c r="B43" s="10">
        <f>B112</f>
        <v>0</v>
      </c>
      <c r="C43" s="10">
        <f t="shared" si="21"/>
        <v>0</v>
      </c>
      <c r="D43" s="10">
        <f t="shared" si="21"/>
        <v>0</v>
      </c>
      <c r="E43" s="10">
        <f t="shared" si="20"/>
        <v>5320000</v>
      </c>
      <c r="F43" s="10">
        <f t="shared" si="20"/>
        <v>0</v>
      </c>
      <c r="G43" s="10">
        <f t="shared" si="20"/>
        <v>0</v>
      </c>
      <c r="H43" s="12">
        <f t="shared" si="19"/>
        <v>5320000</v>
      </c>
      <c r="I43" s="10">
        <f t="shared" si="22"/>
        <v>0</v>
      </c>
      <c r="J43" s="10">
        <f t="shared" si="23"/>
        <v>4835600</v>
      </c>
      <c r="K43" s="10">
        <f t="shared" si="23"/>
        <v>0</v>
      </c>
      <c r="L43" s="10">
        <f t="shared" si="23"/>
        <v>0</v>
      </c>
      <c r="M43" s="10">
        <f t="shared" si="23"/>
        <v>0</v>
      </c>
      <c r="N43" s="10">
        <f t="shared" si="23"/>
        <v>0</v>
      </c>
      <c r="O43" s="12">
        <f t="shared" si="3"/>
        <v>4835600</v>
      </c>
      <c r="P43" s="12">
        <f t="shared" si="4"/>
        <v>10155600</v>
      </c>
    </row>
    <row r="44" spans="1:18" ht="12" customHeight="1" x14ac:dyDescent="0.4">
      <c r="A44" s="8" t="s">
        <v>57</v>
      </c>
      <c r="B44" s="14">
        <f t="shared" ref="B44:G44" si="24">SUM(B45:B69)</f>
        <v>3469183</v>
      </c>
      <c r="C44" s="14">
        <f t="shared" si="24"/>
        <v>3573066</v>
      </c>
      <c r="D44" s="14">
        <f t="shared" si="24"/>
        <v>3331529</v>
      </c>
      <c r="E44" s="14">
        <f t="shared" si="24"/>
        <v>3195426</v>
      </c>
      <c r="F44" s="14">
        <f t="shared" si="24"/>
        <v>2641692</v>
      </c>
      <c r="G44" s="14">
        <f t="shared" si="24"/>
        <v>3897127</v>
      </c>
      <c r="H44" s="16">
        <f t="shared" si="19"/>
        <v>20108023</v>
      </c>
      <c r="I44" s="17">
        <f t="shared" ref="I44:N44" si="25">SUM(I45:I69)</f>
        <v>4394999</v>
      </c>
      <c r="J44" s="14">
        <f t="shared" si="25"/>
        <v>2658061</v>
      </c>
      <c r="K44" s="14">
        <f t="shared" si="25"/>
        <v>4142646</v>
      </c>
      <c r="L44" s="14">
        <f t="shared" si="25"/>
        <v>4065723</v>
      </c>
      <c r="M44" s="14">
        <f t="shared" si="25"/>
        <v>2914033</v>
      </c>
      <c r="N44" s="15">
        <f t="shared" si="25"/>
        <v>6963586</v>
      </c>
      <c r="O44" s="16">
        <f t="shared" si="3"/>
        <v>25139048</v>
      </c>
      <c r="P44" s="16">
        <f t="shared" si="4"/>
        <v>45247071</v>
      </c>
    </row>
    <row r="45" spans="1:18" ht="12" customHeight="1" x14ac:dyDescent="0.4">
      <c r="A45" s="18" t="s">
        <v>58</v>
      </c>
      <c r="B45" s="10">
        <f>B114</f>
        <v>364347</v>
      </c>
      <c r="C45" s="10">
        <f>C114-B114</f>
        <v>222500</v>
      </c>
      <c r="D45" s="10">
        <f>D114-C114</f>
        <v>228000</v>
      </c>
      <c r="E45" s="10">
        <f t="shared" ref="E45:G60" si="26">E114-D114</f>
        <v>392634</v>
      </c>
      <c r="F45" s="10">
        <f t="shared" si="26"/>
        <v>295094</v>
      </c>
      <c r="G45" s="10">
        <f t="shared" si="26"/>
        <v>212500</v>
      </c>
      <c r="H45" s="12">
        <f t="shared" si="19"/>
        <v>1715075</v>
      </c>
      <c r="I45" s="10">
        <f>I114-G114</f>
        <v>146500</v>
      </c>
      <c r="J45" s="10">
        <f>J114-I114</f>
        <v>227252</v>
      </c>
      <c r="K45" s="10">
        <f>K114-J114</f>
        <v>259555</v>
      </c>
      <c r="L45" s="10">
        <f t="shared" ref="L45:N60" si="27">L114-K114</f>
        <v>265673</v>
      </c>
      <c r="M45" s="10">
        <f t="shared" si="27"/>
        <v>251516</v>
      </c>
      <c r="N45" s="10">
        <f t="shared" si="27"/>
        <v>250829</v>
      </c>
      <c r="O45" s="12">
        <f t="shared" si="3"/>
        <v>1401325</v>
      </c>
      <c r="P45" s="12">
        <f t="shared" si="4"/>
        <v>3116400</v>
      </c>
    </row>
    <row r="46" spans="1:18" ht="12" customHeight="1" x14ac:dyDescent="0.4">
      <c r="A46" s="18" t="s">
        <v>59</v>
      </c>
      <c r="B46" s="10">
        <f t="shared" ref="B46:B69" si="28">B115</f>
        <v>0</v>
      </c>
      <c r="C46" s="10">
        <f t="shared" ref="C46:G61" si="29">C115-B115</f>
        <v>0</v>
      </c>
      <c r="D46" s="10">
        <f t="shared" si="29"/>
        <v>0</v>
      </c>
      <c r="E46" s="10">
        <f t="shared" si="26"/>
        <v>0</v>
      </c>
      <c r="F46" s="10">
        <f t="shared" si="26"/>
        <v>0</v>
      </c>
      <c r="G46" s="10">
        <f t="shared" si="26"/>
        <v>0</v>
      </c>
      <c r="H46" s="12">
        <f t="shared" si="19"/>
        <v>0</v>
      </c>
      <c r="I46" s="10">
        <f t="shared" ref="I46:I69" si="30">I115-G115</f>
        <v>0</v>
      </c>
      <c r="J46" s="10">
        <f t="shared" ref="J46:N61" si="31">J115-I115</f>
        <v>0</v>
      </c>
      <c r="K46" s="10">
        <f t="shared" si="31"/>
        <v>0</v>
      </c>
      <c r="L46" s="10">
        <f t="shared" si="27"/>
        <v>0</v>
      </c>
      <c r="M46" s="10">
        <f t="shared" si="27"/>
        <v>0</v>
      </c>
      <c r="N46" s="10">
        <f t="shared" si="27"/>
        <v>0</v>
      </c>
      <c r="O46" s="12">
        <f t="shared" si="3"/>
        <v>0</v>
      </c>
      <c r="P46" s="12">
        <f t="shared" si="4"/>
        <v>0</v>
      </c>
      <c r="R46" t="s">
        <v>50</v>
      </c>
    </row>
    <row r="47" spans="1:18" ht="12" customHeight="1" x14ac:dyDescent="0.4">
      <c r="A47" s="18" t="s">
        <v>60</v>
      </c>
      <c r="B47" s="10">
        <f t="shared" si="28"/>
        <v>74115</v>
      </c>
      <c r="C47" s="10">
        <f t="shared" si="29"/>
        <v>16972</v>
      </c>
      <c r="D47" s="10">
        <f t="shared" si="29"/>
        <v>155311</v>
      </c>
      <c r="E47" s="10">
        <f t="shared" si="26"/>
        <v>147954</v>
      </c>
      <c r="F47" s="10">
        <f t="shared" si="26"/>
        <v>11500</v>
      </c>
      <c r="G47" s="10">
        <f t="shared" si="26"/>
        <v>161300</v>
      </c>
      <c r="H47" s="12">
        <f t="shared" si="19"/>
        <v>567152</v>
      </c>
      <c r="I47" s="10">
        <f t="shared" si="30"/>
        <v>76876</v>
      </c>
      <c r="J47" s="10">
        <f t="shared" si="31"/>
        <v>20214</v>
      </c>
      <c r="K47" s="10">
        <f t="shared" si="31"/>
        <v>84624</v>
      </c>
      <c r="L47" s="10">
        <f t="shared" si="27"/>
        <v>92181</v>
      </c>
      <c r="M47" s="10">
        <f t="shared" si="27"/>
        <v>78437</v>
      </c>
      <c r="N47" s="10">
        <f t="shared" si="27"/>
        <v>166094</v>
      </c>
      <c r="O47" s="12">
        <f t="shared" si="3"/>
        <v>518426</v>
      </c>
      <c r="P47" s="12">
        <f t="shared" si="4"/>
        <v>1085578</v>
      </c>
    </row>
    <row r="48" spans="1:18" ht="12" customHeight="1" x14ac:dyDescent="0.4">
      <c r="A48" s="18" t="s">
        <v>61</v>
      </c>
      <c r="B48" s="10">
        <f t="shared" si="28"/>
        <v>29091</v>
      </c>
      <c r="C48" s="10">
        <f t="shared" si="29"/>
        <v>15027</v>
      </c>
      <c r="D48" s="10">
        <f t="shared" si="29"/>
        <v>11016</v>
      </c>
      <c r="E48" s="10">
        <f t="shared" si="26"/>
        <v>11664</v>
      </c>
      <c r="F48" s="10">
        <f t="shared" si="26"/>
        <v>7799</v>
      </c>
      <c r="G48" s="10">
        <f t="shared" si="26"/>
        <v>30862</v>
      </c>
      <c r="H48" s="12">
        <f t="shared" si="19"/>
        <v>105459</v>
      </c>
      <c r="I48" s="10">
        <f t="shared" si="30"/>
        <v>16289</v>
      </c>
      <c r="J48" s="10">
        <f t="shared" si="31"/>
        <v>5957</v>
      </c>
      <c r="K48" s="10">
        <f t="shared" si="31"/>
        <v>3342</v>
      </c>
      <c r="L48" s="10">
        <f t="shared" si="27"/>
        <v>28229</v>
      </c>
      <c r="M48" s="10">
        <f t="shared" si="27"/>
        <v>13262</v>
      </c>
      <c r="N48" s="10">
        <f t="shared" si="27"/>
        <v>19147</v>
      </c>
      <c r="O48" s="12">
        <f t="shared" si="3"/>
        <v>86226</v>
      </c>
      <c r="P48" s="12">
        <f t="shared" si="4"/>
        <v>191685</v>
      </c>
    </row>
    <row r="49" spans="1:16" ht="12" customHeight="1" x14ac:dyDescent="0.4">
      <c r="A49" s="3" t="s">
        <v>62</v>
      </c>
      <c r="B49" s="10">
        <f t="shared" si="28"/>
        <v>0</v>
      </c>
      <c r="C49" s="10">
        <f t="shared" si="29"/>
        <v>0</v>
      </c>
      <c r="D49" s="10">
        <f t="shared" si="29"/>
        <v>0</v>
      </c>
      <c r="E49" s="10">
        <f t="shared" si="26"/>
        <v>125400</v>
      </c>
      <c r="F49" s="10">
        <f t="shared" si="26"/>
        <v>12999</v>
      </c>
      <c r="G49" s="10">
        <f t="shared" si="26"/>
        <v>33000</v>
      </c>
      <c r="H49" s="12">
        <f t="shared" si="19"/>
        <v>171399</v>
      </c>
      <c r="I49" s="10">
        <f t="shared" si="30"/>
        <v>0</v>
      </c>
      <c r="J49" s="10">
        <f t="shared" si="31"/>
        <v>0</v>
      </c>
      <c r="K49" s="10">
        <f t="shared" si="31"/>
        <v>0</v>
      </c>
      <c r="L49" s="10">
        <f t="shared" si="27"/>
        <v>4950</v>
      </c>
      <c r="M49" s="10">
        <f t="shared" si="27"/>
        <v>0</v>
      </c>
      <c r="N49" s="10">
        <f t="shared" si="27"/>
        <v>298980</v>
      </c>
      <c r="O49" s="12">
        <f t="shared" si="3"/>
        <v>303930</v>
      </c>
      <c r="P49" s="12">
        <f t="shared" si="4"/>
        <v>475329</v>
      </c>
    </row>
    <row r="50" spans="1:16" ht="12" customHeight="1" x14ac:dyDescent="0.4">
      <c r="A50" s="18" t="s">
        <v>63</v>
      </c>
      <c r="B50" s="10">
        <f t="shared" si="28"/>
        <v>3200</v>
      </c>
      <c r="C50" s="10">
        <f t="shared" si="29"/>
        <v>0</v>
      </c>
      <c r="D50" s="10">
        <f t="shared" si="29"/>
        <v>105242</v>
      </c>
      <c r="E50" s="10">
        <f t="shared" si="26"/>
        <v>0</v>
      </c>
      <c r="F50" s="10">
        <f t="shared" si="26"/>
        <v>6152</v>
      </c>
      <c r="G50" s="10">
        <f t="shared" si="26"/>
        <v>1043</v>
      </c>
      <c r="H50" s="12">
        <f t="shared" si="19"/>
        <v>115637</v>
      </c>
      <c r="I50" s="10">
        <f t="shared" si="30"/>
        <v>0</v>
      </c>
      <c r="J50" s="10">
        <f t="shared" si="31"/>
        <v>0</v>
      </c>
      <c r="K50" s="10">
        <f t="shared" si="31"/>
        <v>0</v>
      </c>
      <c r="L50" s="10">
        <f t="shared" si="27"/>
        <v>0</v>
      </c>
      <c r="M50" s="10">
        <f t="shared" si="27"/>
        <v>0</v>
      </c>
      <c r="N50" s="10">
        <f t="shared" si="27"/>
        <v>0</v>
      </c>
      <c r="O50" s="12">
        <f t="shared" si="3"/>
        <v>0</v>
      </c>
      <c r="P50" s="12">
        <f t="shared" si="4"/>
        <v>115637</v>
      </c>
    </row>
    <row r="51" spans="1:16" ht="12" customHeight="1" x14ac:dyDescent="0.4">
      <c r="A51" s="18" t="s">
        <v>64</v>
      </c>
      <c r="B51" s="10">
        <f t="shared" si="28"/>
        <v>68376</v>
      </c>
      <c r="C51" s="10">
        <f t="shared" si="29"/>
        <v>95163</v>
      </c>
      <c r="D51" s="10">
        <f t="shared" si="29"/>
        <v>84500</v>
      </c>
      <c r="E51" s="10">
        <f t="shared" si="26"/>
        <v>98429</v>
      </c>
      <c r="F51" s="10">
        <f t="shared" si="26"/>
        <v>90600</v>
      </c>
      <c r="G51" s="10">
        <f t="shared" si="26"/>
        <v>86805</v>
      </c>
      <c r="H51" s="12">
        <f t="shared" si="19"/>
        <v>523873</v>
      </c>
      <c r="I51" s="10">
        <f t="shared" si="30"/>
        <v>66249</v>
      </c>
      <c r="J51" s="10">
        <f t="shared" si="31"/>
        <v>74187</v>
      </c>
      <c r="K51" s="10">
        <f t="shared" si="31"/>
        <v>79193</v>
      </c>
      <c r="L51" s="10">
        <f t="shared" si="27"/>
        <v>88511</v>
      </c>
      <c r="M51" s="10">
        <f t="shared" si="27"/>
        <v>82530</v>
      </c>
      <c r="N51" s="10">
        <f t="shared" si="27"/>
        <v>76912</v>
      </c>
      <c r="O51" s="12">
        <f t="shared" si="3"/>
        <v>467582</v>
      </c>
      <c r="P51" s="12">
        <f t="shared" si="4"/>
        <v>991455</v>
      </c>
    </row>
    <row r="52" spans="1:16" ht="12" customHeight="1" x14ac:dyDescent="0.4">
      <c r="A52" s="18" t="s">
        <v>65</v>
      </c>
      <c r="B52" s="10">
        <f t="shared" si="28"/>
        <v>25600</v>
      </c>
      <c r="C52" s="10">
        <f t="shared" si="29"/>
        <v>9500</v>
      </c>
      <c r="D52" s="10">
        <f t="shared" si="29"/>
        <v>9500</v>
      </c>
      <c r="E52" s="10">
        <f t="shared" si="26"/>
        <v>39860</v>
      </c>
      <c r="F52" s="10">
        <f t="shared" si="26"/>
        <v>23250</v>
      </c>
      <c r="G52" s="10">
        <f t="shared" si="26"/>
        <v>9500</v>
      </c>
      <c r="H52" s="12">
        <f t="shared" si="19"/>
        <v>117210</v>
      </c>
      <c r="I52" s="10">
        <f t="shared" si="30"/>
        <v>9500</v>
      </c>
      <c r="J52" s="10">
        <f t="shared" si="31"/>
        <v>39860</v>
      </c>
      <c r="K52" s="10">
        <f t="shared" si="31"/>
        <v>41700</v>
      </c>
      <c r="L52" s="10">
        <f t="shared" si="27"/>
        <v>9350</v>
      </c>
      <c r="M52" s="10">
        <f t="shared" si="27"/>
        <v>9500</v>
      </c>
      <c r="N52" s="10">
        <f t="shared" si="27"/>
        <v>27914</v>
      </c>
      <c r="O52" s="12">
        <f t="shared" si="3"/>
        <v>137824</v>
      </c>
      <c r="P52" s="12">
        <f t="shared" si="4"/>
        <v>255034</v>
      </c>
    </row>
    <row r="53" spans="1:16" ht="12" customHeight="1" x14ac:dyDescent="0.4">
      <c r="A53" s="18" t="s">
        <v>66</v>
      </c>
      <c r="B53" s="10">
        <f t="shared" si="28"/>
        <v>0</v>
      </c>
      <c r="C53" s="10">
        <f t="shared" si="29"/>
        <v>0</v>
      </c>
      <c r="D53" s="10">
        <f t="shared" si="29"/>
        <v>0</v>
      </c>
      <c r="E53" s="10">
        <f t="shared" si="26"/>
        <v>2000</v>
      </c>
      <c r="F53" s="10">
        <f t="shared" si="26"/>
        <v>2200</v>
      </c>
      <c r="G53" s="10">
        <f t="shared" si="26"/>
        <v>10000</v>
      </c>
      <c r="H53" s="12">
        <f t="shared" si="19"/>
        <v>14200</v>
      </c>
      <c r="I53" s="10">
        <f t="shared" si="30"/>
        <v>12853</v>
      </c>
      <c r="J53" s="10">
        <f t="shared" si="31"/>
        <v>19880</v>
      </c>
      <c r="K53" s="10">
        <f t="shared" si="31"/>
        <v>20400</v>
      </c>
      <c r="L53" s="10">
        <f t="shared" si="27"/>
        <v>0</v>
      </c>
      <c r="M53" s="10">
        <f t="shared" si="27"/>
        <v>4400</v>
      </c>
      <c r="N53" s="10">
        <f t="shared" si="27"/>
        <v>11000</v>
      </c>
      <c r="O53" s="12">
        <f t="shared" si="3"/>
        <v>68533</v>
      </c>
      <c r="P53" s="12">
        <f t="shared" si="4"/>
        <v>82733</v>
      </c>
    </row>
    <row r="54" spans="1:16" ht="12" customHeight="1" x14ac:dyDescent="0.4">
      <c r="A54" s="18" t="s">
        <v>67</v>
      </c>
      <c r="B54" s="10">
        <f t="shared" si="28"/>
        <v>0</v>
      </c>
      <c r="C54" s="10">
        <f t="shared" si="29"/>
        <v>0</v>
      </c>
      <c r="D54" s="10">
        <f t="shared" si="29"/>
        <v>17600</v>
      </c>
      <c r="E54" s="10">
        <f t="shared" si="26"/>
        <v>0</v>
      </c>
      <c r="F54" s="10">
        <f t="shared" si="26"/>
        <v>0</v>
      </c>
      <c r="G54" s="10">
        <f t="shared" si="26"/>
        <v>0</v>
      </c>
      <c r="H54" s="12">
        <f t="shared" si="19"/>
        <v>17600</v>
      </c>
      <c r="I54" s="10">
        <f t="shared" si="30"/>
        <v>4400</v>
      </c>
      <c r="J54" s="10">
        <f t="shared" si="31"/>
        <v>0</v>
      </c>
      <c r="K54" s="10">
        <f t="shared" si="31"/>
        <v>0</v>
      </c>
      <c r="L54" s="10">
        <f t="shared" si="27"/>
        <v>0</v>
      </c>
      <c r="M54" s="10">
        <f t="shared" si="27"/>
        <v>0</v>
      </c>
      <c r="N54" s="10">
        <f t="shared" si="27"/>
        <v>0</v>
      </c>
      <c r="O54" s="12">
        <f t="shared" si="3"/>
        <v>4400</v>
      </c>
      <c r="P54" s="12">
        <f t="shared" si="4"/>
        <v>22000</v>
      </c>
    </row>
    <row r="55" spans="1:16" ht="12" customHeight="1" x14ac:dyDescent="0.4">
      <c r="A55" s="18" t="s">
        <v>68</v>
      </c>
      <c r="B55" s="10">
        <f t="shared" si="28"/>
        <v>637824</v>
      </c>
      <c r="C55" s="10">
        <f t="shared" si="29"/>
        <v>472017</v>
      </c>
      <c r="D55" s="10">
        <f t="shared" si="29"/>
        <v>525595</v>
      </c>
      <c r="E55" s="10">
        <f t="shared" si="26"/>
        <v>427481</v>
      </c>
      <c r="F55" s="10">
        <f t="shared" si="26"/>
        <v>367669</v>
      </c>
      <c r="G55" s="10">
        <f t="shared" si="26"/>
        <v>590020</v>
      </c>
      <c r="H55" s="12">
        <f t="shared" si="19"/>
        <v>3020606</v>
      </c>
      <c r="I55" s="10">
        <f t="shared" si="30"/>
        <v>467880</v>
      </c>
      <c r="J55" s="10">
        <f t="shared" si="31"/>
        <v>347037</v>
      </c>
      <c r="K55" s="10">
        <f t="shared" si="31"/>
        <v>498320</v>
      </c>
      <c r="L55" s="10">
        <f t="shared" si="27"/>
        <v>400059</v>
      </c>
      <c r="M55" s="10">
        <f t="shared" si="27"/>
        <v>562579</v>
      </c>
      <c r="N55" s="10">
        <f t="shared" si="27"/>
        <v>648414</v>
      </c>
      <c r="O55" s="12">
        <f t="shared" si="3"/>
        <v>2924289</v>
      </c>
      <c r="P55" s="12">
        <f t="shared" si="4"/>
        <v>5944895</v>
      </c>
    </row>
    <row r="56" spans="1:16" ht="12" customHeight="1" x14ac:dyDescent="0.4">
      <c r="A56" s="18" t="s">
        <v>69</v>
      </c>
      <c r="B56" s="10">
        <f t="shared" si="28"/>
        <v>4000</v>
      </c>
      <c r="C56" s="10">
        <f t="shared" si="29"/>
        <v>2000</v>
      </c>
      <c r="D56" s="10">
        <f t="shared" si="29"/>
        <v>2000</v>
      </c>
      <c r="E56" s="10">
        <f t="shared" si="26"/>
        <v>0</v>
      </c>
      <c r="F56" s="10">
        <f t="shared" si="26"/>
        <v>2000</v>
      </c>
      <c r="G56" s="10">
        <f t="shared" si="26"/>
        <v>8120</v>
      </c>
      <c r="H56" s="12">
        <f t="shared" si="19"/>
        <v>18120</v>
      </c>
      <c r="I56" s="10">
        <f t="shared" si="30"/>
        <v>9000</v>
      </c>
      <c r="J56" s="10">
        <f t="shared" si="31"/>
        <v>2000</v>
      </c>
      <c r="K56" s="10">
        <f t="shared" si="31"/>
        <v>11000</v>
      </c>
      <c r="L56" s="10">
        <f t="shared" si="27"/>
        <v>28720</v>
      </c>
      <c r="M56" s="10">
        <f t="shared" si="27"/>
        <v>0</v>
      </c>
      <c r="N56" s="10">
        <f t="shared" si="27"/>
        <v>0</v>
      </c>
      <c r="O56" s="12">
        <f t="shared" si="3"/>
        <v>50720</v>
      </c>
      <c r="P56" s="12">
        <f t="shared" si="4"/>
        <v>68840</v>
      </c>
    </row>
    <row r="57" spans="1:16" ht="12" customHeight="1" x14ac:dyDescent="0.4">
      <c r="A57" s="18" t="s">
        <v>70</v>
      </c>
      <c r="B57" s="10">
        <f t="shared" si="28"/>
        <v>9475</v>
      </c>
      <c r="C57" s="10">
        <f t="shared" si="29"/>
        <v>0</v>
      </c>
      <c r="D57" s="10">
        <f t="shared" si="29"/>
        <v>0</v>
      </c>
      <c r="E57" s="10">
        <f t="shared" si="26"/>
        <v>17000</v>
      </c>
      <c r="F57" s="10">
        <f t="shared" si="26"/>
        <v>15500</v>
      </c>
      <c r="G57" s="10">
        <f t="shared" si="26"/>
        <v>0</v>
      </c>
      <c r="H57" s="12">
        <f t="shared" si="19"/>
        <v>41975</v>
      </c>
      <c r="I57" s="10">
        <f t="shared" si="30"/>
        <v>3000</v>
      </c>
      <c r="J57" s="10">
        <f t="shared" si="31"/>
        <v>0</v>
      </c>
      <c r="K57" s="10">
        <f t="shared" si="31"/>
        <v>0</v>
      </c>
      <c r="L57" s="10">
        <f t="shared" si="27"/>
        <v>0</v>
      </c>
      <c r="M57" s="10">
        <f t="shared" si="27"/>
        <v>0</v>
      </c>
      <c r="N57" s="10">
        <f t="shared" si="27"/>
        <v>20000</v>
      </c>
      <c r="O57" s="12">
        <f t="shared" si="3"/>
        <v>23000</v>
      </c>
      <c r="P57" s="12">
        <f t="shared" si="4"/>
        <v>64975</v>
      </c>
    </row>
    <row r="58" spans="1:16" ht="12" customHeight="1" x14ac:dyDescent="0.4">
      <c r="A58" s="18" t="s">
        <v>71</v>
      </c>
      <c r="B58" s="10">
        <f t="shared" si="28"/>
        <v>515296</v>
      </c>
      <c r="C58" s="10">
        <f t="shared" si="29"/>
        <v>434426</v>
      </c>
      <c r="D58" s="10">
        <f t="shared" si="29"/>
        <v>524755</v>
      </c>
      <c r="E58" s="10">
        <f t="shared" si="26"/>
        <v>436037</v>
      </c>
      <c r="F58" s="10">
        <f t="shared" si="26"/>
        <v>413154</v>
      </c>
      <c r="G58" s="10">
        <f t="shared" si="26"/>
        <v>623627</v>
      </c>
      <c r="H58" s="12">
        <f t="shared" si="19"/>
        <v>2947295</v>
      </c>
      <c r="I58" s="10">
        <f t="shared" si="30"/>
        <v>761867</v>
      </c>
      <c r="J58" s="10">
        <f t="shared" si="31"/>
        <v>490242</v>
      </c>
      <c r="K58" s="10">
        <f t="shared" si="31"/>
        <v>366433</v>
      </c>
      <c r="L58" s="10">
        <f t="shared" si="27"/>
        <v>426393</v>
      </c>
      <c r="M58" s="10">
        <f t="shared" si="27"/>
        <v>396742</v>
      </c>
      <c r="N58" s="10">
        <f t="shared" si="27"/>
        <v>325536</v>
      </c>
      <c r="O58" s="12">
        <f t="shared" si="3"/>
        <v>2767213</v>
      </c>
      <c r="P58" s="12">
        <f t="shared" si="4"/>
        <v>5714508</v>
      </c>
    </row>
    <row r="59" spans="1:16" ht="12" customHeight="1" x14ac:dyDescent="0.4">
      <c r="A59" s="18" t="s">
        <v>72</v>
      </c>
      <c r="B59" s="10">
        <f t="shared" si="28"/>
        <v>13332</v>
      </c>
      <c r="C59" s="10">
        <f t="shared" si="29"/>
        <v>46442</v>
      </c>
      <c r="D59" s="10">
        <f t="shared" si="29"/>
        <v>2310</v>
      </c>
      <c r="E59" s="10">
        <f t="shared" si="26"/>
        <v>0</v>
      </c>
      <c r="F59" s="10">
        <f t="shared" si="26"/>
        <v>28171</v>
      </c>
      <c r="G59" s="10">
        <f t="shared" si="26"/>
        <v>8527</v>
      </c>
      <c r="H59" s="12">
        <f t="shared" si="19"/>
        <v>98782</v>
      </c>
      <c r="I59" s="10">
        <f t="shared" si="30"/>
        <v>3965</v>
      </c>
      <c r="J59" s="10">
        <f t="shared" si="31"/>
        <v>2651</v>
      </c>
      <c r="K59" s="10">
        <f t="shared" si="31"/>
        <v>1045</v>
      </c>
      <c r="L59" s="10">
        <f t="shared" si="27"/>
        <v>1884</v>
      </c>
      <c r="M59" s="10">
        <f t="shared" si="27"/>
        <v>8184</v>
      </c>
      <c r="N59" s="10">
        <f t="shared" si="27"/>
        <v>0</v>
      </c>
      <c r="O59" s="12">
        <f t="shared" si="3"/>
        <v>17729</v>
      </c>
      <c r="P59" s="12">
        <f t="shared" si="4"/>
        <v>116511</v>
      </c>
    </row>
    <row r="60" spans="1:16" ht="12" customHeight="1" x14ac:dyDescent="0.4">
      <c r="A60" s="18" t="s">
        <v>73</v>
      </c>
      <c r="B60" s="10">
        <f t="shared" si="28"/>
        <v>68412</v>
      </c>
      <c r="C60" s="10">
        <f t="shared" si="29"/>
        <v>243870</v>
      </c>
      <c r="D60" s="10">
        <f t="shared" si="29"/>
        <v>0</v>
      </c>
      <c r="E60" s="10">
        <f t="shared" si="26"/>
        <v>0</v>
      </c>
      <c r="F60" s="10">
        <f t="shared" si="26"/>
        <v>32160</v>
      </c>
      <c r="G60" s="10">
        <f t="shared" si="26"/>
        <v>28530</v>
      </c>
      <c r="H60" s="12">
        <f t="shared" si="19"/>
        <v>372972</v>
      </c>
      <c r="I60" s="10">
        <f t="shared" si="30"/>
        <v>53250</v>
      </c>
      <c r="J60" s="10">
        <f t="shared" si="31"/>
        <v>0</v>
      </c>
      <c r="K60" s="10">
        <f t="shared" si="31"/>
        <v>0</v>
      </c>
      <c r="L60" s="10">
        <f t="shared" si="27"/>
        <v>424520</v>
      </c>
      <c r="M60" s="10">
        <f t="shared" si="27"/>
        <v>0</v>
      </c>
      <c r="N60" s="10">
        <f t="shared" si="27"/>
        <v>64330</v>
      </c>
      <c r="O60" s="12">
        <f t="shared" si="3"/>
        <v>542100</v>
      </c>
      <c r="P60" s="12">
        <f t="shared" si="4"/>
        <v>915072</v>
      </c>
    </row>
    <row r="61" spans="1:16" ht="12" customHeight="1" x14ac:dyDescent="0.4">
      <c r="A61" s="18" t="s">
        <v>74</v>
      </c>
      <c r="B61" s="10">
        <f t="shared" si="28"/>
        <v>645770</v>
      </c>
      <c r="C61" s="10">
        <f t="shared" si="29"/>
        <v>809884</v>
      </c>
      <c r="D61" s="10">
        <f t="shared" si="29"/>
        <v>254612</v>
      </c>
      <c r="E61" s="10">
        <f t="shared" si="29"/>
        <v>281358</v>
      </c>
      <c r="F61" s="10">
        <f t="shared" si="29"/>
        <v>320440</v>
      </c>
      <c r="G61" s="10">
        <f t="shared" si="29"/>
        <v>372240</v>
      </c>
      <c r="H61" s="12">
        <f t="shared" si="19"/>
        <v>2684304</v>
      </c>
      <c r="I61" s="10">
        <f t="shared" si="30"/>
        <v>505293</v>
      </c>
      <c r="J61" s="10">
        <f t="shared" si="31"/>
        <v>273751</v>
      </c>
      <c r="K61" s="10">
        <f t="shared" si="31"/>
        <v>1310347</v>
      </c>
      <c r="L61" s="10">
        <f t="shared" si="31"/>
        <v>912931</v>
      </c>
      <c r="M61" s="10">
        <f t="shared" si="31"/>
        <v>168639</v>
      </c>
      <c r="N61" s="10">
        <f t="shared" si="31"/>
        <v>837906</v>
      </c>
      <c r="O61" s="12">
        <f t="shared" si="3"/>
        <v>4008867</v>
      </c>
      <c r="P61" s="12">
        <f t="shared" si="4"/>
        <v>6693171</v>
      </c>
    </row>
    <row r="62" spans="1:16" ht="12" customHeight="1" x14ac:dyDescent="0.4">
      <c r="A62" s="18" t="s">
        <v>75</v>
      </c>
      <c r="B62" s="10">
        <f t="shared" si="28"/>
        <v>0</v>
      </c>
      <c r="C62" s="10">
        <f t="shared" ref="C62:G69" si="32">C131-B131</f>
        <v>11726</v>
      </c>
      <c r="D62" s="10">
        <f t="shared" si="32"/>
        <v>35002</v>
      </c>
      <c r="E62" s="10">
        <f t="shared" si="32"/>
        <v>21824</v>
      </c>
      <c r="F62" s="10">
        <f t="shared" si="32"/>
        <v>0</v>
      </c>
      <c r="G62" s="10">
        <f t="shared" si="32"/>
        <v>0</v>
      </c>
      <c r="H62" s="12">
        <f t="shared" si="19"/>
        <v>68552</v>
      </c>
      <c r="I62" s="10">
        <f t="shared" si="30"/>
        <v>155650</v>
      </c>
      <c r="J62" s="10">
        <f t="shared" ref="J62:N69" si="33">J131-I131</f>
        <v>33000</v>
      </c>
      <c r="K62" s="10">
        <f t="shared" si="33"/>
        <v>40920</v>
      </c>
      <c r="L62" s="10">
        <f t="shared" si="33"/>
        <v>0</v>
      </c>
      <c r="M62" s="10">
        <f t="shared" si="33"/>
        <v>70000</v>
      </c>
      <c r="N62" s="10">
        <f t="shared" si="33"/>
        <v>12100</v>
      </c>
      <c r="O62" s="12">
        <f t="shared" si="3"/>
        <v>311670</v>
      </c>
      <c r="P62" s="12">
        <f t="shared" si="4"/>
        <v>380222</v>
      </c>
    </row>
    <row r="63" spans="1:16" ht="12" customHeight="1" x14ac:dyDescent="0.4">
      <c r="A63" s="18" t="s">
        <v>76</v>
      </c>
      <c r="B63" s="10">
        <f t="shared" si="28"/>
        <v>372204</v>
      </c>
      <c r="C63" s="10">
        <f t="shared" si="32"/>
        <v>323536</v>
      </c>
      <c r="D63" s="10">
        <f t="shared" si="32"/>
        <v>344754</v>
      </c>
      <c r="E63" s="10">
        <f t="shared" si="32"/>
        <v>348332</v>
      </c>
      <c r="F63" s="10">
        <f t="shared" si="32"/>
        <v>310683</v>
      </c>
      <c r="G63" s="10">
        <f t="shared" si="32"/>
        <v>409243</v>
      </c>
      <c r="H63" s="12">
        <f t="shared" si="19"/>
        <v>2108752</v>
      </c>
      <c r="I63" s="10">
        <f t="shared" si="30"/>
        <v>337391</v>
      </c>
      <c r="J63" s="10">
        <f t="shared" si="33"/>
        <v>365682</v>
      </c>
      <c r="K63" s="10">
        <f t="shared" si="33"/>
        <v>360876</v>
      </c>
      <c r="L63" s="10">
        <f t="shared" si="33"/>
        <v>364656</v>
      </c>
      <c r="M63" s="10">
        <f t="shared" si="33"/>
        <v>337556</v>
      </c>
      <c r="N63" s="10">
        <f t="shared" si="33"/>
        <v>411536</v>
      </c>
      <c r="O63" s="12">
        <f t="shared" si="3"/>
        <v>2177697</v>
      </c>
      <c r="P63" s="12">
        <f t="shared" si="4"/>
        <v>4286449</v>
      </c>
    </row>
    <row r="64" spans="1:16" ht="12" customHeight="1" x14ac:dyDescent="0.4">
      <c r="A64" s="18" t="s">
        <v>77</v>
      </c>
      <c r="B64" s="10">
        <f t="shared" si="28"/>
        <v>345000</v>
      </c>
      <c r="C64" s="10">
        <f t="shared" si="32"/>
        <v>465000</v>
      </c>
      <c r="D64" s="10">
        <f t="shared" si="32"/>
        <v>345000</v>
      </c>
      <c r="E64" s="10">
        <f t="shared" si="32"/>
        <v>345000</v>
      </c>
      <c r="F64" s="10">
        <f t="shared" si="32"/>
        <v>345000</v>
      </c>
      <c r="G64" s="10">
        <f t="shared" si="32"/>
        <v>345000</v>
      </c>
      <c r="H64" s="12">
        <f t="shared" si="19"/>
        <v>2190000</v>
      </c>
      <c r="I64" s="10">
        <f t="shared" si="30"/>
        <v>345000</v>
      </c>
      <c r="J64" s="10">
        <f t="shared" si="33"/>
        <v>345000</v>
      </c>
      <c r="K64" s="10">
        <f t="shared" si="33"/>
        <v>345000</v>
      </c>
      <c r="L64" s="10">
        <f t="shared" si="33"/>
        <v>345000</v>
      </c>
      <c r="M64" s="10">
        <f t="shared" si="33"/>
        <v>345000</v>
      </c>
      <c r="N64" s="10">
        <v>345000</v>
      </c>
      <c r="O64" s="12">
        <f t="shared" si="3"/>
        <v>2070000</v>
      </c>
      <c r="P64" s="12">
        <f t="shared" si="4"/>
        <v>4260000</v>
      </c>
    </row>
    <row r="65" spans="1:18" ht="12" customHeight="1" x14ac:dyDescent="0.4">
      <c r="A65" s="18" t="s">
        <v>78</v>
      </c>
      <c r="B65" s="10">
        <f t="shared" si="28"/>
        <v>544</v>
      </c>
      <c r="C65" s="10">
        <f t="shared" si="32"/>
        <v>81700</v>
      </c>
      <c r="D65" s="10">
        <f t="shared" si="32"/>
        <v>275800</v>
      </c>
      <c r="E65" s="10">
        <f t="shared" si="32"/>
        <v>46200</v>
      </c>
      <c r="F65" s="10">
        <f t="shared" si="32"/>
        <v>-3827</v>
      </c>
      <c r="G65" s="10">
        <f t="shared" si="32"/>
        <v>19</v>
      </c>
      <c r="H65" s="12">
        <f t="shared" si="19"/>
        <v>400436</v>
      </c>
      <c r="I65" s="10">
        <f t="shared" si="30"/>
        <v>114</v>
      </c>
      <c r="J65" s="10">
        <f t="shared" si="33"/>
        <v>0</v>
      </c>
      <c r="K65" s="10">
        <f t="shared" si="33"/>
        <v>48500</v>
      </c>
      <c r="L65" s="10">
        <f t="shared" si="33"/>
        <v>500</v>
      </c>
      <c r="M65" s="10">
        <f t="shared" si="33"/>
        <v>2446</v>
      </c>
      <c r="N65" s="10">
        <f t="shared" si="33"/>
        <v>48022</v>
      </c>
      <c r="O65" s="12">
        <f t="shared" si="3"/>
        <v>99582</v>
      </c>
      <c r="P65" s="12">
        <f t="shared" si="4"/>
        <v>500018</v>
      </c>
    </row>
    <row r="66" spans="1:18" ht="12" customHeight="1" x14ac:dyDescent="0.4">
      <c r="A66" s="18" t="s">
        <v>79</v>
      </c>
      <c r="B66" s="10">
        <f t="shared" si="28"/>
        <v>57742</v>
      </c>
      <c r="C66" s="10">
        <f t="shared" si="32"/>
        <v>139376</v>
      </c>
      <c r="D66" s="10">
        <f t="shared" si="32"/>
        <v>204458</v>
      </c>
      <c r="E66" s="10">
        <f t="shared" si="32"/>
        <v>137875</v>
      </c>
      <c r="F66" s="10">
        <f t="shared" si="32"/>
        <v>12663</v>
      </c>
      <c r="G66" s="10">
        <f t="shared" si="32"/>
        <v>204149</v>
      </c>
      <c r="H66" s="12">
        <f t="shared" si="19"/>
        <v>756263</v>
      </c>
      <c r="I66" s="10">
        <f t="shared" si="30"/>
        <v>326127</v>
      </c>
      <c r="J66" s="10">
        <f t="shared" si="33"/>
        <v>12683</v>
      </c>
      <c r="K66" s="10">
        <f t="shared" si="33"/>
        <v>199063</v>
      </c>
      <c r="L66" s="10">
        <f t="shared" si="33"/>
        <v>20360</v>
      </c>
      <c r="M66" s="10">
        <f t="shared" si="33"/>
        <v>53304</v>
      </c>
      <c r="N66" s="10">
        <f t="shared" si="33"/>
        <v>242607</v>
      </c>
      <c r="O66" s="12">
        <f t="shared" si="3"/>
        <v>854144</v>
      </c>
      <c r="P66" s="12">
        <f t="shared" si="4"/>
        <v>1610407</v>
      </c>
    </row>
    <row r="67" spans="1:18" ht="12" customHeight="1" x14ac:dyDescent="0.4">
      <c r="A67" s="18" t="s">
        <v>80</v>
      </c>
      <c r="B67" s="10">
        <f t="shared" si="28"/>
        <v>0</v>
      </c>
      <c r="C67" s="10">
        <f t="shared" si="32"/>
        <v>0</v>
      </c>
      <c r="D67" s="10">
        <f t="shared" si="32"/>
        <v>0</v>
      </c>
      <c r="E67" s="10">
        <f t="shared" si="32"/>
        <v>0</v>
      </c>
      <c r="F67" s="10">
        <f t="shared" si="32"/>
        <v>1366</v>
      </c>
      <c r="G67" s="10">
        <f t="shared" si="32"/>
        <v>5808</v>
      </c>
      <c r="H67" s="12">
        <f t="shared" si="19"/>
        <v>7174</v>
      </c>
      <c r="I67" s="10">
        <f t="shared" si="30"/>
        <v>2000</v>
      </c>
      <c r="J67" s="10">
        <f t="shared" si="33"/>
        <v>0</v>
      </c>
      <c r="K67" s="10">
        <f t="shared" si="33"/>
        <v>0</v>
      </c>
      <c r="L67" s="10">
        <f t="shared" si="33"/>
        <v>0</v>
      </c>
      <c r="M67" s="10">
        <f t="shared" si="33"/>
        <v>0</v>
      </c>
      <c r="N67" s="10">
        <f t="shared" si="33"/>
        <v>0</v>
      </c>
      <c r="O67" s="12">
        <f t="shared" si="3"/>
        <v>2000</v>
      </c>
      <c r="P67" s="12">
        <f t="shared" si="4"/>
        <v>9174</v>
      </c>
    </row>
    <row r="68" spans="1:18" ht="12" customHeight="1" x14ac:dyDescent="0.4">
      <c r="A68" s="32" t="s">
        <v>81</v>
      </c>
      <c r="B68" s="10">
        <f t="shared" si="28"/>
        <v>234855</v>
      </c>
      <c r="C68" s="10">
        <f t="shared" si="32"/>
        <v>183927</v>
      </c>
      <c r="D68" s="10">
        <f t="shared" si="32"/>
        <v>206074</v>
      </c>
      <c r="E68" s="10">
        <f t="shared" si="32"/>
        <v>316378</v>
      </c>
      <c r="F68" s="10">
        <f t="shared" si="32"/>
        <v>347119</v>
      </c>
      <c r="G68" s="10">
        <f t="shared" si="32"/>
        <v>756834</v>
      </c>
      <c r="H68" s="12">
        <f t="shared" si="19"/>
        <v>2045187</v>
      </c>
      <c r="I68" s="10">
        <f t="shared" si="30"/>
        <v>1091795</v>
      </c>
      <c r="J68" s="10">
        <f t="shared" si="33"/>
        <v>398665</v>
      </c>
      <c r="K68" s="10">
        <f t="shared" si="33"/>
        <v>472328</v>
      </c>
      <c r="L68" s="10">
        <f t="shared" si="33"/>
        <v>651806</v>
      </c>
      <c r="M68" s="10">
        <f t="shared" si="33"/>
        <v>529938</v>
      </c>
      <c r="N68" s="10">
        <f t="shared" si="33"/>
        <v>452657</v>
      </c>
      <c r="O68" s="12">
        <f t="shared" si="3"/>
        <v>3597189</v>
      </c>
      <c r="P68" s="12">
        <f t="shared" si="4"/>
        <v>5642376</v>
      </c>
    </row>
    <row r="69" spans="1:18" ht="12" customHeight="1" x14ac:dyDescent="0.4">
      <c r="A69" s="18" t="s">
        <v>82</v>
      </c>
      <c r="B69" s="10">
        <f t="shared" si="28"/>
        <v>0</v>
      </c>
      <c r="C69" s="10">
        <f t="shared" si="32"/>
        <v>0</v>
      </c>
      <c r="D69" s="10">
        <f t="shared" si="32"/>
        <v>0</v>
      </c>
      <c r="E69" s="10">
        <f t="shared" si="32"/>
        <v>0</v>
      </c>
      <c r="F69" s="10">
        <f t="shared" si="32"/>
        <v>0</v>
      </c>
      <c r="G69" s="10">
        <f t="shared" si="32"/>
        <v>0</v>
      </c>
      <c r="H69" s="12">
        <f t="shared" si="19"/>
        <v>0</v>
      </c>
      <c r="I69" s="10">
        <f t="shared" si="30"/>
        <v>0</v>
      </c>
      <c r="J69" s="10">
        <f t="shared" si="33"/>
        <v>0</v>
      </c>
      <c r="K69" s="10">
        <f t="shared" si="33"/>
        <v>0</v>
      </c>
      <c r="L69" s="10">
        <f t="shared" si="33"/>
        <v>0</v>
      </c>
      <c r="M69" s="10">
        <f t="shared" si="33"/>
        <v>0</v>
      </c>
      <c r="N69" s="10">
        <f t="shared" si="33"/>
        <v>2704602</v>
      </c>
      <c r="O69" s="12">
        <f t="shared" si="3"/>
        <v>2704602</v>
      </c>
      <c r="P69" s="12">
        <f t="shared" si="4"/>
        <v>2704602</v>
      </c>
    </row>
    <row r="70" spans="1:18" ht="12" customHeight="1" x14ac:dyDescent="0.4">
      <c r="A70" s="30" t="s">
        <v>83</v>
      </c>
      <c r="B70" s="14">
        <f t="shared" ref="B70:N70" si="34">B38+B44</f>
        <v>13042583</v>
      </c>
      <c r="C70" s="14">
        <f t="shared" si="34"/>
        <v>12708071</v>
      </c>
      <c r="D70" s="14">
        <f t="shared" si="34"/>
        <v>12744151</v>
      </c>
      <c r="E70" s="14">
        <f t="shared" si="34"/>
        <v>17605765</v>
      </c>
      <c r="F70" s="14">
        <f t="shared" si="34"/>
        <v>12128329</v>
      </c>
      <c r="G70" s="15">
        <f t="shared" si="34"/>
        <v>13708173</v>
      </c>
      <c r="H70" s="16">
        <f t="shared" si="19"/>
        <v>81937072</v>
      </c>
      <c r="I70" s="17">
        <f>I38+I44</f>
        <v>12938848</v>
      </c>
      <c r="J70" s="14">
        <f t="shared" si="34"/>
        <v>16207877</v>
      </c>
      <c r="K70" s="14">
        <f t="shared" si="34"/>
        <v>12559753</v>
      </c>
      <c r="L70" s="14">
        <f t="shared" si="34"/>
        <v>12188958</v>
      </c>
      <c r="M70" s="14">
        <f t="shared" si="34"/>
        <v>12095469</v>
      </c>
      <c r="N70" s="15">
        <f t="shared" si="34"/>
        <v>15585627</v>
      </c>
      <c r="O70" s="16">
        <f t="shared" si="3"/>
        <v>81576532</v>
      </c>
      <c r="P70" s="16">
        <f t="shared" si="4"/>
        <v>163513604</v>
      </c>
    </row>
    <row r="71" spans="1:18" ht="12" customHeight="1" x14ac:dyDescent="0.4">
      <c r="A71" s="30" t="s">
        <v>84</v>
      </c>
      <c r="B71" s="14">
        <f t="shared" ref="B71:G71" si="35">B35-B70</f>
        <v>699081</v>
      </c>
      <c r="C71" s="14">
        <f t="shared" si="35"/>
        <v>2192425</v>
      </c>
      <c r="D71" s="33">
        <f t="shared" si="35"/>
        <v>1050612</v>
      </c>
      <c r="E71" s="33">
        <f t="shared" si="35"/>
        <v>-3498598</v>
      </c>
      <c r="F71" s="33">
        <f t="shared" si="35"/>
        <v>1472886</v>
      </c>
      <c r="G71" s="15">
        <f t="shared" si="35"/>
        <v>447673</v>
      </c>
      <c r="H71" s="16">
        <f t="shared" si="19"/>
        <v>2364079</v>
      </c>
      <c r="I71" s="17">
        <f t="shared" ref="I71:N71" si="36">I35-I70</f>
        <v>532887</v>
      </c>
      <c r="J71" s="14">
        <f t="shared" si="36"/>
        <v>-3781121</v>
      </c>
      <c r="K71" s="14">
        <f t="shared" si="36"/>
        <v>352167</v>
      </c>
      <c r="L71" s="14">
        <f t="shared" si="36"/>
        <v>-1011143</v>
      </c>
      <c r="M71" s="14">
        <f t="shared" si="36"/>
        <v>-548564</v>
      </c>
      <c r="N71" s="15">
        <f t="shared" si="36"/>
        <v>-3373560</v>
      </c>
      <c r="O71" s="16">
        <f t="shared" si="3"/>
        <v>-7829334</v>
      </c>
      <c r="P71" s="16">
        <f t="shared" si="4"/>
        <v>-5465255</v>
      </c>
    </row>
    <row r="72" spans="1:18" ht="12" customHeight="1" x14ac:dyDescent="0.4">
      <c r="A72" s="8" t="s">
        <v>85</v>
      </c>
      <c r="B72" s="10">
        <f>B106</f>
        <v>617</v>
      </c>
      <c r="C72" s="10">
        <f>C106-B106</f>
        <v>0</v>
      </c>
      <c r="D72" s="10">
        <f>D106-C106</f>
        <v>0</v>
      </c>
      <c r="E72" s="10">
        <f>E106-D106</f>
        <v>0</v>
      </c>
      <c r="F72" s="10">
        <f>F106-E106</f>
        <v>13562</v>
      </c>
      <c r="G72" s="10">
        <f>G106-F106</f>
        <v>126</v>
      </c>
      <c r="H72" s="12">
        <f t="shared" si="19"/>
        <v>14305</v>
      </c>
      <c r="I72" s="10">
        <f>I106-G106</f>
        <v>749</v>
      </c>
      <c r="J72" s="10">
        <f>J106-I106</f>
        <v>0</v>
      </c>
      <c r="K72" s="10">
        <f>K106-J106</f>
        <v>0</v>
      </c>
      <c r="L72" s="10">
        <f>L106-K106</f>
        <v>0</v>
      </c>
      <c r="M72" s="10">
        <f>M106-L106</f>
        <v>14698</v>
      </c>
      <c r="N72" s="10">
        <f>N106-M106</f>
        <v>149</v>
      </c>
      <c r="O72" s="16">
        <f t="shared" si="3"/>
        <v>15596</v>
      </c>
      <c r="P72" s="12">
        <f t="shared" si="4"/>
        <v>29901</v>
      </c>
    </row>
    <row r="73" spans="1:18" ht="12" customHeight="1" x14ac:dyDescent="0.4">
      <c r="A73" s="8" t="s">
        <v>86</v>
      </c>
      <c r="B73" s="10">
        <f>SUM(B140:B142)</f>
        <v>20201</v>
      </c>
      <c r="C73" s="10">
        <f>C140+C141+C142-B140-B141-B142</f>
        <v>528612</v>
      </c>
      <c r="D73" s="10">
        <f>D140+D141+D142-C140-C141-C142</f>
        <v>36512</v>
      </c>
      <c r="E73" s="10">
        <f>E140+E141+E142-D140-D141-D142</f>
        <v>70243</v>
      </c>
      <c r="F73" s="10">
        <f>F140+F141+F142-E140-E141-E142</f>
        <v>42698</v>
      </c>
      <c r="G73" s="10">
        <f>G140+G141+G142-F140-F141-F142</f>
        <v>55952</v>
      </c>
      <c r="H73" s="12">
        <f t="shared" si="19"/>
        <v>754218</v>
      </c>
      <c r="I73" s="10">
        <f>I140+I141+I142-G140-G141-G142</f>
        <v>17965</v>
      </c>
      <c r="J73" s="10">
        <f>J140+J141+J142-I140-I141-I142</f>
        <v>112603</v>
      </c>
      <c r="K73" s="10">
        <f>K140+K141+K142-J140-J141-J142</f>
        <v>1351</v>
      </c>
      <c r="L73" s="10">
        <f>L140+L141+L142-K140-K141-K142</f>
        <v>35705</v>
      </c>
      <c r="M73" s="10">
        <f>M140+M141+M142-L140-L141-L142</f>
        <v>88706</v>
      </c>
      <c r="N73" s="10">
        <f>N140+N141+N142-M140-M141-M142</f>
        <v>150798</v>
      </c>
      <c r="O73" s="16">
        <f t="shared" si="3"/>
        <v>407128</v>
      </c>
      <c r="P73" s="12">
        <f t="shared" si="4"/>
        <v>1161346</v>
      </c>
      <c r="Q73" s="34" t="s">
        <v>87</v>
      </c>
      <c r="R73" s="34"/>
    </row>
    <row r="74" spans="1:18" ht="12" customHeight="1" x14ac:dyDescent="0.4">
      <c r="A74" s="30" t="s">
        <v>88</v>
      </c>
      <c r="B74" s="35">
        <f t="shared" ref="B74:G74" si="37">B71+B72-B73</f>
        <v>679497</v>
      </c>
      <c r="C74" s="35">
        <f t="shared" si="37"/>
        <v>1663813</v>
      </c>
      <c r="D74" s="36">
        <f t="shared" si="37"/>
        <v>1014100</v>
      </c>
      <c r="E74" s="36">
        <f t="shared" si="37"/>
        <v>-3568841</v>
      </c>
      <c r="F74" s="36">
        <f t="shared" si="37"/>
        <v>1443750</v>
      </c>
      <c r="G74" s="37">
        <f t="shared" si="37"/>
        <v>391847</v>
      </c>
      <c r="H74" s="16">
        <f t="shared" si="19"/>
        <v>1624166</v>
      </c>
      <c r="I74" s="38">
        <f t="shared" ref="I74:N74" si="38">I71+I72-I73</f>
        <v>515671</v>
      </c>
      <c r="J74" s="35">
        <f t="shared" si="38"/>
        <v>-3893724</v>
      </c>
      <c r="K74" s="35">
        <f t="shared" si="38"/>
        <v>350816</v>
      </c>
      <c r="L74" s="35">
        <f t="shared" si="38"/>
        <v>-1046848</v>
      </c>
      <c r="M74" s="35">
        <f t="shared" si="38"/>
        <v>-622572</v>
      </c>
      <c r="N74" s="37">
        <f t="shared" si="38"/>
        <v>-3524209</v>
      </c>
      <c r="O74" s="16">
        <f t="shared" si="3"/>
        <v>-8220866</v>
      </c>
      <c r="P74" s="39">
        <f>H74+O74</f>
        <v>-6596700</v>
      </c>
      <c r="Q74" s="40"/>
      <c r="R74" s="40"/>
    </row>
    <row r="75" spans="1:18" ht="12" customHeight="1" thickBot="1" x14ac:dyDescent="0.45">
      <c r="A75" s="3" t="s">
        <v>89</v>
      </c>
      <c r="B75" s="41">
        <v>321000</v>
      </c>
      <c r="C75" s="41">
        <v>321000</v>
      </c>
      <c r="D75" s="41">
        <v>321000</v>
      </c>
      <c r="E75" s="41">
        <v>321000</v>
      </c>
      <c r="F75" s="41">
        <v>321000</v>
      </c>
      <c r="G75" s="42">
        <v>321000</v>
      </c>
      <c r="H75" s="43">
        <f t="shared" si="19"/>
        <v>1926000</v>
      </c>
      <c r="I75" s="44">
        <v>321000</v>
      </c>
      <c r="J75" s="41">
        <v>321000</v>
      </c>
      <c r="K75" s="41">
        <v>321000</v>
      </c>
      <c r="L75" s="41">
        <v>321000</v>
      </c>
      <c r="M75" s="41">
        <v>321000</v>
      </c>
      <c r="N75" s="42">
        <v>321000</v>
      </c>
      <c r="O75" s="43">
        <f t="shared" si="3"/>
        <v>1926000</v>
      </c>
      <c r="P75" s="43">
        <f t="shared" si="4"/>
        <v>3852000</v>
      </c>
      <c r="Q75" s="45"/>
      <c r="R75" s="45"/>
    </row>
    <row r="76" spans="1:18" s="46" customFormat="1" x14ac:dyDescent="0.4">
      <c r="G76" s="47"/>
      <c r="K76" s="48" t="s">
        <v>90</v>
      </c>
      <c r="L76" s="49" t="s">
        <v>91</v>
      </c>
      <c r="M76" s="49" t="s">
        <v>92</v>
      </c>
      <c r="N76" s="49" t="s">
        <v>93</v>
      </c>
      <c r="Q76" s="50"/>
      <c r="R76" s="50"/>
    </row>
    <row r="77" spans="1:18" x14ac:dyDescent="0.4">
      <c r="A77" s="18" t="s">
        <v>20</v>
      </c>
      <c r="B77" s="51">
        <v>63000</v>
      </c>
      <c r="C77" s="51">
        <v>65000</v>
      </c>
      <c r="D77" s="51">
        <v>66000</v>
      </c>
      <c r="E77" s="51">
        <v>66000</v>
      </c>
      <c r="F77" s="51">
        <v>66000</v>
      </c>
      <c r="G77" s="51">
        <v>66000</v>
      </c>
      <c r="H77" s="51"/>
      <c r="I77" s="51">
        <v>66000</v>
      </c>
      <c r="J77" s="51">
        <v>66000</v>
      </c>
      <c r="K77" s="51">
        <v>68000</v>
      </c>
      <c r="L77" s="51">
        <v>68000</v>
      </c>
      <c r="M77" s="51">
        <v>68000</v>
      </c>
      <c r="N77" s="51">
        <v>68000</v>
      </c>
      <c r="O77" s="51"/>
      <c r="P77" s="51"/>
    </row>
    <row r="78" spans="1:18" x14ac:dyDescent="0.4">
      <c r="A78" s="18" t="s">
        <v>21</v>
      </c>
      <c r="B78" s="51">
        <v>1000</v>
      </c>
      <c r="C78" s="51">
        <v>19000</v>
      </c>
      <c r="D78" s="51">
        <v>22000</v>
      </c>
      <c r="E78" s="51">
        <v>24000</v>
      </c>
      <c r="F78" s="51">
        <v>25000</v>
      </c>
      <c r="G78" s="51">
        <v>25000</v>
      </c>
      <c r="H78" s="51"/>
      <c r="I78" s="51">
        <v>26000</v>
      </c>
      <c r="J78" s="51">
        <v>26000</v>
      </c>
      <c r="K78" s="51">
        <v>26000</v>
      </c>
      <c r="L78" s="51">
        <v>26000</v>
      </c>
      <c r="M78" s="51">
        <v>26000</v>
      </c>
      <c r="N78" s="51">
        <v>26000</v>
      </c>
      <c r="O78" s="51"/>
      <c r="P78" s="51"/>
    </row>
    <row r="79" spans="1:18" x14ac:dyDescent="0.4">
      <c r="A79" s="18" t="s">
        <v>22</v>
      </c>
      <c r="B79" s="51">
        <v>1000</v>
      </c>
      <c r="C79" s="51">
        <v>2000</v>
      </c>
      <c r="D79" s="51">
        <v>2000</v>
      </c>
      <c r="E79" s="51">
        <v>2000</v>
      </c>
      <c r="F79" s="51">
        <v>2000</v>
      </c>
      <c r="G79" s="51">
        <v>2000</v>
      </c>
      <c r="H79" s="51"/>
      <c r="I79" s="51">
        <v>2000</v>
      </c>
      <c r="J79" s="51">
        <v>2000</v>
      </c>
      <c r="K79" s="51">
        <v>2000</v>
      </c>
      <c r="L79" s="51">
        <v>2000</v>
      </c>
      <c r="M79" s="51">
        <v>2000</v>
      </c>
      <c r="N79" s="51">
        <v>2000</v>
      </c>
      <c r="O79" s="51"/>
      <c r="P79" s="51"/>
    </row>
    <row r="80" spans="1:18" x14ac:dyDescent="0.4">
      <c r="A80" s="52" t="s">
        <v>94</v>
      </c>
      <c r="B80" s="53"/>
      <c r="C80" s="53"/>
      <c r="D80" s="53"/>
      <c r="E80" s="53"/>
      <c r="F80" s="53"/>
      <c r="G80" s="54"/>
      <c r="H80" s="53"/>
      <c r="I80" s="54"/>
      <c r="J80" s="53"/>
      <c r="K80" s="53"/>
      <c r="L80" s="53"/>
      <c r="M80" s="53"/>
      <c r="N80" s="53"/>
      <c r="O80" s="53"/>
      <c r="P80" s="53"/>
    </row>
    <row r="81" spans="1:17" x14ac:dyDescent="0.4">
      <c r="A81" s="19" t="s">
        <v>24</v>
      </c>
      <c r="B81" s="51">
        <v>2486460</v>
      </c>
      <c r="C81" s="51">
        <v>5208080</v>
      </c>
      <c r="D81" s="51">
        <v>8004230</v>
      </c>
      <c r="E81" s="51">
        <v>10706100</v>
      </c>
      <c r="F81" s="51">
        <v>13356830</v>
      </c>
      <c r="G81" s="51">
        <v>15963670</v>
      </c>
      <c r="H81" s="51"/>
      <c r="I81" s="51">
        <v>18484660</v>
      </c>
      <c r="J81" s="51">
        <v>20909840</v>
      </c>
      <c r="K81" s="51">
        <v>23297880</v>
      </c>
      <c r="L81" s="51">
        <v>25568000</v>
      </c>
      <c r="M81" s="51">
        <v>27804980</v>
      </c>
      <c r="N81" s="51">
        <v>30146810</v>
      </c>
      <c r="O81" s="51"/>
      <c r="P81" s="51"/>
    </row>
    <row r="82" spans="1:17" x14ac:dyDescent="0.4">
      <c r="A82" s="3" t="s">
        <v>25</v>
      </c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</row>
    <row r="83" spans="1:17" x14ac:dyDescent="0.4">
      <c r="A83" s="3" t="s">
        <v>26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</row>
    <row r="84" spans="1:17" x14ac:dyDescent="0.4">
      <c r="A84" s="19" t="s">
        <v>27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</row>
    <row r="85" spans="1:17" x14ac:dyDescent="0.4">
      <c r="A85" s="18" t="s">
        <v>28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</row>
    <row r="86" spans="1:17" x14ac:dyDescent="0.4">
      <c r="A86" s="19" t="s">
        <v>29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  <row r="87" spans="1:17" x14ac:dyDescent="0.4">
      <c r="A87" s="18" t="s">
        <v>30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  <row r="88" spans="1:17" x14ac:dyDescent="0.4">
      <c r="A88" s="25" t="s">
        <v>31</v>
      </c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</row>
    <row r="89" spans="1:17" x14ac:dyDescent="0.4">
      <c r="A89" s="18" t="s">
        <v>30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</row>
    <row r="90" spans="1:17" x14ac:dyDescent="0.4">
      <c r="A90" s="29" t="s">
        <v>32</v>
      </c>
      <c r="B90" s="51">
        <v>724790</v>
      </c>
      <c r="C90" s="51">
        <v>1520670</v>
      </c>
      <c r="D90" s="51">
        <v>2202400</v>
      </c>
      <c r="E90" s="51">
        <v>2948600</v>
      </c>
      <c r="F90" s="51">
        <v>3661800</v>
      </c>
      <c r="G90" s="51">
        <v>4405790</v>
      </c>
      <c r="H90" s="51"/>
      <c r="I90" s="51">
        <v>5114230</v>
      </c>
      <c r="J90" s="51">
        <v>5754740</v>
      </c>
      <c r="K90" s="51">
        <v>6372260</v>
      </c>
      <c r="L90" s="51">
        <v>6919340</v>
      </c>
      <c r="M90" s="51">
        <v>7433730</v>
      </c>
      <c r="N90" s="51">
        <v>8041510</v>
      </c>
      <c r="O90" s="51"/>
      <c r="P90" s="51"/>
    </row>
    <row r="91" spans="1:17" x14ac:dyDescent="0.4">
      <c r="A91" s="29" t="s">
        <v>33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  <row r="92" spans="1:17" x14ac:dyDescent="0.4">
      <c r="A92" s="29" t="s">
        <v>34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  <row r="93" spans="1:17" x14ac:dyDescent="0.4">
      <c r="A93" s="29" t="s">
        <v>35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 t="s">
        <v>95</v>
      </c>
      <c r="O93" s="53"/>
      <c r="P93" s="53"/>
    </row>
    <row r="94" spans="1:17" x14ac:dyDescent="0.4">
      <c r="A94" s="18" t="s">
        <v>30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  <row r="95" spans="1:17" x14ac:dyDescent="0.4">
      <c r="A95" s="19" t="s">
        <v>36</v>
      </c>
      <c r="B95" s="51">
        <v>74900</v>
      </c>
      <c r="C95" s="51">
        <v>166600</v>
      </c>
      <c r="D95" s="51">
        <v>245000</v>
      </c>
      <c r="E95" s="51">
        <v>325500</v>
      </c>
      <c r="F95" s="51">
        <v>396900</v>
      </c>
      <c r="G95" s="51">
        <v>466200</v>
      </c>
      <c r="H95" s="51"/>
      <c r="I95" s="51">
        <v>550200</v>
      </c>
      <c r="J95" s="51">
        <v>633500</v>
      </c>
      <c r="K95" s="51">
        <v>707000</v>
      </c>
      <c r="L95" s="51">
        <v>782000</v>
      </c>
      <c r="M95" s="51">
        <v>857000</v>
      </c>
      <c r="N95" s="51">
        <v>915500</v>
      </c>
      <c r="O95" s="51"/>
      <c r="P95" s="51"/>
      <c r="Q95" s="51"/>
    </row>
    <row r="96" spans="1:17" x14ac:dyDescent="0.4">
      <c r="A96" s="19" t="s">
        <v>37</v>
      </c>
      <c r="B96" s="51">
        <v>20400</v>
      </c>
      <c r="C96" s="51">
        <v>28700</v>
      </c>
      <c r="D96" s="51">
        <v>32800</v>
      </c>
      <c r="E96" s="51">
        <v>42700</v>
      </c>
      <c r="F96" s="51">
        <v>46200</v>
      </c>
      <c r="G96" s="51">
        <v>52700</v>
      </c>
      <c r="H96" s="51"/>
      <c r="I96" s="51">
        <v>61200</v>
      </c>
      <c r="J96" s="51">
        <v>62700</v>
      </c>
      <c r="K96" s="51">
        <v>71200</v>
      </c>
      <c r="L96" s="51">
        <v>71200</v>
      </c>
      <c r="M96" s="51">
        <v>77200</v>
      </c>
      <c r="N96" s="51">
        <v>84200</v>
      </c>
      <c r="O96" s="51"/>
    </row>
    <row r="97" spans="1:40" x14ac:dyDescent="0.4">
      <c r="A97" s="29" t="s">
        <v>38</v>
      </c>
      <c r="B97" s="51">
        <v>2200</v>
      </c>
      <c r="C97" s="51">
        <v>9200</v>
      </c>
      <c r="D97" s="51">
        <v>26400</v>
      </c>
      <c r="E97" s="51">
        <v>33600</v>
      </c>
      <c r="F97" s="51">
        <v>57200</v>
      </c>
      <c r="G97" s="51">
        <v>68600</v>
      </c>
      <c r="H97" s="51"/>
      <c r="I97" s="51">
        <v>77000</v>
      </c>
      <c r="J97" s="51">
        <v>77000</v>
      </c>
      <c r="K97" s="51">
        <v>83300</v>
      </c>
      <c r="L97" s="51">
        <v>83300</v>
      </c>
      <c r="M97" s="51">
        <v>83300</v>
      </c>
      <c r="N97" s="51">
        <v>89600</v>
      </c>
      <c r="O97" s="51"/>
      <c r="P97" s="51"/>
    </row>
    <row r="98" spans="1:40" x14ac:dyDescent="0.4">
      <c r="A98" s="19" t="s">
        <v>39</v>
      </c>
      <c r="B98" s="51">
        <v>78100</v>
      </c>
      <c r="C98" s="51">
        <v>153300</v>
      </c>
      <c r="D98" s="51">
        <v>227800</v>
      </c>
      <c r="E98" s="51">
        <v>308700</v>
      </c>
      <c r="F98" s="51">
        <v>361100</v>
      </c>
      <c r="G98" s="51">
        <v>434800</v>
      </c>
      <c r="H98" s="51"/>
      <c r="I98" s="51">
        <v>515900</v>
      </c>
      <c r="J98" s="51">
        <v>568300</v>
      </c>
      <c r="K98" s="51">
        <v>620700</v>
      </c>
      <c r="L98" s="51">
        <v>682200</v>
      </c>
      <c r="M98" s="56">
        <v>736400</v>
      </c>
      <c r="N98" s="51">
        <v>804100</v>
      </c>
      <c r="O98" s="51"/>
      <c r="P98" s="51"/>
    </row>
    <row r="99" spans="1:40" x14ac:dyDescent="0.4">
      <c r="A99" s="19" t="s">
        <v>40</v>
      </c>
      <c r="B99" s="51">
        <v>9000</v>
      </c>
      <c r="C99" s="51">
        <v>15900</v>
      </c>
      <c r="D99" s="51">
        <v>25100</v>
      </c>
      <c r="E99" s="51">
        <v>33700</v>
      </c>
      <c r="F99" s="51">
        <v>37000</v>
      </c>
      <c r="G99" s="51">
        <v>44400</v>
      </c>
      <c r="H99" s="51"/>
      <c r="I99" s="51">
        <v>50600</v>
      </c>
      <c r="J99" s="51">
        <v>56300</v>
      </c>
      <c r="K99" s="51">
        <v>62000</v>
      </c>
      <c r="L99" s="51">
        <v>72100</v>
      </c>
      <c r="M99" s="56">
        <v>79700</v>
      </c>
      <c r="N99" s="51">
        <v>86600</v>
      </c>
      <c r="O99" s="51"/>
      <c r="P99" s="51"/>
    </row>
    <row r="100" spans="1:40" x14ac:dyDescent="0.4">
      <c r="A100" s="19" t="s">
        <v>41</v>
      </c>
      <c r="B100" s="51">
        <v>3400</v>
      </c>
      <c r="C100" s="51">
        <v>3400</v>
      </c>
      <c r="D100" s="51">
        <v>3400</v>
      </c>
      <c r="E100" s="51">
        <v>10800</v>
      </c>
      <c r="F100" s="51">
        <v>24900</v>
      </c>
      <c r="G100" s="51">
        <v>24900</v>
      </c>
      <c r="H100" s="51"/>
      <c r="I100" s="51">
        <v>24900</v>
      </c>
      <c r="J100" s="51">
        <v>24900</v>
      </c>
      <c r="K100" s="51">
        <v>24900</v>
      </c>
      <c r="L100" s="51">
        <v>38000</v>
      </c>
      <c r="M100" s="56">
        <v>38000</v>
      </c>
      <c r="N100" s="51">
        <v>40000</v>
      </c>
      <c r="O100" s="51"/>
      <c r="P100" s="51"/>
    </row>
    <row r="101" spans="1:40" x14ac:dyDescent="0.4">
      <c r="A101" s="19" t="s">
        <v>42</v>
      </c>
      <c r="B101" s="51">
        <v>5500</v>
      </c>
      <c r="C101" s="51">
        <v>9700</v>
      </c>
      <c r="D101" s="51">
        <v>15300</v>
      </c>
      <c r="E101" s="51">
        <v>20900</v>
      </c>
      <c r="F101" s="51">
        <v>25100</v>
      </c>
      <c r="G101" s="51">
        <v>30700</v>
      </c>
      <c r="H101" s="51"/>
      <c r="I101" s="51">
        <v>34900</v>
      </c>
      <c r="J101" s="51">
        <v>40500</v>
      </c>
      <c r="K101" s="51">
        <v>46100</v>
      </c>
      <c r="L101" s="51">
        <v>51700</v>
      </c>
      <c r="M101" s="56">
        <v>54500</v>
      </c>
      <c r="N101" s="51">
        <v>60100</v>
      </c>
      <c r="O101" s="51"/>
      <c r="P101" s="51"/>
    </row>
    <row r="102" spans="1:40" x14ac:dyDescent="0.4">
      <c r="A102" s="18" t="s">
        <v>43</v>
      </c>
      <c r="B102" s="51">
        <v>1214000</v>
      </c>
      <c r="C102" s="51">
        <v>2428000</v>
      </c>
      <c r="D102" s="51">
        <v>3642000</v>
      </c>
      <c r="E102" s="51">
        <v>4856000</v>
      </c>
      <c r="F102" s="51">
        <v>6070000</v>
      </c>
      <c r="G102" s="51">
        <v>7284000</v>
      </c>
      <c r="H102" s="51"/>
      <c r="I102" s="51">
        <v>8498000</v>
      </c>
      <c r="J102" s="51">
        <v>9712000</v>
      </c>
      <c r="K102" s="51">
        <v>10926000</v>
      </c>
      <c r="L102" s="51">
        <v>12140000</v>
      </c>
      <c r="M102" s="51">
        <v>13354000</v>
      </c>
      <c r="N102" s="51">
        <v>14576000</v>
      </c>
      <c r="O102" s="51"/>
      <c r="P102" s="51"/>
    </row>
    <row r="103" spans="1:40" x14ac:dyDescent="0.4">
      <c r="A103" s="18" t="s">
        <v>96</v>
      </c>
      <c r="B103" s="51">
        <v>10000</v>
      </c>
      <c r="C103" s="51">
        <v>10000</v>
      </c>
      <c r="D103" s="51">
        <v>10000</v>
      </c>
      <c r="E103" s="51">
        <v>10000</v>
      </c>
      <c r="F103" s="51">
        <v>10000</v>
      </c>
      <c r="G103" s="51">
        <v>16147</v>
      </c>
      <c r="H103" s="51"/>
      <c r="I103" s="51">
        <v>16147</v>
      </c>
      <c r="J103" s="51">
        <v>16147</v>
      </c>
      <c r="K103" s="51">
        <v>26147</v>
      </c>
      <c r="L103" s="51">
        <v>26147</v>
      </c>
      <c r="M103" s="51">
        <v>26147</v>
      </c>
      <c r="N103" s="51">
        <v>34715</v>
      </c>
      <c r="O103" s="51"/>
      <c r="P103" s="51"/>
    </row>
    <row r="104" spans="1:40" x14ac:dyDescent="0.4">
      <c r="A104" s="18" t="s">
        <v>97</v>
      </c>
      <c r="B104" s="51">
        <v>50224</v>
      </c>
      <c r="C104" s="51">
        <v>121624</v>
      </c>
      <c r="D104" s="51">
        <v>121624</v>
      </c>
      <c r="E104" s="51">
        <v>126801</v>
      </c>
      <c r="F104" s="51">
        <v>126801</v>
      </c>
      <c r="G104" s="51">
        <v>126801</v>
      </c>
      <c r="H104" s="51"/>
      <c r="I104" s="51">
        <v>226801</v>
      </c>
      <c r="J104" s="51">
        <v>228137</v>
      </c>
      <c r="K104" s="51">
        <v>1029137</v>
      </c>
      <c r="L104" s="51">
        <v>1129137</v>
      </c>
      <c r="M104" s="51">
        <v>2080137</v>
      </c>
      <c r="N104" s="51">
        <v>2280137</v>
      </c>
      <c r="O104" s="51"/>
      <c r="P104" s="51"/>
    </row>
    <row r="105" spans="1:40" x14ac:dyDescent="0.4">
      <c r="A105" s="18" t="s">
        <v>98</v>
      </c>
      <c r="B105" s="51">
        <v>19250</v>
      </c>
      <c r="C105" s="51">
        <v>111046</v>
      </c>
      <c r="D105" s="51">
        <v>535949</v>
      </c>
      <c r="E105" s="51">
        <v>566689</v>
      </c>
      <c r="F105" s="51">
        <v>584514</v>
      </c>
      <c r="G105" s="51">
        <v>828763</v>
      </c>
      <c r="H105" s="51"/>
      <c r="I105" s="51">
        <v>840488</v>
      </c>
      <c r="J105" s="51">
        <v>853648</v>
      </c>
      <c r="K105" s="51">
        <v>865208</v>
      </c>
      <c r="L105" s="51">
        <v>876753</v>
      </c>
      <c r="M105" s="51">
        <v>899098</v>
      </c>
      <c r="N105" s="51">
        <v>983097</v>
      </c>
      <c r="O105" s="51"/>
      <c r="P105" s="51"/>
    </row>
    <row r="106" spans="1:40" x14ac:dyDescent="0.4">
      <c r="A106" s="18" t="s">
        <v>99</v>
      </c>
      <c r="B106" s="57">
        <v>617</v>
      </c>
      <c r="C106" s="57">
        <v>617</v>
      </c>
      <c r="D106" s="57">
        <v>617</v>
      </c>
      <c r="E106" s="57">
        <v>617</v>
      </c>
      <c r="F106" s="57">
        <v>14179</v>
      </c>
      <c r="G106" s="57">
        <v>14305</v>
      </c>
      <c r="I106" s="57">
        <v>15054</v>
      </c>
      <c r="J106" s="57">
        <v>15054</v>
      </c>
      <c r="K106" s="58">
        <v>15054</v>
      </c>
      <c r="L106" s="57">
        <v>15054</v>
      </c>
      <c r="M106" s="57">
        <v>29752</v>
      </c>
      <c r="N106" s="57">
        <v>29901</v>
      </c>
    </row>
    <row r="108" spans="1:40" x14ac:dyDescent="0.4">
      <c r="A108" s="18" t="s">
        <v>52</v>
      </c>
      <c r="B108" s="51">
        <v>220000</v>
      </c>
      <c r="C108" s="51">
        <v>440000</v>
      </c>
      <c r="D108" s="51">
        <v>660000</v>
      </c>
      <c r="E108" s="51">
        <v>880000</v>
      </c>
      <c r="F108" s="51">
        <v>1078000</v>
      </c>
      <c r="G108" s="51">
        <v>1276000</v>
      </c>
      <c r="H108" s="51"/>
      <c r="I108" s="51">
        <v>1572000</v>
      </c>
      <c r="J108" s="51">
        <v>1868000</v>
      </c>
      <c r="K108" s="51">
        <v>2164000</v>
      </c>
      <c r="L108" s="51">
        <v>2460000</v>
      </c>
      <c r="M108" s="51">
        <v>2756000</v>
      </c>
      <c r="N108" s="51">
        <v>3052000</v>
      </c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</row>
    <row r="109" spans="1:40" x14ac:dyDescent="0.4">
      <c r="A109" s="18" t="s">
        <v>53</v>
      </c>
      <c r="B109" s="51">
        <v>6897029</v>
      </c>
      <c r="C109" s="51">
        <v>13585342</v>
      </c>
      <c r="D109" s="51">
        <v>20371207</v>
      </c>
      <c r="E109" s="51">
        <v>26861203</v>
      </c>
      <c r="F109" s="51">
        <v>33732799</v>
      </c>
      <c r="G109" s="51">
        <v>40389626</v>
      </c>
      <c r="H109" s="51"/>
      <c r="I109" s="51">
        <v>46648315</v>
      </c>
      <c r="J109" s="51">
        <v>52905125</v>
      </c>
      <c r="K109" s="51">
        <v>59017171</v>
      </c>
      <c r="L109" s="51">
        <v>64863532</v>
      </c>
      <c r="M109" s="51">
        <v>71409733</v>
      </c>
      <c r="N109" s="51">
        <v>77822059</v>
      </c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</row>
    <row r="110" spans="1:40" x14ac:dyDescent="0.4">
      <c r="A110" s="18" t="s">
        <v>54</v>
      </c>
      <c r="B110" s="51">
        <v>1603900</v>
      </c>
      <c r="C110" s="51">
        <v>2935668</v>
      </c>
      <c r="D110" s="51">
        <v>4447036</v>
      </c>
      <c r="E110" s="51">
        <v>5895092</v>
      </c>
      <c r="F110" s="51">
        <v>7480311</v>
      </c>
      <c r="G110" s="51">
        <v>8930670</v>
      </c>
      <c r="H110" s="51"/>
      <c r="I110" s="51">
        <v>10114573</v>
      </c>
      <c r="J110" s="51">
        <v>11480321</v>
      </c>
      <c r="K110" s="51">
        <v>12769331</v>
      </c>
      <c r="L110" s="51">
        <v>13857539</v>
      </c>
      <c r="M110" s="51">
        <v>15106672</v>
      </c>
      <c r="N110" s="51">
        <v>16225802</v>
      </c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</row>
    <row r="111" spans="1:40" x14ac:dyDescent="0.4">
      <c r="A111" s="18" t="s">
        <v>55</v>
      </c>
      <c r="B111" s="51">
        <v>852471</v>
      </c>
      <c r="C111" s="51">
        <v>1747395</v>
      </c>
      <c r="D111" s="51">
        <v>2642784</v>
      </c>
      <c r="E111" s="51">
        <v>3575071</v>
      </c>
      <c r="F111" s="51">
        <v>4406893</v>
      </c>
      <c r="G111" s="51">
        <v>5912753</v>
      </c>
      <c r="H111" s="51"/>
      <c r="I111" s="51">
        <v>6718010</v>
      </c>
      <c r="J111" s="51">
        <v>7513668</v>
      </c>
      <c r="K111" s="51">
        <v>8233719</v>
      </c>
      <c r="L111" s="51">
        <v>9126385</v>
      </c>
      <c r="M111" s="51">
        <v>10216487</v>
      </c>
      <c r="N111" s="51">
        <v>11011072</v>
      </c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</row>
    <row r="112" spans="1:40" x14ac:dyDescent="0.4">
      <c r="A112" s="3" t="s">
        <v>100</v>
      </c>
      <c r="B112" s="51">
        <v>0</v>
      </c>
      <c r="C112" s="51"/>
      <c r="D112" s="51">
        <v>0</v>
      </c>
      <c r="E112" s="51">
        <v>5320000</v>
      </c>
      <c r="F112" s="51">
        <v>5320000</v>
      </c>
      <c r="G112" s="51">
        <v>5320000</v>
      </c>
      <c r="H112" s="59"/>
      <c r="I112" s="51">
        <v>5320000</v>
      </c>
      <c r="J112" s="51">
        <v>10155600</v>
      </c>
      <c r="K112" s="51">
        <v>10155600</v>
      </c>
      <c r="L112" s="51">
        <v>10155600</v>
      </c>
      <c r="M112" s="51">
        <v>10155600</v>
      </c>
      <c r="N112" s="51">
        <v>10155600</v>
      </c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</row>
    <row r="113" spans="1:40" x14ac:dyDescent="0.4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</row>
    <row r="114" spans="1:40" x14ac:dyDescent="0.4">
      <c r="A114" s="18" t="s">
        <v>58</v>
      </c>
      <c r="B114" s="51">
        <v>364347</v>
      </c>
      <c r="C114" s="51">
        <v>586847</v>
      </c>
      <c r="D114" s="51">
        <v>814847</v>
      </c>
      <c r="E114" s="51">
        <v>1207481</v>
      </c>
      <c r="F114" s="51">
        <v>1502575</v>
      </c>
      <c r="G114" s="51">
        <v>1715075</v>
      </c>
      <c r="H114" s="51"/>
      <c r="I114" s="51">
        <v>1861575</v>
      </c>
      <c r="J114" s="51">
        <v>2088827</v>
      </c>
      <c r="K114" s="51">
        <v>2348382</v>
      </c>
      <c r="L114" s="51">
        <v>2614055</v>
      </c>
      <c r="M114" s="51">
        <v>2865571</v>
      </c>
      <c r="N114" s="51">
        <v>3116400</v>
      </c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</row>
    <row r="115" spans="1:40" x14ac:dyDescent="0.4">
      <c r="A115" s="18" t="s">
        <v>59</v>
      </c>
      <c r="B115" s="51">
        <v>0</v>
      </c>
      <c r="C115" s="51"/>
      <c r="D115" s="51">
        <v>0</v>
      </c>
      <c r="E115" s="51">
        <v>0</v>
      </c>
      <c r="F115" s="51">
        <v>0</v>
      </c>
      <c r="G115" s="51">
        <v>0</v>
      </c>
      <c r="H115" s="51"/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</row>
    <row r="116" spans="1:40" x14ac:dyDescent="0.4">
      <c r="A116" s="18" t="s">
        <v>60</v>
      </c>
      <c r="B116" s="51">
        <v>74115</v>
      </c>
      <c r="C116" s="51">
        <v>91087</v>
      </c>
      <c r="D116" s="51">
        <v>246398</v>
      </c>
      <c r="E116" s="51">
        <v>394352</v>
      </c>
      <c r="F116" s="51">
        <v>405852</v>
      </c>
      <c r="G116" s="51">
        <v>567152</v>
      </c>
      <c r="H116" s="51"/>
      <c r="I116" s="51">
        <v>644028</v>
      </c>
      <c r="J116" s="51">
        <v>664242</v>
      </c>
      <c r="K116" s="51">
        <v>748866</v>
      </c>
      <c r="L116" s="51">
        <v>841047</v>
      </c>
      <c r="M116" s="51">
        <v>919484</v>
      </c>
      <c r="N116" s="51">
        <v>1085578</v>
      </c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</row>
    <row r="117" spans="1:40" x14ac:dyDescent="0.4">
      <c r="A117" s="18" t="s">
        <v>61</v>
      </c>
      <c r="B117" s="51">
        <v>29091</v>
      </c>
      <c r="C117" s="51">
        <v>44118</v>
      </c>
      <c r="D117" s="51">
        <v>55134</v>
      </c>
      <c r="E117" s="51">
        <v>66798</v>
      </c>
      <c r="F117" s="51">
        <v>74597</v>
      </c>
      <c r="G117" s="51">
        <v>105459</v>
      </c>
      <c r="H117" s="51"/>
      <c r="I117" s="51">
        <v>121748</v>
      </c>
      <c r="J117" s="51">
        <v>127705</v>
      </c>
      <c r="K117" s="51">
        <v>131047</v>
      </c>
      <c r="L117" s="51">
        <v>159276</v>
      </c>
      <c r="M117" s="51">
        <v>172538</v>
      </c>
      <c r="N117" s="51">
        <v>191685</v>
      </c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</row>
    <row r="118" spans="1:40" x14ac:dyDescent="0.4">
      <c r="A118" s="18" t="s">
        <v>101</v>
      </c>
      <c r="B118" s="51">
        <v>0</v>
      </c>
      <c r="C118" s="51"/>
      <c r="D118" s="51">
        <v>0</v>
      </c>
      <c r="E118" s="51">
        <v>125400</v>
      </c>
      <c r="F118" s="51">
        <v>138399</v>
      </c>
      <c r="G118" s="51">
        <v>171399</v>
      </c>
      <c r="H118" s="51"/>
      <c r="I118" s="51">
        <v>171399</v>
      </c>
      <c r="J118" s="51">
        <v>171399</v>
      </c>
      <c r="K118" s="51">
        <v>171399</v>
      </c>
      <c r="L118" s="51">
        <v>176349</v>
      </c>
      <c r="M118" s="51">
        <v>176349</v>
      </c>
      <c r="N118" s="51">
        <v>475329</v>
      </c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</row>
    <row r="119" spans="1:40" x14ac:dyDescent="0.4">
      <c r="A119" s="18" t="s">
        <v>63</v>
      </c>
      <c r="B119" s="51">
        <v>3200</v>
      </c>
      <c r="C119" s="51">
        <v>3200</v>
      </c>
      <c r="D119" s="51">
        <v>108442</v>
      </c>
      <c r="E119" s="51">
        <v>108442</v>
      </c>
      <c r="F119" s="51">
        <v>114594</v>
      </c>
      <c r="G119" s="51">
        <v>115637</v>
      </c>
      <c r="H119" s="51"/>
      <c r="I119" s="51">
        <v>115637</v>
      </c>
      <c r="J119" s="51">
        <v>115637</v>
      </c>
      <c r="K119" s="51">
        <v>115637</v>
      </c>
      <c r="L119" s="51">
        <v>115637</v>
      </c>
      <c r="M119" s="51">
        <v>115637</v>
      </c>
      <c r="N119" s="51">
        <v>115637</v>
      </c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</row>
    <row r="120" spans="1:40" x14ac:dyDescent="0.4">
      <c r="A120" s="18" t="s">
        <v>64</v>
      </c>
      <c r="B120" s="51">
        <v>68376</v>
      </c>
      <c r="C120" s="51">
        <v>163539</v>
      </c>
      <c r="D120" s="51">
        <v>248039</v>
      </c>
      <c r="E120" s="51">
        <v>346468</v>
      </c>
      <c r="F120" s="51">
        <v>437068</v>
      </c>
      <c r="G120" s="51">
        <v>523873</v>
      </c>
      <c r="H120" s="51"/>
      <c r="I120" s="51">
        <v>590122</v>
      </c>
      <c r="J120" s="51">
        <v>664309</v>
      </c>
      <c r="K120" s="51">
        <v>743502</v>
      </c>
      <c r="L120" s="51">
        <v>832013</v>
      </c>
      <c r="M120" s="51">
        <v>914543</v>
      </c>
      <c r="N120" s="51">
        <v>991455</v>
      </c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</row>
    <row r="121" spans="1:40" x14ac:dyDescent="0.4">
      <c r="A121" s="18" t="s">
        <v>65</v>
      </c>
      <c r="B121" s="51">
        <v>25600</v>
      </c>
      <c r="C121" s="51">
        <v>35100</v>
      </c>
      <c r="D121" s="51">
        <v>44600</v>
      </c>
      <c r="E121" s="51">
        <v>84460</v>
      </c>
      <c r="F121" s="51">
        <v>107710</v>
      </c>
      <c r="G121" s="51">
        <v>117210</v>
      </c>
      <c r="H121" s="51"/>
      <c r="I121" s="51">
        <v>126710</v>
      </c>
      <c r="J121" s="51">
        <v>166570</v>
      </c>
      <c r="K121" s="51">
        <v>208270</v>
      </c>
      <c r="L121" s="51">
        <v>217620</v>
      </c>
      <c r="M121" s="51">
        <v>227120</v>
      </c>
      <c r="N121" s="51">
        <v>255034</v>
      </c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</row>
    <row r="122" spans="1:40" x14ac:dyDescent="0.4">
      <c r="A122" s="18" t="s">
        <v>66</v>
      </c>
      <c r="B122" s="51">
        <v>0</v>
      </c>
      <c r="C122" s="51"/>
      <c r="D122" s="51">
        <v>0</v>
      </c>
      <c r="E122" s="51">
        <v>2000</v>
      </c>
      <c r="F122" s="51">
        <v>4200</v>
      </c>
      <c r="G122" s="51">
        <v>14200</v>
      </c>
      <c r="H122" s="51"/>
      <c r="I122" s="51">
        <v>27053</v>
      </c>
      <c r="J122" s="51">
        <v>46933</v>
      </c>
      <c r="K122" s="51">
        <v>67333</v>
      </c>
      <c r="L122" s="51">
        <v>67333</v>
      </c>
      <c r="M122" s="51">
        <v>71733</v>
      </c>
      <c r="N122" s="51">
        <v>82733</v>
      </c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</row>
    <row r="123" spans="1:40" x14ac:dyDescent="0.4">
      <c r="A123" s="18" t="s">
        <v>67</v>
      </c>
      <c r="B123" s="51">
        <v>0</v>
      </c>
      <c r="C123" s="51"/>
      <c r="D123" s="51">
        <v>17600</v>
      </c>
      <c r="E123" s="51">
        <v>17600</v>
      </c>
      <c r="F123" s="51">
        <v>17600</v>
      </c>
      <c r="G123" s="51">
        <v>17600</v>
      </c>
      <c r="H123" s="51"/>
      <c r="I123" s="51">
        <v>22000</v>
      </c>
      <c r="J123" s="51">
        <v>22000</v>
      </c>
      <c r="K123" s="51">
        <v>22000</v>
      </c>
      <c r="L123" s="51">
        <v>22000</v>
      </c>
      <c r="M123" s="51">
        <v>22000</v>
      </c>
      <c r="N123" s="51">
        <v>22000</v>
      </c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</row>
    <row r="124" spans="1:40" x14ac:dyDescent="0.4">
      <c r="A124" s="18" t="s">
        <v>68</v>
      </c>
      <c r="B124" s="51">
        <v>637824</v>
      </c>
      <c r="C124" s="51">
        <v>1109841</v>
      </c>
      <c r="D124" s="51">
        <v>1635436</v>
      </c>
      <c r="E124" s="51">
        <v>2062917</v>
      </c>
      <c r="F124" s="51">
        <v>2430586</v>
      </c>
      <c r="G124" s="51">
        <v>3020606</v>
      </c>
      <c r="H124" s="51"/>
      <c r="I124" s="51">
        <v>3488486</v>
      </c>
      <c r="J124" s="51">
        <v>3835523</v>
      </c>
      <c r="K124" s="51">
        <v>4333843</v>
      </c>
      <c r="L124" s="51">
        <v>4733902</v>
      </c>
      <c r="M124" s="51">
        <v>5296481</v>
      </c>
      <c r="N124" s="51">
        <v>5944895</v>
      </c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</row>
    <row r="125" spans="1:40" x14ac:dyDescent="0.4">
      <c r="A125" s="18" t="s">
        <v>69</v>
      </c>
      <c r="B125" s="51">
        <v>4000</v>
      </c>
      <c r="C125" s="51">
        <v>6000</v>
      </c>
      <c r="D125" s="51">
        <v>8000</v>
      </c>
      <c r="E125" s="51">
        <v>8000</v>
      </c>
      <c r="F125" s="51">
        <v>10000</v>
      </c>
      <c r="G125" s="51">
        <v>18120</v>
      </c>
      <c r="H125" s="51"/>
      <c r="I125" s="51">
        <v>27120</v>
      </c>
      <c r="J125" s="51">
        <v>29120</v>
      </c>
      <c r="K125" s="51">
        <v>40120</v>
      </c>
      <c r="L125" s="51">
        <v>68840</v>
      </c>
      <c r="M125" s="51">
        <v>68840</v>
      </c>
      <c r="N125" s="51">
        <v>68840</v>
      </c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</row>
    <row r="126" spans="1:40" x14ac:dyDescent="0.4">
      <c r="A126" s="18" t="s">
        <v>102</v>
      </c>
      <c r="B126" s="51">
        <v>9475</v>
      </c>
      <c r="C126" s="51">
        <v>9475</v>
      </c>
      <c r="D126" s="51">
        <v>9475</v>
      </c>
      <c r="E126" s="51">
        <v>26475</v>
      </c>
      <c r="F126" s="51">
        <v>41975</v>
      </c>
      <c r="G126" s="51">
        <v>41975</v>
      </c>
      <c r="H126" s="51"/>
      <c r="I126" s="51">
        <v>44975</v>
      </c>
      <c r="J126" s="51">
        <v>44975</v>
      </c>
      <c r="K126" s="51">
        <v>44975</v>
      </c>
      <c r="L126" s="51">
        <v>44975</v>
      </c>
      <c r="M126" s="51">
        <v>44975</v>
      </c>
      <c r="N126" s="51">
        <v>64975</v>
      </c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</row>
    <row r="127" spans="1:40" x14ac:dyDescent="0.4">
      <c r="A127" s="18" t="s">
        <v>71</v>
      </c>
      <c r="B127" s="51">
        <v>515296</v>
      </c>
      <c r="C127" s="51">
        <v>949722</v>
      </c>
      <c r="D127" s="51">
        <v>1474477</v>
      </c>
      <c r="E127" s="51">
        <v>1910514</v>
      </c>
      <c r="F127" s="51">
        <v>2323668</v>
      </c>
      <c r="G127" s="51">
        <v>2947295</v>
      </c>
      <c r="H127" s="51"/>
      <c r="I127" s="51">
        <v>3709162</v>
      </c>
      <c r="J127" s="51">
        <v>4199404</v>
      </c>
      <c r="K127" s="51">
        <v>4565837</v>
      </c>
      <c r="L127" s="51">
        <v>4992230</v>
      </c>
      <c r="M127" s="51">
        <v>5388972</v>
      </c>
      <c r="N127" s="51">
        <v>5714508</v>
      </c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</row>
    <row r="128" spans="1:40" x14ac:dyDescent="0.4">
      <c r="A128" s="18" t="s">
        <v>72</v>
      </c>
      <c r="B128" s="51">
        <v>13332</v>
      </c>
      <c r="C128" s="51">
        <v>59774</v>
      </c>
      <c r="D128" s="51">
        <v>62084</v>
      </c>
      <c r="E128" s="51">
        <v>62084</v>
      </c>
      <c r="F128" s="51">
        <v>90255</v>
      </c>
      <c r="G128" s="51">
        <v>98782</v>
      </c>
      <c r="H128" s="51"/>
      <c r="I128" s="51">
        <v>102747</v>
      </c>
      <c r="J128" s="51">
        <v>105398</v>
      </c>
      <c r="K128" s="51">
        <v>106443</v>
      </c>
      <c r="L128" s="51">
        <v>108327</v>
      </c>
      <c r="M128" s="51">
        <v>116511</v>
      </c>
      <c r="N128" s="51">
        <v>116511</v>
      </c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</row>
    <row r="129" spans="1:40" x14ac:dyDescent="0.4">
      <c r="A129" s="18" t="s">
        <v>73</v>
      </c>
      <c r="B129" s="51">
        <v>68412</v>
      </c>
      <c r="C129" s="51">
        <v>312282</v>
      </c>
      <c r="D129" s="51">
        <v>312282</v>
      </c>
      <c r="E129" s="51">
        <v>312282</v>
      </c>
      <c r="F129" s="51">
        <v>344442</v>
      </c>
      <c r="G129" s="51">
        <v>372972</v>
      </c>
      <c r="H129" s="51"/>
      <c r="I129" s="51">
        <v>426222</v>
      </c>
      <c r="J129" s="51">
        <v>426222</v>
      </c>
      <c r="K129" s="51">
        <v>426222</v>
      </c>
      <c r="L129" s="51">
        <v>850742</v>
      </c>
      <c r="M129" s="51">
        <v>850742</v>
      </c>
      <c r="N129" s="51">
        <v>915072</v>
      </c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</row>
    <row r="130" spans="1:40" x14ac:dyDescent="0.4">
      <c r="A130" s="18" t="s">
        <v>74</v>
      </c>
      <c r="B130" s="51">
        <v>645770</v>
      </c>
      <c r="C130" s="51">
        <v>1455654</v>
      </c>
      <c r="D130" s="51">
        <v>1710266</v>
      </c>
      <c r="E130" s="51">
        <v>1991624</v>
      </c>
      <c r="F130" s="51">
        <v>2312064</v>
      </c>
      <c r="G130" s="51">
        <v>2684304</v>
      </c>
      <c r="H130" s="51"/>
      <c r="I130" s="51">
        <v>3189597</v>
      </c>
      <c r="J130" s="51">
        <v>3463348</v>
      </c>
      <c r="K130" s="51">
        <v>4773695</v>
      </c>
      <c r="L130" s="51">
        <v>5686626</v>
      </c>
      <c r="M130" s="51">
        <v>5855265</v>
      </c>
      <c r="N130" s="51">
        <v>6693171</v>
      </c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</row>
    <row r="131" spans="1:40" x14ac:dyDescent="0.4">
      <c r="A131" s="18" t="s">
        <v>75</v>
      </c>
      <c r="B131" s="51">
        <v>0</v>
      </c>
      <c r="C131" s="51">
        <v>11726</v>
      </c>
      <c r="D131" s="51">
        <v>46728</v>
      </c>
      <c r="E131" s="51">
        <v>68552</v>
      </c>
      <c r="F131" s="51">
        <v>68552</v>
      </c>
      <c r="G131" s="51">
        <v>68552</v>
      </c>
      <c r="H131" s="51"/>
      <c r="I131" s="51">
        <v>224202</v>
      </c>
      <c r="J131" s="51">
        <v>257202</v>
      </c>
      <c r="K131" s="51">
        <v>298122</v>
      </c>
      <c r="L131" s="51">
        <v>298122</v>
      </c>
      <c r="M131" s="51">
        <v>368122</v>
      </c>
      <c r="N131" s="51">
        <v>380222</v>
      </c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</row>
    <row r="132" spans="1:40" x14ac:dyDescent="0.4">
      <c r="A132" s="18" t="s">
        <v>76</v>
      </c>
      <c r="B132" s="51">
        <v>372204</v>
      </c>
      <c r="C132" s="51">
        <v>695740</v>
      </c>
      <c r="D132" s="51">
        <v>1040494</v>
      </c>
      <c r="E132" s="51">
        <v>1388826</v>
      </c>
      <c r="F132" s="51">
        <v>1699509</v>
      </c>
      <c r="G132" s="51">
        <v>2108752</v>
      </c>
      <c r="H132" s="51"/>
      <c r="I132" s="51">
        <v>2446143</v>
      </c>
      <c r="J132" s="51">
        <v>2811825</v>
      </c>
      <c r="K132" s="51">
        <v>3172701</v>
      </c>
      <c r="L132" s="51">
        <v>3537357</v>
      </c>
      <c r="M132" s="51">
        <v>3874913</v>
      </c>
      <c r="N132" s="51">
        <v>4286449</v>
      </c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</row>
    <row r="133" spans="1:40" x14ac:dyDescent="0.4">
      <c r="A133" s="18" t="s">
        <v>77</v>
      </c>
      <c r="B133" s="51">
        <v>345000</v>
      </c>
      <c r="C133" s="51">
        <v>810000</v>
      </c>
      <c r="D133" s="51">
        <v>1155000</v>
      </c>
      <c r="E133" s="51">
        <v>1500000</v>
      </c>
      <c r="F133" s="51">
        <v>1845000</v>
      </c>
      <c r="G133" s="51">
        <v>2190000</v>
      </c>
      <c r="H133" s="51"/>
      <c r="I133" s="51">
        <v>2535000</v>
      </c>
      <c r="J133" s="51">
        <v>2880000</v>
      </c>
      <c r="K133" s="51">
        <v>3225000</v>
      </c>
      <c r="L133" s="51">
        <v>3570000</v>
      </c>
      <c r="M133" s="51">
        <v>3915000</v>
      </c>
      <c r="N133" s="51">
        <v>4215000</v>
      </c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</row>
    <row r="134" spans="1:40" x14ac:dyDescent="0.4">
      <c r="A134" s="18" t="s">
        <v>78</v>
      </c>
      <c r="B134" s="51">
        <v>544</v>
      </c>
      <c r="C134" s="51">
        <v>82244</v>
      </c>
      <c r="D134" s="51">
        <v>358044</v>
      </c>
      <c r="E134" s="51">
        <v>404244</v>
      </c>
      <c r="F134" s="51">
        <v>400417</v>
      </c>
      <c r="G134" s="51">
        <v>400436</v>
      </c>
      <c r="H134" s="51"/>
      <c r="I134" s="51">
        <v>400550</v>
      </c>
      <c r="J134" s="51">
        <v>400550</v>
      </c>
      <c r="K134" s="51">
        <v>449050</v>
      </c>
      <c r="L134" s="51">
        <v>449550</v>
      </c>
      <c r="M134" s="51">
        <v>451996</v>
      </c>
      <c r="N134" s="51">
        <v>500018</v>
      </c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</row>
    <row r="135" spans="1:40" x14ac:dyDescent="0.4">
      <c r="A135" s="18" t="s">
        <v>79</v>
      </c>
      <c r="B135" s="51">
        <v>57742</v>
      </c>
      <c r="C135" s="51">
        <v>197118</v>
      </c>
      <c r="D135" s="51">
        <v>401576</v>
      </c>
      <c r="E135" s="51">
        <v>539451</v>
      </c>
      <c r="F135" s="51">
        <v>552114</v>
      </c>
      <c r="G135" s="51">
        <v>756263</v>
      </c>
      <c r="H135" s="51"/>
      <c r="I135" s="51">
        <v>1082390</v>
      </c>
      <c r="J135" s="51">
        <v>1095073</v>
      </c>
      <c r="K135" s="51">
        <v>1294136</v>
      </c>
      <c r="L135" s="51">
        <v>1314496</v>
      </c>
      <c r="M135" s="51">
        <v>1367800</v>
      </c>
      <c r="N135" s="51">
        <v>1610407</v>
      </c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</row>
    <row r="136" spans="1:40" x14ac:dyDescent="0.4">
      <c r="A136" s="18" t="s">
        <v>80</v>
      </c>
      <c r="B136" s="51">
        <v>0</v>
      </c>
      <c r="C136" s="51">
        <v>0</v>
      </c>
      <c r="D136" s="51">
        <v>0</v>
      </c>
      <c r="E136" s="51">
        <v>0</v>
      </c>
      <c r="F136" s="51">
        <v>1366</v>
      </c>
      <c r="G136" s="51">
        <v>7174</v>
      </c>
      <c r="H136" s="51"/>
      <c r="I136" s="51">
        <v>9174</v>
      </c>
      <c r="J136" s="51">
        <v>9174</v>
      </c>
      <c r="K136" s="51">
        <v>9174</v>
      </c>
      <c r="L136" s="51">
        <v>9174</v>
      </c>
      <c r="M136" s="51">
        <v>9174</v>
      </c>
      <c r="N136" s="51">
        <v>9174</v>
      </c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</row>
    <row r="137" spans="1:40" x14ac:dyDescent="0.4">
      <c r="A137" s="32" t="s">
        <v>81</v>
      </c>
      <c r="B137" s="51">
        <v>234855</v>
      </c>
      <c r="C137" s="51">
        <v>418782</v>
      </c>
      <c r="D137" s="51">
        <v>624856</v>
      </c>
      <c r="E137" s="51">
        <v>941234</v>
      </c>
      <c r="F137" s="51">
        <v>1288353</v>
      </c>
      <c r="G137" s="51">
        <v>2045187</v>
      </c>
      <c r="H137" s="51"/>
      <c r="I137" s="51">
        <v>3136982</v>
      </c>
      <c r="J137" s="51">
        <v>3535647</v>
      </c>
      <c r="K137" s="51">
        <v>4007975</v>
      </c>
      <c r="L137" s="51">
        <v>4659781</v>
      </c>
      <c r="M137" s="51">
        <v>5189719</v>
      </c>
      <c r="N137" s="51">
        <v>5642376</v>
      </c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</row>
    <row r="138" spans="1:40" x14ac:dyDescent="0.4">
      <c r="A138" s="18" t="s">
        <v>82</v>
      </c>
      <c r="B138" s="51">
        <v>0</v>
      </c>
      <c r="C138" s="51"/>
      <c r="D138" s="51"/>
      <c r="E138" s="51"/>
      <c r="F138" s="51"/>
      <c r="G138" s="51"/>
      <c r="H138" s="51"/>
      <c r="I138" s="51">
        <v>0</v>
      </c>
      <c r="J138" s="51"/>
      <c r="K138" s="51"/>
      <c r="L138" s="51"/>
      <c r="M138" s="51"/>
      <c r="N138" s="60">
        <v>2704602</v>
      </c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</row>
    <row r="140" spans="1:40" x14ac:dyDescent="0.4">
      <c r="A140" s="18" t="s">
        <v>103</v>
      </c>
      <c r="B140" s="57">
        <v>-2032</v>
      </c>
      <c r="C140" s="57">
        <v>12746</v>
      </c>
      <c r="D140" s="57">
        <v>10442</v>
      </c>
      <c r="E140" s="57">
        <v>58907</v>
      </c>
      <c r="F140" s="57">
        <v>58907</v>
      </c>
      <c r="G140" s="57">
        <v>51916</v>
      </c>
      <c r="I140" s="57">
        <v>47308</v>
      </c>
      <c r="J140" s="57">
        <v>142333</v>
      </c>
      <c r="K140" s="57">
        <v>123901</v>
      </c>
      <c r="L140" s="57">
        <v>123901</v>
      </c>
      <c r="M140" s="57">
        <v>150309</v>
      </c>
      <c r="N140" s="57">
        <v>129770</v>
      </c>
    </row>
    <row r="141" spans="1:40" x14ac:dyDescent="0.4">
      <c r="A141" s="18" t="s">
        <v>104</v>
      </c>
      <c r="B141" s="57">
        <v>22233</v>
      </c>
      <c r="C141" s="57">
        <v>45537</v>
      </c>
      <c r="D141" s="57">
        <v>66283</v>
      </c>
      <c r="E141" s="57">
        <v>88061</v>
      </c>
      <c r="F141" s="57">
        <v>109439</v>
      </c>
      <c r="G141" s="57">
        <v>129742</v>
      </c>
      <c r="I141" s="57">
        <v>152315</v>
      </c>
      <c r="J141" s="57">
        <v>169893</v>
      </c>
      <c r="K141" s="57">
        <v>189676</v>
      </c>
      <c r="L141" s="57">
        <v>210311</v>
      </c>
      <c r="M141" s="57">
        <v>227219</v>
      </c>
      <c r="N141" s="57">
        <v>317102</v>
      </c>
    </row>
    <row r="142" spans="1:40" x14ac:dyDescent="0.4">
      <c r="A142" s="18" t="s">
        <v>105</v>
      </c>
      <c r="B142" s="57">
        <v>0</v>
      </c>
      <c r="C142" s="57">
        <v>490530</v>
      </c>
      <c r="D142" s="57">
        <v>508600</v>
      </c>
      <c r="E142" s="57">
        <v>508600</v>
      </c>
      <c r="F142" s="57">
        <v>529920</v>
      </c>
      <c r="G142" s="57">
        <v>572560</v>
      </c>
      <c r="I142" s="57">
        <v>572560</v>
      </c>
      <c r="J142" s="57">
        <v>572560</v>
      </c>
      <c r="K142" s="57">
        <v>572560</v>
      </c>
      <c r="L142" s="57">
        <v>587630</v>
      </c>
      <c r="M142" s="57">
        <v>633020</v>
      </c>
      <c r="N142" s="57">
        <v>714474</v>
      </c>
    </row>
  </sheetData>
  <mergeCells count="5">
    <mergeCell ref="A1:P1"/>
    <mergeCell ref="Q73:R73"/>
    <mergeCell ref="Q74:R74"/>
    <mergeCell ref="Q75:R75"/>
    <mergeCell ref="Q76:R76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2026-08-10T01:00:32Z</dcterms:created>
  <dcterms:modified xsi:type="dcterms:W3CDTF">2026-08-10T01:01:31Z</dcterms:modified>
</cp:coreProperties>
</file>