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0B6b2OqyPVGK8Sld1bXlxR0w5MEE\総務\法人管理\総会\令和3年度通常総会\"/>
    </mc:Choice>
  </mc:AlternateContent>
  <bookViews>
    <workbookView xWindow="0" yWindow="0" windowWidth="28770" windowHeight="11295"/>
  </bookViews>
  <sheets>
    <sheet name="法人全体" sheetId="1" r:id="rId1"/>
    <sheet name="杜の家ファーム" sheetId="2" r:id="rId2"/>
    <sheet name="りゅうそう放課後ラボ" sheetId="3" r:id="rId3"/>
    <sheet name="晴れの国" sheetId="4" r:id="rId4"/>
    <sheet name="晴れの国参考資料" sheetId="5" r:id="rId5"/>
  </sheets>
  <calcPr calcId="152511"/>
  <extLst>
    <ext uri="GoogleSheetsCustomDataVersion1">
      <go:sheetsCustomData xmlns:go="http://customooxmlschemas.google.com/" r:id="rId9" roundtripDataSignature="AMtx7miVW4QCzaGws8wj8gnrJpDNZsvwCA=="/>
    </ext>
  </extLst>
</workbook>
</file>

<file path=xl/calcChain.xml><?xml version="1.0" encoding="utf-8"?>
<calcChain xmlns="http://schemas.openxmlformats.org/spreadsheetml/2006/main">
  <c r="G52" i="2" l="1"/>
  <c r="H52" i="2"/>
  <c r="I52" i="2"/>
  <c r="J52" i="2"/>
  <c r="K52" i="2"/>
  <c r="L52" i="2"/>
  <c r="M52" i="2"/>
  <c r="N52" i="2"/>
  <c r="O52" i="2"/>
  <c r="P52" i="2"/>
  <c r="Q52" i="2"/>
  <c r="F52" i="2"/>
  <c r="G49" i="2"/>
  <c r="H49" i="2"/>
  <c r="I49" i="2"/>
  <c r="J49" i="2"/>
  <c r="K49" i="2"/>
  <c r="L49" i="2"/>
  <c r="M49" i="2"/>
  <c r="N49" i="2"/>
  <c r="O49" i="2"/>
  <c r="P49" i="2"/>
  <c r="Q49" i="2"/>
  <c r="G61" i="2"/>
  <c r="H61" i="2"/>
  <c r="I61" i="2"/>
  <c r="J61" i="2"/>
  <c r="K61" i="2"/>
  <c r="L61" i="2"/>
  <c r="M61" i="2"/>
  <c r="N61" i="2"/>
  <c r="O61" i="2"/>
  <c r="P61" i="2"/>
  <c r="Q61" i="2"/>
  <c r="G60" i="2"/>
  <c r="H60" i="2"/>
  <c r="I60" i="2"/>
  <c r="G59" i="2"/>
  <c r="H59" i="2"/>
  <c r="I59" i="2"/>
  <c r="J59" i="2"/>
  <c r="K59" i="2"/>
  <c r="L59" i="2"/>
  <c r="M59" i="2"/>
  <c r="N59" i="2"/>
  <c r="O59" i="2"/>
  <c r="P59" i="2"/>
  <c r="Q59" i="2"/>
  <c r="G58" i="2"/>
  <c r="H58" i="2"/>
  <c r="I58" i="2"/>
  <c r="J58" i="2"/>
  <c r="K58" i="2"/>
  <c r="L58" i="2"/>
  <c r="M58" i="2"/>
  <c r="N58" i="2"/>
  <c r="O58" i="2"/>
  <c r="P58" i="2"/>
  <c r="Q58" i="2"/>
  <c r="G57" i="2"/>
  <c r="H57" i="2"/>
  <c r="I57" i="2"/>
  <c r="J57" i="2"/>
  <c r="R57" i="2" s="1"/>
  <c r="K57" i="2"/>
  <c r="L57" i="2"/>
  <c r="M57" i="2"/>
  <c r="N57" i="2"/>
  <c r="O57" i="2"/>
  <c r="P57" i="2"/>
  <c r="Q57" i="2"/>
  <c r="F61" i="2"/>
  <c r="F60" i="2"/>
  <c r="F59" i="2"/>
  <c r="R59" i="2" s="1"/>
  <c r="F58" i="2"/>
  <c r="F57" i="2"/>
  <c r="R58" i="2"/>
  <c r="F49" i="2"/>
  <c r="G57" i="4"/>
  <c r="H57" i="4"/>
  <c r="I57" i="4"/>
  <c r="J57" i="4"/>
  <c r="K57" i="4"/>
  <c r="L57" i="4"/>
  <c r="M57" i="4"/>
  <c r="N57" i="4"/>
  <c r="O57" i="4"/>
  <c r="P57" i="4"/>
  <c r="Q57" i="4"/>
  <c r="F57" i="4"/>
  <c r="G56" i="4"/>
  <c r="H56" i="4"/>
  <c r="I56" i="4"/>
  <c r="J56" i="4"/>
  <c r="K56" i="4"/>
  <c r="L56" i="4"/>
  <c r="M56" i="4"/>
  <c r="N56" i="4"/>
  <c r="O56" i="4"/>
  <c r="P56" i="4"/>
  <c r="Q56" i="4"/>
  <c r="F56" i="4"/>
  <c r="G55" i="4"/>
  <c r="H55" i="4"/>
  <c r="I55" i="4"/>
  <c r="J55" i="4"/>
  <c r="K55" i="4"/>
  <c r="L55" i="4"/>
  <c r="M55" i="4"/>
  <c r="N55" i="4"/>
  <c r="O55" i="4"/>
  <c r="P55" i="4"/>
  <c r="Q55" i="4"/>
  <c r="F55" i="4"/>
  <c r="G54" i="4"/>
  <c r="H54" i="4"/>
  <c r="I54" i="4"/>
  <c r="J54" i="4"/>
  <c r="K54" i="4"/>
  <c r="L54" i="4"/>
  <c r="M54" i="4"/>
  <c r="N54" i="4"/>
  <c r="O54" i="4"/>
  <c r="P54" i="4"/>
  <c r="Q54" i="4"/>
  <c r="F54" i="4"/>
  <c r="G45" i="4"/>
  <c r="H45" i="4"/>
  <c r="I45" i="4"/>
  <c r="J45" i="4"/>
  <c r="K45" i="4"/>
  <c r="L45" i="4"/>
  <c r="M45" i="4"/>
  <c r="N45" i="4"/>
  <c r="O45" i="4"/>
  <c r="P45" i="4"/>
  <c r="Q45" i="4"/>
  <c r="R56" i="4"/>
  <c r="R55" i="4"/>
  <c r="R54" i="4"/>
  <c r="F45" i="4"/>
  <c r="G41" i="3"/>
  <c r="H41" i="3"/>
  <c r="I41" i="3"/>
  <c r="J41" i="3"/>
  <c r="K41" i="3"/>
  <c r="L41" i="3"/>
  <c r="M41" i="3"/>
  <c r="N41" i="3"/>
  <c r="O41" i="3"/>
  <c r="P41" i="3"/>
  <c r="Q41" i="3"/>
  <c r="F41" i="3"/>
  <c r="G40" i="3"/>
  <c r="H40" i="3"/>
  <c r="I40" i="3"/>
  <c r="J40" i="3"/>
  <c r="K40" i="3"/>
  <c r="L40" i="3"/>
  <c r="M40" i="3"/>
  <c r="N40" i="3"/>
  <c r="O40" i="3"/>
  <c r="P40" i="3"/>
  <c r="Q40" i="3"/>
  <c r="F40" i="3"/>
  <c r="G51" i="3"/>
  <c r="H51" i="3"/>
  <c r="I51" i="3"/>
  <c r="J51" i="3"/>
  <c r="K51" i="3"/>
  <c r="L51" i="3"/>
  <c r="M51" i="3"/>
  <c r="N51" i="3"/>
  <c r="O51" i="3"/>
  <c r="P51" i="3"/>
  <c r="Q51" i="3"/>
  <c r="F51" i="3"/>
  <c r="G50" i="3"/>
  <c r="H50" i="3"/>
  <c r="I50" i="3"/>
  <c r="J50" i="3"/>
  <c r="R50" i="3" s="1"/>
  <c r="K50" i="3"/>
  <c r="L50" i="3"/>
  <c r="M50" i="3"/>
  <c r="N50" i="3"/>
  <c r="O50" i="3"/>
  <c r="P50" i="3"/>
  <c r="Q50" i="3"/>
  <c r="F50" i="3"/>
  <c r="F49" i="3"/>
  <c r="G49" i="3"/>
  <c r="H49" i="3"/>
  <c r="I49" i="3"/>
  <c r="J49" i="3"/>
  <c r="K49" i="3"/>
  <c r="L49" i="3"/>
  <c r="M49" i="3"/>
  <c r="N49" i="3"/>
  <c r="O49" i="3"/>
  <c r="P49" i="3"/>
  <c r="Q49" i="3"/>
  <c r="F43" i="3"/>
  <c r="G43" i="3"/>
  <c r="H43" i="3"/>
  <c r="I43" i="3"/>
  <c r="J43" i="3"/>
  <c r="K43" i="3"/>
  <c r="L43" i="3"/>
  <c r="M43" i="3"/>
  <c r="N43" i="3"/>
  <c r="O43" i="3"/>
  <c r="P43" i="3"/>
  <c r="Q43" i="3"/>
  <c r="T49" i="3"/>
  <c r="U49" i="3"/>
  <c r="V49" i="3"/>
  <c r="W49" i="3"/>
  <c r="X49" i="3"/>
  <c r="G51" i="2"/>
  <c r="H51" i="2"/>
  <c r="I51" i="2"/>
  <c r="J51" i="2"/>
  <c r="K51" i="2"/>
  <c r="F51" i="2"/>
  <c r="R43" i="3" l="1"/>
  <c r="R49" i="3"/>
  <c r="R48" i="3" s="1"/>
  <c r="R49" i="2"/>
  <c r="R60" i="2"/>
  <c r="R61" i="2"/>
  <c r="R52" i="2"/>
  <c r="R50" i="2" s="1"/>
  <c r="R57" i="4"/>
  <c r="R45" i="4"/>
  <c r="R51" i="3"/>
  <c r="R41" i="3"/>
  <c r="R40" i="3"/>
  <c r="I74" i="4" l="1"/>
  <c r="C48" i="5" l="1"/>
  <c r="C47" i="5"/>
  <c r="F35" i="5"/>
  <c r="F34" i="5"/>
  <c r="F28" i="5"/>
  <c r="C20" i="5"/>
  <c r="C22" i="5" s="1"/>
  <c r="C18" i="5"/>
  <c r="F11" i="5"/>
  <c r="B11" i="5"/>
  <c r="R99" i="4"/>
  <c r="R98" i="4"/>
  <c r="R90" i="4"/>
  <c r="X89" i="4"/>
  <c r="U89" i="4"/>
  <c r="T89" i="4"/>
  <c r="R89" i="4"/>
  <c r="X88" i="4"/>
  <c r="T88" i="4"/>
  <c r="Q88" i="4"/>
  <c r="P88" i="4"/>
  <c r="O88" i="4"/>
  <c r="N88" i="4"/>
  <c r="M88" i="4"/>
  <c r="L88" i="4"/>
  <c r="K88" i="4"/>
  <c r="J88" i="4"/>
  <c r="I88" i="4"/>
  <c r="H88" i="4"/>
  <c r="G88" i="4"/>
  <c r="F88" i="4"/>
  <c r="R88" i="4" s="1"/>
  <c r="R87" i="4"/>
  <c r="R86" i="4"/>
  <c r="X85" i="4"/>
  <c r="X84" i="4" s="1"/>
  <c r="W85" i="4"/>
  <c r="V85" i="4"/>
  <c r="U85" i="4"/>
  <c r="T85" i="4"/>
  <c r="Q85" i="4"/>
  <c r="P85" i="4"/>
  <c r="O85" i="4"/>
  <c r="N85" i="4"/>
  <c r="N84" i="4" s="1"/>
  <c r="M85" i="4"/>
  <c r="L85" i="4"/>
  <c r="K85" i="4"/>
  <c r="J85" i="4"/>
  <c r="J84" i="4" s="1"/>
  <c r="I85" i="4"/>
  <c r="H85" i="4"/>
  <c r="G85" i="4"/>
  <c r="F85" i="4"/>
  <c r="F84" i="4" s="1"/>
  <c r="Q84" i="4"/>
  <c r="P84" i="4"/>
  <c r="M84" i="4"/>
  <c r="L84" i="4"/>
  <c r="I84" i="4"/>
  <c r="H84" i="4"/>
  <c r="V81" i="4"/>
  <c r="P81" i="4"/>
  <c r="P76" i="4"/>
  <c r="M76" i="4"/>
  <c r="X65" i="4"/>
  <c r="W65" i="4"/>
  <c r="V65" i="4"/>
  <c r="U65" i="4"/>
  <c r="T65" i="4"/>
  <c r="Q65" i="4"/>
  <c r="P65" i="4"/>
  <c r="O65" i="4"/>
  <c r="N65" i="4"/>
  <c r="M65" i="4"/>
  <c r="L65" i="4"/>
  <c r="K65" i="4"/>
  <c r="J65" i="4"/>
  <c r="I65" i="4"/>
  <c r="H65" i="4"/>
  <c r="G65" i="4"/>
  <c r="F65" i="4"/>
  <c r="R65" i="4" s="1"/>
  <c r="X64" i="4"/>
  <c r="W64" i="4"/>
  <c r="V64" i="4"/>
  <c r="U64" i="4"/>
  <c r="T64" i="4"/>
  <c r="Q64" i="4"/>
  <c r="P64" i="4"/>
  <c r="O64" i="4"/>
  <c r="N64" i="4"/>
  <c r="M64" i="4"/>
  <c r="L64" i="4"/>
  <c r="K64" i="4"/>
  <c r="J64" i="4"/>
  <c r="I64" i="4"/>
  <c r="H64" i="4"/>
  <c r="G64" i="4"/>
  <c r="F64" i="4"/>
  <c r="R64" i="4" s="1"/>
  <c r="X63" i="4"/>
  <c r="W63" i="4"/>
  <c r="V63" i="4"/>
  <c r="U63" i="4"/>
  <c r="T63" i="4"/>
  <c r="Q63" i="4"/>
  <c r="P63" i="4"/>
  <c r="O63" i="4"/>
  <c r="N63" i="4"/>
  <c r="M63" i="4"/>
  <c r="L63" i="4"/>
  <c r="K63" i="4"/>
  <c r="J63" i="4"/>
  <c r="I63" i="4"/>
  <c r="H63" i="4"/>
  <c r="G63" i="4"/>
  <c r="F63" i="4"/>
  <c r="X62" i="4"/>
  <c r="W62" i="4"/>
  <c r="V62" i="4"/>
  <c r="U62" i="4"/>
  <c r="T62" i="4"/>
  <c r="T60" i="4" s="1"/>
  <c r="T81" i="4" s="1"/>
  <c r="Q62" i="4"/>
  <c r="P62" i="4"/>
  <c r="O62" i="4"/>
  <c r="N62" i="4"/>
  <c r="M62" i="4"/>
  <c r="L62" i="4"/>
  <c r="K62" i="4"/>
  <c r="K60" i="4" s="1"/>
  <c r="J62" i="4"/>
  <c r="J60" i="4" s="1"/>
  <c r="I62" i="4"/>
  <c r="H62" i="4"/>
  <c r="G62" i="4"/>
  <c r="F62" i="4"/>
  <c r="R62" i="4" s="1"/>
  <c r="X61" i="4"/>
  <c r="W61" i="4"/>
  <c r="V61" i="4"/>
  <c r="V60" i="4" s="1"/>
  <c r="U61" i="4"/>
  <c r="T61" i="4"/>
  <c r="Q61" i="4"/>
  <c r="Q60" i="4" s="1"/>
  <c r="Q12" i="4" s="1"/>
  <c r="Q81" i="4" s="1"/>
  <c r="P61" i="4"/>
  <c r="P60" i="4" s="1"/>
  <c r="O61" i="4"/>
  <c r="N61" i="4"/>
  <c r="M61" i="4"/>
  <c r="M60" i="4" s="1"/>
  <c r="M12" i="4" s="1"/>
  <c r="M81" i="4" s="1"/>
  <c r="L61" i="4"/>
  <c r="L60" i="4" s="1"/>
  <c r="K61" i="4"/>
  <c r="J61" i="4"/>
  <c r="I61" i="4"/>
  <c r="I60" i="4" s="1"/>
  <c r="I12" i="4" s="1"/>
  <c r="I81" i="4" s="1"/>
  <c r="H61" i="4"/>
  <c r="H60" i="4" s="1"/>
  <c r="G61" i="4"/>
  <c r="F61" i="4"/>
  <c r="X60" i="4"/>
  <c r="X81" i="4" s="1"/>
  <c r="W60" i="4"/>
  <c r="W81" i="4" s="1"/>
  <c r="O60" i="4"/>
  <c r="N60" i="4"/>
  <c r="G60" i="4"/>
  <c r="F60" i="4"/>
  <c r="X59" i="4"/>
  <c r="W59" i="4"/>
  <c r="V59" i="4"/>
  <c r="U59" i="4"/>
  <c r="T59" i="4"/>
  <c r="Q59" i="4"/>
  <c r="P59" i="4"/>
  <c r="P53" i="4" s="1"/>
  <c r="P11" i="4" s="1"/>
  <c r="P80" i="4" s="1"/>
  <c r="O59" i="4"/>
  <c r="N59" i="4"/>
  <c r="M59" i="4"/>
  <c r="L59" i="4"/>
  <c r="L53" i="4" s="1"/>
  <c r="K59" i="4"/>
  <c r="J59" i="4"/>
  <c r="I59" i="4"/>
  <c r="H59" i="4"/>
  <c r="H53" i="4" s="1"/>
  <c r="H11" i="4" s="1"/>
  <c r="H80" i="4" s="1"/>
  <c r="G59" i="4"/>
  <c r="F59" i="4"/>
  <c r="X58" i="4"/>
  <c r="W58" i="4"/>
  <c r="V58" i="4"/>
  <c r="U58" i="4"/>
  <c r="T58" i="4"/>
  <c r="Q58" i="4"/>
  <c r="Q53" i="4" s="1"/>
  <c r="Q11" i="4" s="1"/>
  <c r="Q80" i="4" s="1"/>
  <c r="P58" i="4"/>
  <c r="O58" i="4"/>
  <c r="N58" i="4"/>
  <c r="N53" i="4" s="1"/>
  <c r="N11" i="4" s="1"/>
  <c r="N80" i="4" s="1"/>
  <c r="M58" i="4"/>
  <c r="L58" i="4"/>
  <c r="K58" i="4"/>
  <c r="K53" i="4" s="1"/>
  <c r="K11" i="4" s="1"/>
  <c r="K80" i="4" s="1"/>
  <c r="J58" i="4"/>
  <c r="J53" i="4" s="1"/>
  <c r="J11" i="4" s="1"/>
  <c r="J80" i="4" s="1"/>
  <c r="I58" i="4"/>
  <c r="I53" i="4" s="1"/>
  <c r="I11" i="4" s="1"/>
  <c r="I80" i="4" s="1"/>
  <c r="H58" i="4"/>
  <c r="G58" i="4"/>
  <c r="G53" i="4" s="1"/>
  <c r="G11" i="4" s="1"/>
  <c r="G80" i="4" s="1"/>
  <c r="X57" i="4"/>
  <c r="W57" i="4"/>
  <c r="V57" i="4"/>
  <c r="U57" i="4"/>
  <c r="T57" i="4"/>
  <c r="X56" i="4"/>
  <c r="W56" i="4"/>
  <c r="V56" i="4"/>
  <c r="U56" i="4"/>
  <c r="T56" i="4"/>
  <c r="X55" i="4"/>
  <c r="W55" i="4"/>
  <c r="V55" i="4"/>
  <c r="U55" i="4"/>
  <c r="T55" i="4"/>
  <c r="M53" i="4"/>
  <c r="M11" i="4" s="1"/>
  <c r="M80" i="4" s="1"/>
  <c r="X54" i="4"/>
  <c r="W54" i="4"/>
  <c r="V54" i="4"/>
  <c r="U54" i="4"/>
  <c r="T54" i="4"/>
  <c r="O53" i="4"/>
  <c r="O11" i="4" s="1"/>
  <c r="O80" i="4" s="1"/>
  <c r="F53" i="4"/>
  <c r="X49" i="4"/>
  <c r="W49" i="4"/>
  <c r="V49" i="4"/>
  <c r="V48" i="4" s="1"/>
  <c r="U49" i="4"/>
  <c r="U48" i="4" s="1"/>
  <c r="T49" i="4"/>
  <c r="Q49" i="4"/>
  <c r="Q48" i="4" s="1"/>
  <c r="Q10" i="4" s="1"/>
  <c r="P49" i="4"/>
  <c r="P48" i="4" s="1"/>
  <c r="O49" i="4"/>
  <c r="N49" i="4"/>
  <c r="M49" i="4"/>
  <c r="M48" i="4" s="1"/>
  <c r="N79" i="4" s="1"/>
  <c r="L49" i="4"/>
  <c r="L48" i="4" s="1"/>
  <c r="K49" i="4"/>
  <c r="J49" i="4"/>
  <c r="J48" i="4" s="1"/>
  <c r="I49" i="4"/>
  <c r="I48" i="4" s="1"/>
  <c r="J79" i="4" s="1"/>
  <c r="H49" i="4"/>
  <c r="H48" i="4" s="1"/>
  <c r="H10" i="4" s="1"/>
  <c r="G49" i="4"/>
  <c r="F49" i="4"/>
  <c r="X48" i="4"/>
  <c r="X79" i="4" s="1"/>
  <c r="W48" i="4"/>
  <c r="W79" i="4" s="1"/>
  <c r="T48" i="4"/>
  <c r="O48" i="4"/>
  <c r="P79" i="4" s="1"/>
  <c r="N48" i="4"/>
  <c r="O79" i="4" s="1"/>
  <c r="K48" i="4"/>
  <c r="L79" i="4" s="1"/>
  <c r="G48" i="4"/>
  <c r="H79" i="4" s="1"/>
  <c r="F48" i="4"/>
  <c r="G79" i="4" s="1"/>
  <c r="T47" i="4"/>
  <c r="X47" i="4" s="1"/>
  <c r="R47" i="4"/>
  <c r="T46" i="4"/>
  <c r="U46" i="4" s="1"/>
  <c r="V46" i="4" s="1"/>
  <c r="W46" i="4" s="1"/>
  <c r="X46" i="4" s="1"/>
  <c r="Q46" i="4"/>
  <c r="P46" i="4"/>
  <c r="O46" i="4"/>
  <c r="N46" i="4"/>
  <c r="M46" i="4"/>
  <c r="L46" i="4"/>
  <c r="K46" i="4"/>
  <c r="J46" i="4"/>
  <c r="I46" i="4"/>
  <c r="H46" i="4"/>
  <c r="G46" i="4"/>
  <c r="F46" i="4"/>
  <c r="T44" i="4"/>
  <c r="U44" i="4" s="1"/>
  <c r="V44" i="4" s="1"/>
  <c r="W44" i="4" s="1"/>
  <c r="X44" i="4" s="1"/>
  <c r="X43" i="4"/>
  <c r="T43" i="4"/>
  <c r="U43" i="4" s="1"/>
  <c r="V43" i="4" s="1"/>
  <c r="W43" i="4" s="1"/>
  <c r="Q43" i="4"/>
  <c r="P43" i="4"/>
  <c r="O43" i="4"/>
  <c r="N43" i="4"/>
  <c r="M43" i="4"/>
  <c r="L43" i="4"/>
  <c r="K43" i="4"/>
  <c r="K39" i="4" s="1"/>
  <c r="J43" i="4"/>
  <c r="I43" i="4"/>
  <c r="H43" i="4"/>
  <c r="G43" i="4"/>
  <c r="F43" i="4"/>
  <c r="T42" i="4"/>
  <c r="U42" i="4" s="1"/>
  <c r="V42" i="4" s="1"/>
  <c r="W42" i="4" s="1"/>
  <c r="X42" i="4" s="1"/>
  <c r="Q42" i="4"/>
  <c r="P42" i="4"/>
  <c r="O42" i="4"/>
  <c r="N42" i="4"/>
  <c r="M42" i="4"/>
  <c r="L42" i="4"/>
  <c r="K42" i="4"/>
  <c r="J42" i="4"/>
  <c r="I42" i="4"/>
  <c r="H42" i="4"/>
  <c r="G42" i="4"/>
  <c r="F42" i="4"/>
  <c r="U41" i="4"/>
  <c r="V41" i="4" s="1"/>
  <c r="W41" i="4" s="1"/>
  <c r="X41" i="4" s="1"/>
  <c r="Q41" i="4"/>
  <c r="P41" i="4"/>
  <c r="O41" i="4"/>
  <c r="N41" i="4"/>
  <c r="M41" i="4"/>
  <c r="L41" i="4"/>
  <c r="K41" i="4"/>
  <c r="J41" i="4"/>
  <c r="I41" i="4"/>
  <c r="H41" i="4"/>
  <c r="G41" i="4"/>
  <c r="F41" i="4"/>
  <c r="T40" i="4"/>
  <c r="U40" i="4" s="1"/>
  <c r="Q40" i="4"/>
  <c r="P40" i="4"/>
  <c r="O40" i="4"/>
  <c r="N40" i="4"/>
  <c r="M40" i="4"/>
  <c r="L40" i="4"/>
  <c r="K40" i="4"/>
  <c r="J40" i="4"/>
  <c r="I40" i="4"/>
  <c r="H40" i="4"/>
  <c r="G40" i="4"/>
  <c r="F40" i="4"/>
  <c r="V35" i="4"/>
  <c r="U35" i="4"/>
  <c r="R35" i="4"/>
  <c r="X35" i="4" s="1"/>
  <c r="X34" i="4"/>
  <c r="X33" i="4" s="1"/>
  <c r="W34" i="4"/>
  <c r="T34" i="4"/>
  <c r="R34" i="4"/>
  <c r="Q33" i="4"/>
  <c r="P33" i="4"/>
  <c r="O33" i="4"/>
  <c r="N33" i="4"/>
  <c r="M33" i="4"/>
  <c r="M7" i="4" s="1"/>
  <c r="L33" i="4"/>
  <c r="K33" i="4"/>
  <c r="J33" i="4"/>
  <c r="I33" i="4"/>
  <c r="I7" i="4" s="1"/>
  <c r="I76" i="4" s="1"/>
  <c r="H33" i="4"/>
  <c r="G33" i="4"/>
  <c r="F33" i="4"/>
  <c r="X32" i="4"/>
  <c r="W32" i="4"/>
  <c r="V32" i="4"/>
  <c r="U32" i="4"/>
  <c r="T32" i="4"/>
  <c r="Q32" i="4"/>
  <c r="P32" i="4"/>
  <c r="O32" i="4"/>
  <c r="N32" i="4"/>
  <c r="M32" i="4"/>
  <c r="L32" i="4"/>
  <c r="K32" i="4"/>
  <c r="K29" i="4" s="1"/>
  <c r="K6" i="4" s="1"/>
  <c r="K75" i="4" s="1"/>
  <c r="J32" i="4"/>
  <c r="I32" i="4"/>
  <c r="H32" i="4"/>
  <c r="G32" i="4"/>
  <c r="G29" i="4" s="1"/>
  <c r="G6" i="4" s="1"/>
  <c r="G75" i="4" s="1"/>
  <c r="G73" i="4" s="1"/>
  <c r="G70" i="4" s="1"/>
  <c r="F32" i="4"/>
  <c r="X31" i="4"/>
  <c r="W31" i="4"/>
  <c r="V31" i="4"/>
  <c r="V29" i="4" s="1"/>
  <c r="V6" i="4" s="1"/>
  <c r="V75" i="4" s="1"/>
  <c r="U31" i="4"/>
  <c r="U29" i="4" s="1"/>
  <c r="T31" i="4"/>
  <c r="R31" i="4"/>
  <c r="X30" i="4"/>
  <c r="X29" i="4" s="1"/>
  <c r="X6" i="4" s="1"/>
  <c r="X75" i="4" s="1"/>
  <c r="W30" i="4"/>
  <c r="V30" i="4"/>
  <c r="U30" i="4"/>
  <c r="T30" i="4"/>
  <c r="T29" i="4" s="1"/>
  <c r="T6" i="4" s="1"/>
  <c r="T75" i="4" s="1"/>
  <c r="Q30" i="4"/>
  <c r="P30" i="4"/>
  <c r="O30" i="4"/>
  <c r="N30" i="4"/>
  <c r="R30" i="4" s="1"/>
  <c r="M30" i="4"/>
  <c r="L30" i="4"/>
  <c r="W29" i="4"/>
  <c r="Q29" i="4"/>
  <c r="P29" i="4"/>
  <c r="N29" i="4"/>
  <c r="N6" i="4" s="1"/>
  <c r="N75" i="4" s="1"/>
  <c r="M29" i="4"/>
  <c r="L29" i="4"/>
  <c r="J29" i="4"/>
  <c r="J6" i="4" s="1"/>
  <c r="J75" i="4" s="1"/>
  <c r="I29" i="4"/>
  <c r="H29" i="4"/>
  <c r="F29" i="4"/>
  <c r="X27" i="4"/>
  <c r="W27" i="4"/>
  <c r="T27" i="4"/>
  <c r="O27" i="4"/>
  <c r="N27" i="4"/>
  <c r="K27" i="4"/>
  <c r="J27" i="4"/>
  <c r="G27" i="4"/>
  <c r="F27" i="4"/>
  <c r="D27" i="4"/>
  <c r="V27" i="4" s="1"/>
  <c r="Q26" i="4"/>
  <c r="P26" i="4"/>
  <c r="O26" i="4"/>
  <c r="N26" i="4"/>
  <c r="M26" i="4"/>
  <c r="L26" i="4"/>
  <c r="K26" i="4"/>
  <c r="J26" i="4"/>
  <c r="I26" i="4"/>
  <c r="H26" i="4"/>
  <c r="G26" i="4"/>
  <c r="F26" i="4"/>
  <c r="Q25" i="4"/>
  <c r="J25" i="4"/>
  <c r="I25" i="4"/>
  <c r="D25" i="4"/>
  <c r="Q24" i="4"/>
  <c r="P24" i="4"/>
  <c r="O24" i="4"/>
  <c r="N24" i="4"/>
  <c r="M24" i="4"/>
  <c r="L24" i="4"/>
  <c r="K24" i="4"/>
  <c r="J24" i="4"/>
  <c r="I24" i="4"/>
  <c r="H24" i="4"/>
  <c r="G24" i="4"/>
  <c r="F24" i="4"/>
  <c r="W23" i="4"/>
  <c r="W28" i="4" s="1"/>
  <c r="V23" i="4"/>
  <c r="N23" i="4"/>
  <c r="M23" i="4"/>
  <c r="H23" i="4"/>
  <c r="G23" i="4"/>
  <c r="D23" i="4"/>
  <c r="W22" i="4"/>
  <c r="X12" i="4"/>
  <c r="W12" i="4"/>
  <c r="V12" i="4"/>
  <c r="T12" i="4"/>
  <c r="P12" i="4"/>
  <c r="O12" i="4"/>
  <c r="O81" i="4" s="1"/>
  <c r="N12" i="4"/>
  <c r="N81" i="4" s="1"/>
  <c r="L12" i="4"/>
  <c r="L81" i="4" s="1"/>
  <c r="K12" i="4"/>
  <c r="K81" i="4" s="1"/>
  <c r="J12" i="4"/>
  <c r="J81" i="4" s="1"/>
  <c r="H12" i="4"/>
  <c r="H81" i="4" s="1"/>
  <c r="G12" i="4"/>
  <c r="G81" i="4" s="1"/>
  <c r="F12" i="4"/>
  <c r="F81" i="4" s="1"/>
  <c r="L11" i="4"/>
  <c r="L80" i="4" s="1"/>
  <c r="W10" i="4"/>
  <c r="K10" i="4"/>
  <c r="G10" i="4"/>
  <c r="F10" i="4"/>
  <c r="X7" i="4"/>
  <c r="X76" i="4" s="1"/>
  <c r="Q7" i="4"/>
  <c r="Q76" i="4" s="1"/>
  <c r="O7" i="4"/>
  <c r="O76" i="4" s="1"/>
  <c r="N7" i="4"/>
  <c r="N76" i="4" s="1"/>
  <c r="L7" i="4"/>
  <c r="L76" i="4" s="1"/>
  <c r="K7" i="4"/>
  <c r="K76" i="4" s="1"/>
  <c r="J7" i="4"/>
  <c r="J76" i="4" s="1"/>
  <c r="H7" i="4"/>
  <c r="H76" i="4" s="1"/>
  <c r="G7" i="4"/>
  <c r="G76" i="4" s="1"/>
  <c r="F7" i="4"/>
  <c r="F76" i="4" s="1"/>
  <c r="W6" i="4"/>
  <c r="W75" i="4" s="1"/>
  <c r="U6" i="4"/>
  <c r="U75" i="4" s="1"/>
  <c r="Q6" i="4"/>
  <c r="Q75" i="4" s="1"/>
  <c r="P6" i="4"/>
  <c r="P75" i="4" s="1"/>
  <c r="M6" i="4"/>
  <c r="M75" i="4" s="1"/>
  <c r="L6" i="4"/>
  <c r="L75" i="4" s="1"/>
  <c r="I6" i="4"/>
  <c r="I75" i="4" s="1"/>
  <c r="I73" i="4" s="1"/>
  <c r="I70" i="4" s="1"/>
  <c r="H6" i="4"/>
  <c r="H75" i="4" s="1"/>
  <c r="F6" i="4"/>
  <c r="F75" i="4" s="1"/>
  <c r="R89" i="3"/>
  <c r="R88" i="3"/>
  <c r="R87" i="3"/>
  <c r="R86" i="3"/>
  <c r="R78" i="3"/>
  <c r="R77" i="3"/>
  <c r="W77" i="3" s="1"/>
  <c r="W76" i="3" s="1"/>
  <c r="Q76" i="3"/>
  <c r="P76" i="3"/>
  <c r="O76" i="3"/>
  <c r="N76" i="3"/>
  <c r="M76" i="3"/>
  <c r="L76" i="3"/>
  <c r="K76" i="3"/>
  <c r="J76" i="3"/>
  <c r="I76" i="3"/>
  <c r="H76" i="3"/>
  <c r="G76" i="3"/>
  <c r="F76" i="3"/>
  <c r="R75" i="3"/>
  <c r="R74" i="3"/>
  <c r="X73" i="3"/>
  <c r="W73" i="3"/>
  <c r="V73" i="3"/>
  <c r="U73" i="3"/>
  <c r="T73" i="3"/>
  <c r="Q73" i="3"/>
  <c r="P73" i="3"/>
  <c r="P72" i="3" s="1"/>
  <c r="O73" i="3"/>
  <c r="N73" i="3"/>
  <c r="M73" i="3"/>
  <c r="L73" i="3"/>
  <c r="L72" i="3" s="1"/>
  <c r="K73" i="3"/>
  <c r="J73" i="3"/>
  <c r="I73" i="3"/>
  <c r="H73" i="3"/>
  <c r="H72" i="3" s="1"/>
  <c r="G73" i="3"/>
  <c r="F73" i="3"/>
  <c r="O72" i="3"/>
  <c r="K72" i="3"/>
  <c r="G72" i="3"/>
  <c r="X70" i="3"/>
  <c r="W70" i="3"/>
  <c r="V70" i="3"/>
  <c r="U70" i="3"/>
  <c r="T70" i="3"/>
  <c r="G63" i="3"/>
  <c r="G60" i="3" s="1"/>
  <c r="F63" i="3"/>
  <c r="F60" i="3" s="1"/>
  <c r="X55" i="3"/>
  <c r="W55" i="3"/>
  <c r="V55" i="3"/>
  <c r="U55" i="3"/>
  <c r="T55" i="3"/>
  <c r="Q55" i="3"/>
  <c r="P55" i="3"/>
  <c r="O55" i="3"/>
  <c r="N55" i="3"/>
  <c r="M55" i="3"/>
  <c r="L55" i="3"/>
  <c r="K55" i="3"/>
  <c r="J55" i="3"/>
  <c r="I55" i="3"/>
  <c r="H55" i="3"/>
  <c r="G55" i="3"/>
  <c r="F55" i="3"/>
  <c r="X54" i="3"/>
  <c r="W54" i="3"/>
  <c r="V54" i="3"/>
  <c r="U54" i="3"/>
  <c r="T54" i="3"/>
  <c r="Q54" i="3"/>
  <c r="P54" i="3"/>
  <c r="O54" i="3"/>
  <c r="N54" i="3"/>
  <c r="M54" i="3"/>
  <c r="L54" i="3"/>
  <c r="K54" i="3"/>
  <c r="J54" i="3"/>
  <c r="I54" i="3"/>
  <c r="H54" i="3"/>
  <c r="G54" i="3"/>
  <c r="F54" i="3"/>
  <c r="X53" i="3"/>
  <c r="W53" i="3"/>
  <c r="V53" i="3"/>
  <c r="U53" i="3"/>
  <c r="T53" i="3"/>
  <c r="Q53" i="3"/>
  <c r="P53" i="3"/>
  <c r="O53" i="3"/>
  <c r="N53" i="3"/>
  <c r="M53" i="3"/>
  <c r="L53" i="3"/>
  <c r="K53" i="3"/>
  <c r="J53" i="3"/>
  <c r="I53" i="3"/>
  <c r="H53" i="3"/>
  <c r="G53" i="3"/>
  <c r="F53" i="3"/>
  <c r="X52" i="3"/>
  <c r="W52" i="3"/>
  <c r="V52" i="3"/>
  <c r="U52" i="3"/>
  <c r="T52" i="3"/>
  <c r="Q52" i="3"/>
  <c r="P52" i="3"/>
  <c r="P48" i="3" s="1"/>
  <c r="P9" i="3" s="1"/>
  <c r="P69" i="3" s="1"/>
  <c r="O52" i="3"/>
  <c r="N52" i="3"/>
  <c r="M52" i="3"/>
  <c r="L52" i="3"/>
  <c r="L48" i="3" s="1"/>
  <c r="L9" i="3" s="1"/>
  <c r="L69" i="3" s="1"/>
  <c r="K52" i="3"/>
  <c r="J52" i="3"/>
  <c r="I52" i="3"/>
  <c r="H52" i="3"/>
  <c r="H48" i="3" s="1"/>
  <c r="H9" i="3" s="1"/>
  <c r="H69" i="3" s="1"/>
  <c r="G52" i="3"/>
  <c r="F52" i="3"/>
  <c r="X51" i="3"/>
  <c r="W51" i="3"/>
  <c r="V51" i="3"/>
  <c r="U51" i="3"/>
  <c r="T51" i="3"/>
  <c r="M48" i="3"/>
  <c r="M9" i="3" s="1"/>
  <c r="M69" i="3" s="1"/>
  <c r="X50" i="3"/>
  <c r="W50" i="3"/>
  <c r="V50" i="3"/>
  <c r="U50" i="3"/>
  <c r="T50" i="3"/>
  <c r="Q44" i="3"/>
  <c r="P44" i="3"/>
  <c r="O44" i="3"/>
  <c r="N44" i="3"/>
  <c r="M44" i="3"/>
  <c r="L44" i="3"/>
  <c r="K44" i="3"/>
  <c r="J44" i="3"/>
  <c r="I44" i="3"/>
  <c r="H44" i="3"/>
  <c r="G44" i="3"/>
  <c r="F44" i="3"/>
  <c r="V43" i="3"/>
  <c r="Q42" i="3"/>
  <c r="P42" i="3"/>
  <c r="O42" i="3"/>
  <c r="N42" i="3"/>
  <c r="M42" i="3"/>
  <c r="L42" i="3"/>
  <c r="K42" i="3"/>
  <c r="J42" i="3"/>
  <c r="I42" i="3"/>
  <c r="H42" i="3"/>
  <c r="G42" i="3"/>
  <c r="F42" i="3"/>
  <c r="Q38" i="3"/>
  <c r="P38" i="3"/>
  <c r="O38" i="3"/>
  <c r="N38" i="3"/>
  <c r="M38" i="3"/>
  <c r="L38" i="3"/>
  <c r="K38" i="3"/>
  <c r="J38" i="3"/>
  <c r="I38" i="3"/>
  <c r="H38" i="3"/>
  <c r="G38" i="3"/>
  <c r="F38" i="3"/>
  <c r="Q37" i="3"/>
  <c r="P37" i="3"/>
  <c r="O37" i="3"/>
  <c r="N37" i="3"/>
  <c r="M37" i="3"/>
  <c r="L37" i="3"/>
  <c r="K37" i="3"/>
  <c r="J37" i="3"/>
  <c r="I37" i="3"/>
  <c r="H37" i="3"/>
  <c r="G37" i="3"/>
  <c r="F37" i="3"/>
  <c r="Q36" i="3"/>
  <c r="P36" i="3"/>
  <c r="O36" i="3"/>
  <c r="N36" i="3"/>
  <c r="M36" i="3"/>
  <c r="L36" i="3"/>
  <c r="K36" i="3"/>
  <c r="J36" i="3"/>
  <c r="I36" i="3"/>
  <c r="H36" i="3"/>
  <c r="G36" i="3"/>
  <c r="F36" i="3"/>
  <c r="X30" i="3"/>
  <c r="X29" i="3" s="1"/>
  <c r="X65" i="3" s="1"/>
  <c r="W30" i="3"/>
  <c r="W29" i="3" s="1"/>
  <c r="W65" i="3" s="1"/>
  <c r="V30" i="3"/>
  <c r="V29" i="3" s="1"/>
  <c r="V6" i="3" s="1"/>
  <c r="U30" i="3"/>
  <c r="T30" i="3"/>
  <c r="T29" i="3" s="1"/>
  <c r="T65" i="3" s="1"/>
  <c r="Q30" i="3"/>
  <c r="Q29" i="3" s="1"/>
  <c r="Q6" i="3" s="1"/>
  <c r="P30" i="3"/>
  <c r="P29" i="3" s="1"/>
  <c r="P6" i="3" s="1"/>
  <c r="O30" i="3"/>
  <c r="O29" i="3" s="1"/>
  <c r="O6" i="3" s="1"/>
  <c r="Q65" i="3" s="1"/>
  <c r="N30" i="3"/>
  <c r="N29" i="3" s="1"/>
  <c r="N6" i="3" s="1"/>
  <c r="P65" i="3" s="1"/>
  <c r="M30" i="3"/>
  <c r="M29" i="3" s="1"/>
  <c r="M6" i="3" s="1"/>
  <c r="O65" i="3" s="1"/>
  <c r="L30" i="3"/>
  <c r="L29" i="3" s="1"/>
  <c r="L6" i="3" s="1"/>
  <c r="N65" i="3" s="1"/>
  <c r="K30" i="3"/>
  <c r="K29" i="3" s="1"/>
  <c r="K6" i="3" s="1"/>
  <c r="M65" i="3" s="1"/>
  <c r="J30" i="3"/>
  <c r="J29" i="3" s="1"/>
  <c r="J6" i="3" s="1"/>
  <c r="L65" i="3" s="1"/>
  <c r="I30" i="3"/>
  <c r="H30" i="3"/>
  <c r="H29" i="3" s="1"/>
  <c r="H6" i="3" s="1"/>
  <c r="J65" i="3" s="1"/>
  <c r="G30" i="3"/>
  <c r="G29" i="3" s="1"/>
  <c r="G6" i="3" s="1"/>
  <c r="I65" i="3" s="1"/>
  <c r="F30" i="3"/>
  <c r="F29" i="3" s="1"/>
  <c r="F6" i="3" s="1"/>
  <c r="H65" i="3" s="1"/>
  <c r="U29" i="3"/>
  <c r="I29" i="3"/>
  <c r="I6" i="3" s="1"/>
  <c r="K65" i="3" s="1"/>
  <c r="Q27" i="3"/>
  <c r="P27" i="3"/>
  <c r="O27" i="3"/>
  <c r="N27" i="3"/>
  <c r="M27" i="3"/>
  <c r="L27" i="3"/>
  <c r="K27" i="3"/>
  <c r="J27" i="3"/>
  <c r="I27" i="3"/>
  <c r="H27" i="3"/>
  <c r="G27" i="3"/>
  <c r="F27" i="3"/>
  <c r="Q26" i="3"/>
  <c r="P26" i="3"/>
  <c r="O26" i="3"/>
  <c r="N26" i="3"/>
  <c r="M26" i="3"/>
  <c r="L26" i="3"/>
  <c r="K26" i="3"/>
  <c r="J26" i="3"/>
  <c r="I26" i="3"/>
  <c r="H26" i="3"/>
  <c r="G26" i="3"/>
  <c r="F26" i="3"/>
  <c r="Q25" i="3"/>
  <c r="P25" i="3"/>
  <c r="O25" i="3"/>
  <c r="N25" i="3"/>
  <c r="M25" i="3"/>
  <c r="L25" i="3"/>
  <c r="K25" i="3"/>
  <c r="J25" i="3"/>
  <c r="I25" i="3"/>
  <c r="H25" i="3"/>
  <c r="G25" i="3"/>
  <c r="F25" i="3"/>
  <c r="Q24" i="3"/>
  <c r="P24" i="3"/>
  <c r="O24" i="3"/>
  <c r="N24" i="3"/>
  <c r="M24" i="3"/>
  <c r="L24" i="3"/>
  <c r="K24" i="3"/>
  <c r="J24" i="3"/>
  <c r="I24" i="3"/>
  <c r="H24" i="3"/>
  <c r="G24" i="3"/>
  <c r="F24" i="3"/>
  <c r="Q23" i="3"/>
  <c r="P23" i="3"/>
  <c r="O23" i="3"/>
  <c r="N23" i="3"/>
  <c r="M23" i="3"/>
  <c r="L23" i="3"/>
  <c r="K23" i="3"/>
  <c r="J23" i="3"/>
  <c r="I23" i="3"/>
  <c r="H23" i="3"/>
  <c r="G23" i="3"/>
  <c r="F23" i="3"/>
  <c r="Q22" i="3"/>
  <c r="P22" i="3"/>
  <c r="O22" i="3"/>
  <c r="N22" i="3"/>
  <c r="M22" i="3"/>
  <c r="L22" i="3"/>
  <c r="K22" i="3"/>
  <c r="J22" i="3"/>
  <c r="I22" i="3"/>
  <c r="H22" i="3"/>
  <c r="G22" i="3"/>
  <c r="F22" i="3"/>
  <c r="Q21" i="3"/>
  <c r="P21" i="3"/>
  <c r="O21" i="3"/>
  <c r="N21" i="3"/>
  <c r="M21" i="3"/>
  <c r="L21" i="3"/>
  <c r="K21" i="3"/>
  <c r="J21" i="3"/>
  <c r="I21" i="3"/>
  <c r="H21" i="3"/>
  <c r="G21" i="3"/>
  <c r="F21" i="3"/>
  <c r="Q20" i="3"/>
  <c r="P20" i="3"/>
  <c r="O20" i="3"/>
  <c r="N20" i="3"/>
  <c r="M20" i="3"/>
  <c r="L20" i="3"/>
  <c r="K20" i="3"/>
  <c r="J20" i="3"/>
  <c r="I20" i="3"/>
  <c r="H20" i="3"/>
  <c r="G20" i="3"/>
  <c r="F20" i="3"/>
  <c r="X6" i="3"/>
  <c r="W6" i="3"/>
  <c r="R104" i="2"/>
  <c r="R103" i="2"/>
  <c r="R102" i="2"/>
  <c r="R94" i="2"/>
  <c r="R93" i="2"/>
  <c r="X92" i="2"/>
  <c r="W92" i="2"/>
  <c r="V92" i="2"/>
  <c r="U92" i="2"/>
  <c r="T92" i="2"/>
  <c r="Q92" i="2"/>
  <c r="P92" i="2"/>
  <c r="O92" i="2"/>
  <c r="N92" i="2"/>
  <c r="M92" i="2"/>
  <c r="L92" i="2"/>
  <c r="K92" i="2"/>
  <c r="J92" i="2"/>
  <c r="I92" i="2"/>
  <c r="H92" i="2"/>
  <c r="G92" i="2"/>
  <c r="F92" i="2"/>
  <c r="R92" i="2" s="1"/>
  <c r="R91" i="2"/>
  <c r="R90" i="2"/>
  <c r="X89" i="2"/>
  <c r="W89" i="2"/>
  <c r="V89" i="2"/>
  <c r="V88" i="2" s="1"/>
  <c r="U89" i="2"/>
  <c r="T89" i="2"/>
  <c r="Q89" i="2"/>
  <c r="P89" i="2"/>
  <c r="O89" i="2"/>
  <c r="N89" i="2"/>
  <c r="M89" i="2"/>
  <c r="L89" i="2"/>
  <c r="K89" i="2"/>
  <c r="J89" i="2"/>
  <c r="I89" i="2"/>
  <c r="H89" i="2"/>
  <c r="G89" i="2"/>
  <c r="F89" i="2"/>
  <c r="R89" i="2" s="1"/>
  <c r="X88" i="2"/>
  <c r="W88" i="2"/>
  <c r="T88" i="2"/>
  <c r="Q88" i="2"/>
  <c r="P88" i="2"/>
  <c r="O88" i="2"/>
  <c r="N88" i="2"/>
  <c r="M88" i="2"/>
  <c r="L88" i="2"/>
  <c r="K88" i="2"/>
  <c r="J88" i="2"/>
  <c r="I88" i="2"/>
  <c r="H88" i="2"/>
  <c r="G88" i="2"/>
  <c r="F88" i="2"/>
  <c r="R88" i="2" s="1"/>
  <c r="P80" i="2"/>
  <c r="Q69" i="2"/>
  <c r="P69" i="2"/>
  <c r="O69" i="2"/>
  <c r="N69" i="2"/>
  <c r="M69" i="2"/>
  <c r="L69" i="2"/>
  <c r="K69" i="2"/>
  <c r="J69" i="2"/>
  <c r="I69" i="2"/>
  <c r="H69" i="2"/>
  <c r="G69" i="2"/>
  <c r="F69" i="2"/>
  <c r="R69" i="2" s="1"/>
  <c r="X68" i="2"/>
  <c r="W68" i="2"/>
  <c r="V68" i="2"/>
  <c r="U68" i="2"/>
  <c r="T68" i="2"/>
  <c r="Q68" i="2"/>
  <c r="P68" i="2"/>
  <c r="O68" i="2"/>
  <c r="N68" i="2"/>
  <c r="M68" i="2"/>
  <c r="L68" i="2"/>
  <c r="K68" i="2"/>
  <c r="J68" i="2"/>
  <c r="I68" i="2"/>
  <c r="H68" i="2"/>
  <c r="G68" i="2"/>
  <c r="F68" i="2"/>
  <c r="X67" i="2"/>
  <c r="W67" i="2"/>
  <c r="V67" i="2"/>
  <c r="V63" i="2" s="1"/>
  <c r="V12" i="2" s="1"/>
  <c r="U67" i="2"/>
  <c r="T67" i="2"/>
  <c r="Q67" i="2"/>
  <c r="P67" i="2"/>
  <c r="O67" i="2"/>
  <c r="N67" i="2"/>
  <c r="M67" i="2"/>
  <c r="L67" i="2"/>
  <c r="K67" i="2"/>
  <c r="J67" i="2"/>
  <c r="I67" i="2"/>
  <c r="H67" i="2"/>
  <c r="G67" i="2"/>
  <c r="F67" i="2"/>
  <c r="X66" i="2"/>
  <c r="W66" i="2"/>
  <c r="W63" i="2" s="1"/>
  <c r="V66" i="2"/>
  <c r="U66" i="2"/>
  <c r="T66" i="2"/>
  <c r="Q66" i="2"/>
  <c r="P66" i="2"/>
  <c r="O66" i="2"/>
  <c r="N66" i="2"/>
  <c r="M66" i="2"/>
  <c r="M63" i="2" s="1"/>
  <c r="M12" i="2" s="1"/>
  <c r="M85" i="2" s="1"/>
  <c r="L66" i="2"/>
  <c r="K66" i="2"/>
  <c r="J66" i="2"/>
  <c r="I66" i="2"/>
  <c r="I63" i="2" s="1"/>
  <c r="I12" i="2" s="1"/>
  <c r="I85" i="2" s="1"/>
  <c r="H66" i="2"/>
  <c r="G66" i="2"/>
  <c r="F66" i="2"/>
  <c r="X65" i="2"/>
  <c r="W65" i="2"/>
  <c r="V65" i="2"/>
  <c r="U65" i="2"/>
  <c r="T65" i="2"/>
  <c r="Q65" i="2"/>
  <c r="P65" i="2"/>
  <c r="O65" i="2"/>
  <c r="N65" i="2"/>
  <c r="N63" i="2" s="1"/>
  <c r="N12" i="2" s="1"/>
  <c r="N85" i="2" s="1"/>
  <c r="M65" i="2"/>
  <c r="L65" i="2"/>
  <c r="K65" i="2"/>
  <c r="J65" i="2"/>
  <c r="I65" i="2"/>
  <c r="H65" i="2"/>
  <c r="G65" i="2"/>
  <c r="F65" i="2"/>
  <c r="R65" i="2" s="1"/>
  <c r="X64" i="2"/>
  <c r="W64" i="2"/>
  <c r="V64" i="2"/>
  <c r="U64" i="2"/>
  <c r="U63" i="2" s="1"/>
  <c r="U85" i="2" s="1"/>
  <c r="T64" i="2"/>
  <c r="Q64" i="2"/>
  <c r="P64" i="2"/>
  <c r="O64" i="2"/>
  <c r="O63" i="2" s="1"/>
  <c r="O12" i="2" s="1"/>
  <c r="O85" i="2" s="1"/>
  <c r="N64" i="2"/>
  <c r="M64" i="2"/>
  <c r="L64" i="2"/>
  <c r="K64" i="2"/>
  <c r="K63" i="2" s="1"/>
  <c r="K12" i="2" s="1"/>
  <c r="K85" i="2" s="1"/>
  <c r="J64" i="2"/>
  <c r="I64" i="2"/>
  <c r="H64" i="2"/>
  <c r="G64" i="2"/>
  <c r="G63" i="2" s="1"/>
  <c r="G12" i="2" s="1"/>
  <c r="G85" i="2" s="1"/>
  <c r="F64" i="2"/>
  <c r="Q63" i="2"/>
  <c r="Q12" i="2" s="1"/>
  <c r="Q85" i="2" s="1"/>
  <c r="X62" i="2"/>
  <c r="W62" i="2"/>
  <c r="V62" i="2"/>
  <c r="U62" i="2"/>
  <c r="T62" i="2"/>
  <c r="Q62" i="2"/>
  <c r="P62" i="2"/>
  <c r="O62" i="2"/>
  <c r="N62" i="2"/>
  <c r="M62" i="2"/>
  <c r="L62" i="2"/>
  <c r="K62" i="2"/>
  <c r="J62" i="2"/>
  <c r="I62" i="2"/>
  <c r="H62" i="2"/>
  <c r="G62" i="2"/>
  <c r="F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J56" i="2"/>
  <c r="J11" i="2" s="1"/>
  <c r="X57" i="2"/>
  <c r="X56" i="2" s="1"/>
  <c r="X11" i="2" s="1"/>
  <c r="W57" i="2"/>
  <c r="V57" i="2"/>
  <c r="U57" i="2"/>
  <c r="T57" i="2"/>
  <c r="T56" i="2" s="1"/>
  <c r="T11" i="2" s="1"/>
  <c r="Q56" i="2"/>
  <c r="P56" i="2"/>
  <c r="P11" i="2" s="1"/>
  <c r="P84" i="2" s="1"/>
  <c r="M56" i="2"/>
  <c r="M11" i="2" s="1"/>
  <c r="M84" i="2" s="1"/>
  <c r="L56" i="2"/>
  <c r="L11" i="2" s="1"/>
  <c r="L84" i="2" s="1"/>
  <c r="I56" i="2"/>
  <c r="H56" i="2"/>
  <c r="W56" i="2"/>
  <c r="W84" i="2" s="1"/>
  <c r="O56" i="2"/>
  <c r="O11" i="2" s="1"/>
  <c r="O84" i="2" s="1"/>
  <c r="N56" i="2"/>
  <c r="N11" i="2" s="1"/>
  <c r="N84" i="2" s="1"/>
  <c r="K56" i="2"/>
  <c r="K11" i="2" s="1"/>
  <c r="K84" i="2" s="1"/>
  <c r="G56" i="2"/>
  <c r="G11" i="2" s="1"/>
  <c r="G84" i="2" s="1"/>
  <c r="F56" i="2"/>
  <c r="F11" i="2" s="1"/>
  <c r="F84" i="2" s="1"/>
  <c r="T51" i="2"/>
  <c r="X51" i="2" s="1"/>
  <c r="Q51" i="2"/>
  <c r="Q50" i="2" s="1"/>
  <c r="Q10" i="2" s="1"/>
  <c r="P51" i="2"/>
  <c r="P50" i="2" s="1"/>
  <c r="Q83" i="2" s="1"/>
  <c r="O51" i="2"/>
  <c r="N51" i="2"/>
  <c r="M51" i="2"/>
  <c r="M50" i="2" s="1"/>
  <c r="M10" i="2" s="1"/>
  <c r="L51" i="2"/>
  <c r="L50" i="2" s="1"/>
  <c r="M83" i="2" s="1"/>
  <c r="K50" i="2"/>
  <c r="L83" i="2" s="1"/>
  <c r="I50" i="2"/>
  <c r="I10" i="2" s="1"/>
  <c r="H50" i="2"/>
  <c r="I83" i="2" s="1"/>
  <c r="G50" i="2"/>
  <c r="H83" i="2" s="1"/>
  <c r="X50" i="2"/>
  <c r="X83" i="2" s="1"/>
  <c r="T50" i="2"/>
  <c r="T83" i="2" s="1"/>
  <c r="O50" i="2"/>
  <c r="P83" i="2" s="1"/>
  <c r="N50" i="2"/>
  <c r="O83" i="2" s="1"/>
  <c r="J50" i="2"/>
  <c r="K83" i="2" s="1"/>
  <c r="F50" i="2"/>
  <c r="G83" i="2" s="1"/>
  <c r="T48" i="2"/>
  <c r="U48" i="2" s="1"/>
  <c r="V48" i="2" s="1"/>
  <c r="W48" i="2" s="1"/>
  <c r="X48" i="2" s="1"/>
  <c r="R48" i="2"/>
  <c r="T47" i="2"/>
  <c r="U47" i="2" s="1"/>
  <c r="V47" i="2" s="1"/>
  <c r="W47" i="2" s="1"/>
  <c r="X47" i="2" s="1"/>
  <c r="Q47" i="2"/>
  <c r="P47" i="2"/>
  <c r="O47" i="2"/>
  <c r="N47" i="2"/>
  <c r="M47" i="2"/>
  <c r="L47" i="2"/>
  <c r="K47" i="2"/>
  <c r="J47" i="2"/>
  <c r="I47" i="2"/>
  <c r="H47" i="2"/>
  <c r="G47" i="2"/>
  <c r="F47" i="2"/>
  <c r="T46" i="2"/>
  <c r="U46" i="2" s="1"/>
  <c r="V46" i="2" s="1"/>
  <c r="W46" i="2" s="1"/>
  <c r="X46" i="2" s="1"/>
  <c r="Q46" i="2"/>
  <c r="P46" i="2"/>
  <c r="O46" i="2"/>
  <c r="N46" i="2"/>
  <c r="M46" i="2"/>
  <c r="L46" i="2"/>
  <c r="K46" i="2"/>
  <c r="J46" i="2"/>
  <c r="I46" i="2"/>
  <c r="H46" i="2"/>
  <c r="G46" i="2"/>
  <c r="F46" i="2"/>
  <c r="T45" i="2"/>
  <c r="U45" i="2" s="1"/>
  <c r="V45" i="2" s="1"/>
  <c r="W45" i="2" s="1"/>
  <c r="X45" i="2" s="1"/>
  <c r="Q45" i="2"/>
  <c r="P45" i="2"/>
  <c r="O45" i="2"/>
  <c r="N45" i="2"/>
  <c r="M45" i="2"/>
  <c r="L45" i="2"/>
  <c r="K45" i="2"/>
  <c r="J45" i="2"/>
  <c r="I45" i="2"/>
  <c r="H45" i="2"/>
  <c r="G45" i="2"/>
  <c r="F45" i="2"/>
  <c r="T44" i="2"/>
  <c r="U44" i="2" s="1"/>
  <c r="V44" i="2" s="1"/>
  <c r="W44" i="2" s="1"/>
  <c r="X44" i="2" s="1"/>
  <c r="Q44" i="2"/>
  <c r="P44" i="2"/>
  <c r="O44" i="2"/>
  <c r="N44" i="2"/>
  <c r="M44" i="2"/>
  <c r="L44" i="2"/>
  <c r="K44" i="2"/>
  <c r="J44" i="2"/>
  <c r="I44" i="2"/>
  <c r="H44" i="2"/>
  <c r="G44" i="2"/>
  <c r="F44" i="2"/>
  <c r="T43" i="2"/>
  <c r="U43" i="2" s="1"/>
  <c r="V43" i="2" s="1"/>
  <c r="W43" i="2" s="1"/>
  <c r="X43" i="2" s="1"/>
  <c r="Q43" i="2"/>
  <c r="P43" i="2"/>
  <c r="O43" i="2"/>
  <c r="N43" i="2"/>
  <c r="M43" i="2"/>
  <c r="L43" i="2"/>
  <c r="K43" i="2"/>
  <c r="J43" i="2"/>
  <c r="I43" i="2"/>
  <c r="H43" i="2"/>
  <c r="G43" i="2"/>
  <c r="F43" i="2"/>
  <c r="T42" i="2"/>
  <c r="U42" i="2" s="1"/>
  <c r="Q42" i="2"/>
  <c r="P42" i="2"/>
  <c r="O42" i="2"/>
  <c r="N42" i="2"/>
  <c r="M42" i="2"/>
  <c r="L42" i="2"/>
  <c r="K42" i="2"/>
  <c r="J42" i="2"/>
  <c r="I42" i="2"/>
  <c r="H42" i="2"/>
  <c r="G42" i="2"/>
  <c r="F42" i="2"/>
  <c r="R37" i="2"/>
  <c r="W37" i="2" s="1"/>
  <c r="R36" i="2"/>
  <c r="W36" i="2" s="1"/>
  <c r="W35" i="2" s="1"/>
  <c r="W7" i="2" s="1"/>
  <c r="W80" i="2" s="1"/>
  <c r="Q35" i="2"/>
  <c r="P35" i="2"/>
  <c r="O35" i="2"/>
  <c r="O7" i="2" s="1"/>
  <c r="O80" i="2" s="1"/>
  <c r="N35" i="2"/>
  <c r="N7" i="2" s="1"/>
  <c r="N80" i="2" s="1"/>
  <c r="M35" i="2"/>
  <c r="M7" i="2" s="1"/>
  <c r="M80" i="2" s="1"/>
  <c r="L35" i="2"/>
  <c r="L7" i="2" s="1"/>
  <c r="L80" i="2" s="1"/>
  <c r="K35" i="2"/>
  <c r="K7" i="2" s="1"/>
  <c r="K80" i="2" s="1"/>
  <c r="J35" i="2"/>
  <c r="J7" i="2" s="1"/>
  <c r="J80" i="2" s="1"/>
  <c r="I35" i="2"/>
  <c r="I7" i="2" s="1"/>
  <c r="I80" i="2" s="1"/>
  <c r="H35" i="2"/>
  <c r="H7" i="2" s="1"/>
  <c r="H80" i="2" s="1"/>
  <c r="G35" i="2"/>
  <c r="G7" i="2" s="1"/>
  <c r="G80" i="2" s="1"/>
  <c r="F35" i="2"/>
  <c r="F7" i="2" s="1"/>
  <c r="F80" i="2" s="1"/>
  <c r="X34" i="2"/>
  <c r="W34" i="2"/>
  <c r="V34" i="2"/>
  <c r="U34" i="2"/>
  <c r="T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K33" i="2"/>
  <c r="J33" i="2"/>
  <c r="I33" i="2"/>
  <c r="H33" i="2"/>
  <c r="G33" i="2"/>
  <c r="F33" i="2"/>
  <c r="R33" i="2" s="1"/>
  <c r="H32" i="2"/>
  <c r="G32" i="2"/>
  <c r="F32" i="2"/>
  <c r="R32" i="2" s="1"/>
  <c r="X31" i="2"/>
  <c r="W31" i="2"/>
  <c r="V31" i="2"/>
  <c r="U31" i="2"/>
  <c r="U29" i="2" s="1"/>
  <c r="U6" i="2" s="1"/>
  <c r="U79" i="2" s="1"/>
  <c r="T31" i="2"/>
  <c r="Q31" i="2"/>
  <c r="P31" i="2"/>
  <c r="P29" i="2" s="1"/>
  <c r="P6" i="2" s="1"/>
  <c r="P79" i="2" s="1"/>
  <c r="O31" i="2"/>
  <c r="O29" i="2" s="1"/>
  <c r="O6" i="2" s="1"/>
  <c r="O79" i="2" s="1"/>
  <c r="N31" i="2"/>
  <c r="M31" i="2"/>
  <c r="L31" i="2"/>
  <c r="K31" i="2"/>
  <c r="J31" i="2"/>
  <c r="I31" i="2"/>
  <c r="H31" i="2"/>
  <c r="G31" i="2"/>
  <c r="F31" i="2"/>
  <c r="X30" i="2"/>
  <c r="W30" i="2"/>
  <c r="V30" i="2"/>
  <c r="V29" i="2" s="1"/>
  <c r="V6" i="2" s="1"/>
  <c r="V79" i="2" s="1"/>
  <c r="U30" i="2"/>
  <c r="T30" i="2"/>
  <c r="Q30" i="2"/>
  <c r="P30" i="2"/>
  <c r="O30" i="2"/>
  <c r="N30" i="2"/>
  <c r="M30" i="2"/>
  <c r="M29" i="2" s="1"/>
  <c r="M6" i="2" s="1"/>
  <c r="M79" i="2" s="1"/>
  <c r="L30" i="2"/>
  <c r="K30" i="2"/>
  <c r="K29" i="2" s="1"/>
  <c r="K6" i="2" s="1"/>
  <c r="K79" i="2" s="1"/>
  <c r="J30" i="2"/>
  <c r="I30" i="2"/>
  <c r="I29" i="2" s="1"/>
  <c r="I6" i="2" s="1"/>
  <c r="I79" i="2" s="1"/>
  <c r="H30" i="2"/>
  <c r="G30" i="2"/>
  <c r="F30" i="2"/>
  <c r="X29" i="2"/>
  <c r="X6" i="2" s="1"/>
  <c r="X79" i="2" s="1"/>
  <c r="T29" i="2"/>
  <c r="Q29" i="2"/>
  <c r="L29" i="2"/>
  <c r="L6" i="2" s="1"/>
  <c r="L79" i="2" s="1"/>
  <c r="H29" i="2"/>
  <c r="H6" i="2" s="1"/>
  <c r="H79" i="2" s="1"/>
  <c r="G29" i="2"/>
  <c r="G6" i="2" s="1"/>
  <c r="G79" i="2" s="1"/>
  <c r="V28" i="2"/>
  <c r="T28" i="2"/>
  <c r="R28" i="2"/>
  <c r="O27" i="2"/>
  <c r="O22" i="2" s="1"/>
  <c r="K27" i="2"/>
  <c r="K22" i="2" s="1"/>
  <c r="Q26" i="2"/>
  <c r="P26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R25" i="2" s="1"/>
  <c r="X24" i="2"/>
  <c r="X28" i="2" s="1"/>
  <c r="X22" i="2" s="1"/>
  <c r="W24" i="2"/>
  <c r="V24" i="2"/>
  <c r="U24" i="2"/>
  <c r="T24" i="2"/>
  <c r="Q24" i="2"/>
  <c r="P24" i="2"/>
  <c r="O24" i="2"/>
  <c r="N24" i="2"/>
  <c r="M24" i="2"/>
  <c r="L24" i="2"/>
  <c r="K24" i="2"/>
  <c r="J24" i="2"/>
  <c r="I24" i="2"/>
  <c r="H24" i="2"/>
  <c r="G24" i="2"/>
  <c r="G27" i="2" s="1"/>
  <c r="G22" i="2" s="1"/>
  <c r="F24" i="2"/>
  <c r="X23" i="2"/>
  <c r="W23" i="2"/>
  <c r="W28" i="2" s="1"/>
  <c r="V23" i="2"/>
  <c r="U23" i="2"/>
  <c r="T23" i="2"/>
  <c r="Q23" i="2"/>
  <c r="P23" i="2"/>
  <c r="P27" i="2" s="1"/>
  <c r="O23" i="2"/>
  <c r="N23" i="2"/>
  <c r="M23" i="2"/>
  <c r="L23" i="2"/>
  <c r="K23" i="2"/>
  <c r="J23" i="2"/>
  <c r="I23" i="2"/>
  <c r="H23" i="2"/>
  <c r="H27" i="2" s="1"/>
  <c r="H22" i="2" s="1"/>
  <c r="G23" i="2"/>
  <c r="F23" i="2"/>
  <c r="R23" i="2" s="1"/>
  <c r="T22" i="2"/>
  <c r="T78" i="2" s="1"/>
  <c r="Q11" i="2"/>
  <c r="Q84" i="2" s="1"/>
  <c r="I11" i="2"/>
  <c r="I84" i="2" s="1"/>
  <c r="H11" i="2"/>
  <c r="H84" i="2" s="1"/>
  <c r="N10" i="2"/>
  <c r="Q7" i="2"/>
  <c r="Q80" i="2" s="1"/>
  <c r="T6" i="2"/>
  <c r="T79" i="2" s="1"/>
  <c r="Q6" i="2"/>
  <c r="Q79" i="2" s="1"/>
  <c r="T5" i="2"/>
  <c r="R54" i="1"/>
  <c r="Q53" i="1"/>
  <c r="Q52" i="1" s="1"/>
  <c r="Q48" i="1" s="1"/>
  <c r="P53" i="1"/>
  <c r="P52" i="1" s="1"/>
  <c r="P48" i="1" s="1"/>
  <c r="M53" i="1"/>
  <c r="M52" i="1" s="1"/>
  <c r="M48" i="1" s="1"/>
  <c r="L53" i="1"/>
  <c r="L52" i="1" s="1"/>
  <c r="K53" i="1"/>
  <c r="K52" i="1" s="1"/>
  <c r="I53" i="1"/>
  <c r="I52" i="1" s="1"/>
  <c r="I48" i="1" s="1"/>
  <c r="R51" i="1"/>
  <c r="F50" i="1"/>
  <c r="R50" i="1" s="1"/>
  <c r="X49" i="1"/>
  <c r="W49" i="1"/>
  <c r="V49" i="1"/>
  <c r="U49" i="1"/>
  <c r="T49" i="1"/>
  <c r="Q49" i="1"/>
  <c r="P49" i="1"/>
  <c r="O49" i="1"/>
  <c r="N49" i="1"/>
  <c r="M49" i="1"/>
  <c r="L49" i="1"/>
  <c r="K49" i="1"/>
  <c r="J49" i="1"/>
  <c r="I49" i="1"/>
  <c r="H49" i="1"/>
  <c r="G49" i="1"/>
  <c r="I41" i="1"/>
  <c r="F40" i="1"/>
  <c r="Q30" i="1"/>
  <c r="P30" i="1"/>
  <c r="P26" i="1" s="1"/>
  <c r="P10" i="1" s="1"/>
  <c r="O30" i="1"/>
  <c r="N30" i="1"/>
  <c r="M30" i="1"/>
  <c r="L30" i="1"/>
  <c r="L26" i="1" s="1"/>
  <c r="L10" i="1" s="1"/>
  <c r="K30" i="1"/>
  <c r="J30" i="1"/>
  <c r="I30" i="1"/>
  <c r="H30" i="1"/>
  <c r="H26" i="1" s="1"/>
  <c r="H10" i="1" s="1"/>
  <c r="G30" i="1"/>
  <c r="F30" i="1"/>
  <c r="Q29" i="1"/>
  <c r="P29" i="1"/>
  <c r="O29" i="1"/>
  <c r="N29" i="1"/>
  <c r="M29" i="1"/>
  <c r="L29" i="1"/>
  <c r="K29" i="1"/>
  <c r="J29" i="1"/>
  <c r="I29" i="1"/>
  <c r="H29" i="1"/>
  <c r="G29" i="1"/>
  <c r="F29" i="1"/>
  <c r="R29" i="1" s="1"/>
  <c r="T29" i="1" s="1"/>
  <c r="U29" i="1" s="1"/>
  <c r="V29" i="1" s="1"/>
  <c r="W29" i="1" s="1"/>
  <c r="X29" i="1" s="1"/>
  <c r="Q28" i="1"/>
  <c r="P28" i="1"/>
  <c r="O28" i="1"/>
  <c r="O53" i="1" s="1"/>
  <c r="O52" i="1" s="1"/>
  <c r="N28" i="1"/>
  <c r="N53" i="1" s="1"/>
  <c r="N52" i="1" s="1"/>
  <c r="N48" i="1" s="1"/>
  <c r="M28" i="1"/>
  <c r="L28" i="1"/>
  <c r="K28" i="1"/>
  <c r="K26" i="1" s="1"/>
  <c r="K10" i="1" s="1"/>
  <c r="J28" i="1"/>
  <c r="J53" i="1" s="1"/>
  <c r="J52" i="1" s="1"/>
  <c r="J48" i="1" s="1"/>
  <c r="I28" i="1"/>
  <c r="H28" i="1"/>
  <c r="H53" i="1" s="1"/>
  <c r="H52" i="1" s="1"/>
  <c r="G28" i="1"/>
  <c r="G26" i="1" s="1"/>
  <c r="G10" i="1" s="1"/>
  <c r="F28" i="1"/>
  <c r="F53" i="1" s="1"/>
  <c r="Q27" i="1"/>
  <c r="P27" i="1"/>
  <c r="O27" i="1"/>
  <c r="N27" i="1"/>
  <c r="M27" i="1"/>
  <c r="L27" i="1"/>
  <c r="K27" i="1"/>
  <c r="J27" i="1"/>
  <c r="I27" i="1"/>
  <c r="H27" i="1"/>
  <c r="G27" i="1"/>
  <c r="F27" i="1"/>
  <c r="O26" i="1"/>
  <c r="O10" i="1" s="1"/>
  <c r="X22" i="1"/>
  <c r="W22" i="1"/>
  <c r="V22" i="1"/>
  <c r="U22" i="1"/>
  <c r="T22" i="1"/>
  <c r="R22" i="1"/>
  <c r="Q21" i="1"/>
  <c r="P21" i="1"/>
  <c r="O21" i="1"/>
  <c r="N21" i="1"/>
  <c r="M21" i="1"/>
  <c r="L21" i="1"/>
  <c r="K21" i="1"/>
  <c r="K19" i="1" s="1"/>
  <c r="K9" i="1" s="1"/>
  <c r="K8" i="1" s="1"/>
  <c r="K46" i="1" s="1"/>
  <c r="J21" i="1"/>
  <c r="I21" i="1"/>
  <c r="H21" i="1"/>
  <c r="G21" i="1"/>
  <c r="G19" i="1" s="1"/>
  <c r="G9" i="1" s="1"/>
  <c r="G8" i="1" s="1"/>
  <c r="G46" i="1" s="1"/>
  <c r="F21" i="1"/>
  <c r="R21" i="1" s="1"/>
  <c r="Q20" i="1"/>
  <c r="Q19" i="1" s="1"/>
  <c r="P20" i="1"/>
  <c r="O20" i="1"/>
  <c r="N20" i="1"/>
  <c r="M20" i="1"/>
  <c r="M19" i="1" s="1"/>
  <c r="L20" i="1"/>
  <c r="L19" i="1" s="1"/>
  <c r="K20" i="1"/>
  <c r="J20" i="1"/>
  <c r="I20" i="1"/>
  <c r="I19" i="1" s="1"/>
  <c r="H20" i="1"/>
  <c r="H19" i="1" s="1"/>
  <c r="G20" i="1"/>
  <c r="F20" i="1"/>
  <c r="R20" i="1" s="1"/>
  <c r="P19" i="1"/>
  <c r="O19" i="1"/>
  <c r="O9" i="1" s="1"/>
  <c r="N19" i="1"/>
  <c r="J19" i="1"/>
  <c r="J9" i="1" s="1"/>
  <c r="F19" i="1"/>
  <c r="F9" i="1" s="1"/>
  <c r="Q9" i="1"/>
  <c r="P9" i="1"/>
  <c r="N9" i="1"/>
  <c r="M9" i="1"/>
  <c r="L9" i="1"/>
  <c r="I9" i="1"/>
  <c r="H9" i="1"/>
  <c r="G77" i="2" l="1"/>
  <c r="H77" i="2"/>
  <c r="R41" i="4"/>
  <c r="U37" i="2"/>
  <c r="V37" i="2"/>
  <c r="R43" i="2"/>
  <c r="L8" i="1"/>
  <c r="L46" i="1" s="1"/>
  <c r="G41" i="2"/>
  <c r="H82" i="2" s="1"/>
  <c r="H81" i="2" s="1"/>
  <c r="K41" i="2"/>
  <c r="K9" i="2" s="1"/>
  <c r="O41" i="2"/>
  <c r="P82" i="2" s="1"/>
  <c r="P81" i="2" s="1"/>
  <c r="H8" i="1"/>
  <c r="H46" i="1" s="1"/>
  <c r="R47" i="2"/>
  <c r="K79" i="4"/>
  <c r="J10" i="4"/>
  <c r="O8" i="1"/>
  <c r="O46" i="1" s="1"/>
  <c r="R30" i="1"/>
  <c r="T30" i="1" s="1"/>
  <c r="U30" i="1" s="1"/>
  <c r="V30" i="1" s="1"/>
  <c r="W30" i="1" s="1"/>
  <c r="X30" i="1" s="1"/>
  <c r="H41" i="2"/>
  <c r="H9" i="2" s="1"/>
  <c r="H8" i="2" s="1"/>
  <c r="L41" i="2"/>
  <c r="L9" i="2" s="1"/>
  <c r="P41" i="2"/>
  <c r="M10" i="4"/>
  <c r="G39" i="4"/>
  <c r="G9" i="4" s="1"/>
  <c r="G8" i="4" s="1"/>
  <c r="R42" i="4"/>
  <c r="I41" i="2"/>
  <c r="J82" i="2" s="1"/>
  <c r="M41" i="2"/>
  <c r="N82" i="2" s="1"/>
  <c r="Q41" i="2"/>
  <c r="Q9" i="2" s="1"/>
  <c r="Q8" i="2" s="1"/>
  <c r="R45" i="2"/>
  <c r="I10" i="4"/>
  <c r="N10" i="4"/>
  <c r="X10" i="4"/>
  <c r="T39" i="4"/>
  <c r="T9" i="4" s="1"/>
  <c r="U47" i="4"/>
  <c r="W47" i="4" s="1"/>
  <c r="P8" i="1"/>
  <c r="P46" i="1" s="1"/>
  <c r="O39" i="4"/>
  <c r="P78" i="4" s="1"/>
  <c r="P77" i="4" s="1"/>
  <c r="F41" i="2"/>
  <c r="G82" i="2" s="1"/>
  <c r="G81" i="2" s="1"/>
  <c r="J41" i="2"/>
  <c r="N41" i="2"/>
  <c r="O82" i="2" s="1"/>
  <c r="O81" i="2" s="1"/>
  <c r="O10" i="4"/>
  <c r="R46" i="4"/>
  <c r="V47" i="4"/>
  <c r="R40" i="4"/>
  <c r="H63" i="2"/>
  <c r="H12" i="2" s="1"/>
  <c r="H85" i="2" s="1"/>
  <c r="P63" i="2"/>
  <c r="P12" i="2" s="1"/>
  <c r="P85" i="2" s="1"/>
  <c r="R67" i="2"/>
  <c r="L63" i="2"/>
  <c r="L12" i="2" s="1"/>
  <c r="L85" i="2" s="1"/>
  <c r="W85" i="2"/>
  <c r="W12" i="2"/>
  <c r="R66" i="2"/>
  <c r="J63" i="2"/>
  <c r="J12" i="2" s="1"/>
  <c r="J85" i="2" s="1"/>
  <c r="U12" i="2"/>
  <c r="F63" i="2"/>
  <c r="F12" i="2" s="1"/>
  <c r="F85" i="2" s="1"/>
  <c r="R64" i="2"/>
  <c r="T63" i="2"/>
  <c r="X63" i="2"/>
  <c r="U56" i="2"/>
  <c r="W11" i="2"/>
  <c r="R56" i="2"/>
  <c r="R11" i="2" s="1"/>
  <c r="T41" i="2"/>
  <c r="T9" i="2" s="1"/>
  <c r="T8" i="2" s="1"/>
  <c r="V36" i="2"/>
  <c r="V35" i="2" s="1"/>
  <c r="V7" i="2" s="1"/>
  <c r="V80" i="2" s="1"/>
  <c r="X37" i="2"/>
  <c r="T37" i="2"/>
  <c r="R58" i="4"/>
  <c r="T53" i="4"/>
  <c r="X53" i="4"/>
  <c r="X80" i="4" s="1"/>
  <c r="V53" i="4"/>
  <c r="U53" i="4"/>
  <c r="V48" i="3"/>
  <c r="V69" i="3" s="1"/>
  <c r="R38" i="3"/>
  <c r="W38" i="3" s="1"/>
  <c r="V41" i="3"/>
  <c r="L35" i="3"/>
  <c r="L8" i="3" s="1"/>
  <c r="M68" i="3" s="1"/>
  <c r="M67" i="3" s="1"/>
  <c r="F72" i="3"/>
  <c r="J72" i="3"/>
  <c r="N72" i="3"/>
  <c r="U77" i="3"/>
  <c r="U76" i="3" s="1"/>
  <c r="U72" i="3" s="1"/>
  <c r="T6" i="3"/>
  <c r="G35" i="3"/>
  <c r="G8" i="3" s="1"/>
  <c r="H68" i="3" s="1"/>
  <c r="H67" i="3" s="1"/>
  <c r="K35" i="3"/>
  <c r="K8" i="3" s="1"/>
  <c r="L68" i="3" s="1"/>
  <c r="L67" i="3" s="1"/>
  <c r="O35" i="3"/>
  <c r="O8" i="3" s="1"/>
  <c r="P68" i="3" s="1"/>
  <c r="P67" i="3" s="1"/>
  <c r="M35" i="3"/>
  <c r="M8" i="3" s="1"/>
  <c r="N68" i="3" s="1"/>
  <c r="Q35" i="3"/>
  <c r="Q8" i="3" s="1"/>
  <c r="U48" i="3"/>
  <c r="U9" i="3" s="1"/>
  <c r="I72" i="3"/>
  <c r="M72" i="3"/>
  <c r="Q72" i="3"/>
  <c r="W72" i="3"/>
  <c r="R76" i="3"/>
  <c r="X77" i="3"/>
  <c r="X76" i="3" s="1"/>
  <c r="X72" i="3" s="1"/>
  <c r="L48" i="1"/>
  <c r="R44" i="3"/>
  <c r="T44" i="3" s="1"/>
  <c r="R53" i="3"/>
  <c r="I48" i="3"/>
  <c r="I9" i="3" s="1"/>
  <c r="I69" i="3" s="1"/>
  <c r="Q48" i="3"/>
  <c r="Q9" i="3" s="1"/>
  <c r="Q69" i="3" s="1"/>
  <c r="T77" i="3"/>
  <c r="T76" i="3" s="1"/>
  <c r="T72" i="3" s="1"/>
  <c r="F10" i="2"/>
  <c r="X10" i="2"/>
  <c r="O10" i="2"/>
  <c r="G10" i="2"/>
  <c r="H10" i="2"/>
  <c r="U51" i="2"/>
  <c r="U50" i="2" s="1"/>
  <c r="V51" i="2"/>
  <c r="V50" i="2" s="1"/>
  <c r="V10" i="2" s="1"/>
  <c r="K10" i="2"/>
  <c r="P10" i="2"/>
  <c r="J10" i="2"/>
  <c r="L10" i="2"/>
  <c r="T10" i="2"/>
  <c r="J28" i="3"/>
  <c r="J39" i="4"/>
  <c r="J9" i="4" s="1"/>
  <c r="J8" i="4" s="1"/>
  <c r="R42" i="3"/>
  <c r="V42" i="3" s="1"/>
  <c r="I35" i="3"/>
  <c r="I8" i="3" s="1"/>
  <c r="R22" i="3"/>
  <c r="T22" i="3" s="1"/>
  <c r="U22" i="3" s="1"/>
  <c r="R24" i="3"/>
  <c r="T24" i="3" s="1"/>
  <c r="V24" i="3" s="1"/>
  <c r="R26" i="3"/>
  <c r="T26" i="3" s="1"/>
  <c r="V26" i="3" s="1"/>
  <c r="N27" i="2"/>
  <c r="N22" i="2" s="1"/>
  <c r="R24" i="2"/>
  <c r="J27" i="2"/>
  <c r="J22" i="2" s="1"/>
  <c r="G40" i="1"/>
  <c r="K48" i="1"/>
  <c r="R39" i="3"/>
  <c r="G41" i="1"/>
  <c r="N26" i="1"/>
  <c r="N10" i="1" s="1"/>
  <c r="N8" i="1" s="1"/>
  <c r="N46" i="1" s="1"/>
  <c r="F26" i="1"/>
  <c r="J26" i="1"/>
  <c r="J10" i="1" s="1"/>
  <c r="J8" i="1" s="1"/>
  <c r="J46" i="1" s="1"/>
  <c r="R27" i="1"/>
  <c r="T27" i="1" s="1"/>
  <c r="H48" i="1"/>
  <c r="X78" i="2"/>
  <c r="X5" i="2"/>
  <c r="U41" i="2"/>
  <c r="V42" i="2"/>
  <c r="U69" i="3"/>
  <c r="F52" i="1"/>
  <c r="R28" i="1"/>
  <c r="T28" i="1" s="1"/>
  <c r="H5" i="2"/>
  <c r="H4" i="2" s="1"/>
  <c r="J78" i="2"/>
  <c r="I78" i="2"/>
  <c r="G5" i="2"/>
  <c r="G4" i="2" s="1"/>
  <c r="K5" i="2"/>
  <c r="K4" i="2" s="1"/>
  <c r="M78" i="2"/>
  <c r="M77" i="2" s="1"/>
  <c r="T20" i="1"/>
  <c r="R19" i="1"/>
  <c r="R9" i="1" s="1"/>
  <c r="P22" i="2"/>
  <c r="P5" i="2" s="1"/>
  <c r="P4" i="2" s="1"/>
  <c r="Q78" i="2"/>
  <c r="Q77" i="2" s="1"/>
  <c r="O5" i="2"/>
  <c r="O4" i="2" s="1"/>
  <c r="G74" i="2"/>
  <c r="G39" i="1"/>
  <c r="V22" i="3"/>
  <c r="X22" i="3"/>
  <c r="U24" i="3"/>
  <c r="V38" i="3"/>
  <c r="U38" i="3"/>
  <c r="V21" i="1"/>
  <c r="X21" i="1"/>
  <c r="W21" i="1"/>
  <c r="U21" i="1"/>
  <c r="T21" i="1"/>
  <c r="O48" i="1"/>
  <c r="R80" i="2"/>
  <c r="P78" i="2"/>
  <c r="P77" i="2" s="1"/>
  <c r="N5" i="2"/>
  <c r="N4" i="2" s="1"/>
  <c r="J84" i="2"/>
  <c r="R84" i="2" s="1"/>
  <c r="R46" i="2"/>
  <c r="X84" i="2"/>
  <c r="V85" i="2"/>
  <c r="K28" i="3"/>
  <c r="K19" i="3" s="1"/>
  <c r="K5" i="3" s="1"/>
  <c r="R23" i="3"/>
  <c r="T23" i="3" s="1"/>
  <c r="R30" i="3"/>
  <c r="R29" i="3" s="1"/>
  <c r="R6" i="3" s="1"/>
  <c r="F29" i="2"/>
  <c r="F6" i="2" s="1"/>
  <c r="F79" i="2" s="1"/>
  <c r="J29" i="2"/>
  <c r="J6" i="2" s="1"/>
  <c r="J79" i="2" s="1"/>
  <c r="N29" i="2"/>
  <c r="N6" i="2" s="1"/>
  <c r="N79" i="2" s="1"/>
  <c r="R30" i="2"/>
  <c r="W29" i="2"/>
  <c r="W6" i="2" s="1"/>
  <c r="W79" i="2" s="1"/>
  <c r="J83" i="2"/>
  <c r="H63" i="3"/>
  <c r="R65" i="3"/>
  <c r="H28" i="3"/>
  <c r="H19" i="3" s="1"/>
  <c r="H5" i="3" s="1"/>
  <c r="L28" i="3"/>
  <c r="L19" i="3" s="1"/>
  <c r="L5" i="3" s="1"/>
  <c r="P28" i="3"/>
  <c r="P19" i="3" s="1"/>
  <c r="P5" i="3" s="1"/>
  <c r="P4" i="3" s="1"/>
  <c r="O28" i="3"/>
  <c r="O19" i="3" s="1"/>
  <c r="O5" i="3" s="1"/>
  <c r="V65" i="3"/>
  <c r="G53" i="1"/>
  <c r="G52" i="1" s="1"/>
  <c r="G48" i="1" s="1"/>
  <c r="R7" i="2"/>
  <c r="F27" i="2"/>
  <c r="F81" i="2"/>
  <c r="F22" i="2"/>
  <c r="F5" i="2" s="1"/>
  <c r="F4" i="2" s="1"/>
  <c r="W22" i="2"/>
  <c r="U28" i="2"/>
  <c r="U22" i="2" s="1"/>
  <c r="L27" i="2"/>
  <c r="L22" i="2" s="1"/>
  <c r="U36" i="2"/>
  <c r="R35" i="2"/>
  <c r="X36" i="2"/>
  <c r="R42" i="2"/>
  <c r="V56" i="2"/>
  <c r="T84" i="2"/>
  <c r="R27" i="3"/>
  <c r="T27" i="3" s="1"/>
  <c r="H35" i="3"/>
  <c r="H8" i="3" s="1"/>
  <c r="P35" i="3"/>
  <c r="P8" i="3" s="1"/>
  <c r="T79" i="4"/>
  <c r="T10" i="4"/>
  <c r="U10" i="4"/>
  <c r="U79" i="4"/>
  <c r="R53" i="4"/>
  <c r="R11" i="4" s="1"/>
  <c r="F11" i="4"/>
  <c r="F80" i="4" s="1"/>
  <c r="R26" i="2"/>
  <c r="I26" i="1"/>
  <c r="I10" i="1" s="1"/>
  <c r="I8" i="1" s="1"/>
  <c r="I46" i="1" s="1"/>
  <c r="M26" i="1"/>
  <c r="M10" i="1" s="1"/>
  <c r="M8" i="1" s="1"/>
  <c r="M46" i="1" s="1"/>
  <c r="Q26" i="1"/>
  <c r="Q10" i="1" s="1"/>
  <c r="Q8" i="1" s="1"/>
  <c r="Q46" i="1" s="1"/>
  <c r="F49" i="1"/>
  <c r="I27" i="2"/>
  <c r="I22" i="2" s="1"/>
  <c r="M27" i="2"/>
  <c r="M22" i="2" s="1"/>
  <c r="Q27" i="2"/>
  <c r="Q22" i="2" s="1"/>
  <c r="Q5" i="2" s="1"/>
  <c r="Q4" i="2" s="1"/>
  <c r="V22" i="2"/>
  <c r="R31" i="2"/>
  <c r="T36" i="2"/>
  <c r="R44" i="2"/>
  <c r="R51" i="2"/>
  <c r="R10" i="2" s="1"/>
  <c r="R62" i="2"/>
  <c r="R68" i="2"/>
  <c r="N83" i="2"/>
  <c r="G28" i="3"/>
  <c r="G19" i="3" s="1"/>
  <c r="G5" i="3" s="1"/>
  <c r="X41" i="3"/>
  <c r="T41" i="3"/>
  <c r="W41" i="3"/>
  <c r="U41" i="3"/>
  <c r="V40" i="4"/>
  <c r="O29" i="4"/>
  <c r="O6" i="4" s="1"/>
  <c r="O75" i="4" s="1"/>
  <c r="L78" i="4"/>
  <c r="L77" i="4" s="1"/>
  <c r="K9" i="4"/>
  <c r="K8" i="4" s="1"/>
  <c r="W51" i="2"/>
  <c r="W50" i="2" s="1"/>
  <c r="U88" i="2"/>
  <c r="I28" i="3"/>
  <c r="I19" i="3" s="1"/>
  <c r="I5" i="3" s="1"/>
  <c r="M28" i="3"/>
  <c r="M19" i="3" s="1"/>
  <c r="M5" i="3" s="1"/>
  <c r="Q28" i="3"/>
  <c r="Q19" i="3" s="1"/>
  <c r="Q5" i="3" s="1"/>
  <c r="Q4" i="3" s="1"/>
  <c r="V28" i="4"/>
  <c r="V22" i="4" s="1"/>
  <c r="F39" i="4"/>
  <c r="N39" i="4"/>
  <c r="R44" i="4"/>
  <c r="J19" i="3"/>
  <c r="J5" i="3" s="1"/>
  <c r="R20" i="3"/>
  <c r="R21" i="3"/>
  <c r="T21" i="3" s="1"/>
  <c r="R25" i="3"/>
  <c r="T25" i="3" s="1"/>
  <c r="F28" i="3"/>
  <c r="F19" i="3" s="1"/>
  <c r="F5" i="3" s="1"/>
  <c r="F4" i="3" s="1"/>
  <c r="N28" i="3"/>
  <c r="N19" i="3" s="1"/>
  <c r="N5" i="3" s="1"/>
  <c r="U65" i="3"/>
  <c r="U6" i="3"/>
  <c r="F35" i="3"/>
  <c r="F8" i="3" s="1"/>
  <c r="J35" i="3"/>
  <c r="J8" i="3" s="1"/>
  <c r="N35" i="3"/>
  <c r="N8" i="3" s="1"/>
  <c r="R36" i="3"/>
  <c r="R37" i="3"/>
  <c r="T37" i="3" s="1"/>
  <c r="U37" i="3" s="1"/>
  <c r="V37" i="3" s="1"/>
  <c r="W37" i="3" s="1"/>
  <c r="X37" i="3" s="1"/>
  <c r="X43" i="3"/>
  <c r="T43" i="3"/>
  <c r="W43" i="3"/>
  <c r="U43" i="3"/>
  <c r="R55" i="3"/>
  <c r="R72" i="3"/>
  <c r="R73" i="3"/>
  <c r="W74" i="4"/>
  <c r="W5" i="4"/>
  <c r="T80" i="4"/>
  <c r="T11" i="4"/>
  <c r="X11" i="4"/>
  <c r="V80" i="4"/>
  <c r="V11" i="4"/>
  <c r="F48" i="3"/>
  <c r="J48" i="3"/>
  <c r="J9" i="3" s="1"/>
  <c r="J69" i="3" s="1"/>
  <c r="N48" i="3"/>
  <c r="N9" i="3" s="1"/>
  <c r="N69" i="3" s="1"/>
  <c r="W48" i="3"/>
  <c r="R54" i="3"/>
  <c r="M79" i="4"/>
  <c r="L10" i="4"/>
  <c r="Q79" i="4"/>
  <c r="P10" i="4"/>
  <c r="V79" i="4"/>
  <c r="V10" i="4"/>
  <c r="G48" i="3"/>
  <c r="G9" i="3" s="1"/>
  <c r="G69" i="3" s="1"/>
  <c r="K48" i="3"/>
  <c r="K9" i="3" s="1"/>
  <c r="K69" i="3" s="1"/>
  <c r="O48" i="3"/>
  <c r="O9" i="3" s="1"/>
  <c r="O69" i="3" s="1"/>
  <c r="T48" i="3"/>
  <c r="X48" i="3"/>
  <c r="R52" i="3"/>
  <c r="F73" i="4"/>
  <c r="R75" i="4"/>
  <c r="R81" i="4"/>
  <c r="R32" i="4"/>
  <c r="R29" i="4" s="1"/>
  <c r="R6" i="4" s="1"/>
  <c r="H78" i="4"/>
  <c r="H77" i="4" s="1"/>
  <c r="I79" i="4"/>
  <c r="V77" i="3"/>
  <c r="R7" i="4"/>
  <c r="U23" i="4"/>
  <c r="P23" i="4"/>
  <c r="L23" i="4"/>
  <c r="X23" i="4"/>
  <c r="T23" i="4"/>
  <c r="O23" i="4"/>
  <c r="K23" i="4"/>
  <c r="I23" i="4"/>
  <c r="Q23" i="4"/>
  <c r="R24" i="4"/>
  <c r="P25" i="4"/>
  <c r="L25" i="4"/>
  <c r="H25" i="4"/>
  <c r="O25" i="4"/>
  <c r="K25" i="4"/>
  <c r="G25" i="4"/>
  <c r="G28" i="4" s="1"/>
  <c r="M25" i="4"/>
  <c r="M22" i="4" s="1"/>
  <c r="R26" i="4"/>
  <c r="H39" i="4"/>
  <c r="L39" i="4"/>
  <c r="P39" i="4"/>
  <c r="R43" i="4"/>
  <c r="T84" i="4"/>
  <c r="U88" i="4"/>
  <c r="U84" i="4" s="1"/>
  <c r="V89" i="4"/>
  <c r="H73" i="4"/>
  <c r="R76" i="4"/>
  <c r="F23" i="4"/>
  <c r="J23" i="4"/>
  <c r="F25" i="4"/>
  <c r="N25" i="4"/>
  <c r="V34" i="4"/>
  <c r="V33" i="4" s="1"/>
  <c r="V7" i="4" s="1"/>
  <c r="V76" i="4" s="1"/>
  <c r="U34" i="4"/>
  <c r="U33" i="4" s="1"/>
  <c r="U7" i="4" s="1"/>
  <c r="U76" i="4" s="1"/>
  <c r="R33" i="4"/>
  <c r="I39" i="4"/>
  <c r="M39" i="4"/>
  <c r="Q39" i="4"/>
  <c r="Q9" i="4" s="1"/>
  <c r="Q8" i="4" s="1"/>
  <c r="R49" i="4"/>
  <c r="R48" i="4" s="1"/>
  <c r="R10" i="4" s="1"/>
  <c r="R60" i="4"/>
  <c r="R12" i="4" s="1"/>
  <c r="R63" i="4"/>
  <c r="G84" i="4"/>
  <c r="K84" i="4"/>
  <c r="O84" i="4"/>
  <c r="H27" i="4"/>
  <c r="R27" i="4" s="1"/>
  <c r="L27" i="4"/>
  <c r="P27" i="4"/>
  <c r="U27" i="4"/>
  <c r="W35" i="4"/>
  <c r="W33" i="4" s="1"/>
  <c r="W7" i="4" s="1"/>
  <c r="W76" i="4" s="1"/>
  <c r="R61" i="4"/>
  <c r="I27" i="4"/>
  <c r="M27" i="4"/>
  <c r="M28" i="4" s="1"/>
  <c r="Q27" i="4"/>
  <c r="T35" i="4"/>
  <c r="T33" i="4" s="1"/>
  <c r="T7" i="4" s="1"/>
  <c r="T76" i="4" s="1"/>
  <c r="W53" i="4"/>
  <c r="R59" i="4"/>
  <c r="U60" i="4"/>
  <c r="R84" i="4"/>
  <c r="R85" i="4"/>
  <c r="U39" i="4" l="1"/>
  <c r="R79" i="4"/>
  <c r="X38" i="3"/>
  <c r="V44" i="3"/>
  <c r="T35" i="2"/>
  <c r="T7" i="2" s="1"/>
  <c r="T80" i="2" s="1"/>
  <c r="T77" i="2" s="1"/>
  <c r="T39" i="1" s="1"/>
  <c r="U35" i="2"/>
  <c r="U7" i="2" s="1"/>
  <c r="U80" i="2" s="1"/>
  <c r="W44" i="3"/>
  <c r="G9" i="2"/>
  <c r="G8" i="2" s="1"/>
  <c r="G13" i="2" s="1"/>
  <c r="G14" i="2" s="1"/>
  <c r="X44" i="3"/>
  <c r="T38" i="3"/>
  <c r="H74" i="2"/>
  <c r="H39" i="1"/>
  <c r="X35" i="2"/>
  <c r="X7" i="2" s="1"/>
  <c r="X80" i="2" s="1"/>
  <c r="X77" i="2" s="1"/>
  <c r="U44" i="3"/>
  <c r="L82" i="2"/>
  <c r="L81" i="2" s="1"/>
  <c r="L75" i="2" s="1"/>
  <c r="T82" i="2"/>
  <c r="T81" i="2" s="1"/>
  <c r="T75" i="2" s="1"/>
  <c r="H13" i="2"/>
  <c r="H14" i="2" s="1"/>
  <c r="H16" i="2" s="1"/>
  <c r="O9" i="4"/>
  <c r="O8" i="4" s="1"/>
  <c r="O9" i="2"/>
  <c r="O8" i="2" s="1"/>
  <c r="O13" i="2" s="1"/>
  <c r="O14" i="2" s="1"/>
  <c r="F9" i="2"/>
  <c r="F8" i="2" s="1"/>
  <c r="F13" i="2" s="1"/>
  <c r="I9" i="2"/>
  <c r="I8" i="2" s="1"/>
  <c r="O75" i="2"/>
  <c r="O43" i="1"/>
  <c r="N81" i="2"/>
  <c r="N43" i="1" s="1"/>
  <c r="M9" i="2"/>
  <c r="M8" i="2" s="1"/>
  <c r="N9" i="2"/>
  <c r="N8" i="2" s="1"/>
  <c r="N13" i="2" s="1"/>
  <c r="N14" i="2" s="1"/>
  <c r="N16" i="2" s="1"/>
  <c r="T8" i="4"/>
  <c r="T78" i="4"/>
  <c r="T77" i="4" s="1"/>
  <c r="T45" i="1" s="1"/>
  <c r="M82" i="2"/>
  <c r="M81" i="2" s="1"/>
  <c r="M43" i="1" s="1"/>
  <c r="R41" i="2"/>
  <c r="R9" i="2" s="1"/>
  <c r="R8" i="2" s="1"/>
  <c r="K78" i="4"/>
  <c r="K77" i="4" s="1"/>
  <c r="K71" i="4" s="1"/>
  <c r="K82" i="2"/>
  <c r="K81" i="2" s="1"/>
  <c r="K43" i="1" s="1"/>
  <c r="J9" i="2"/>
  <c r="J8" i="2" s="1"/>
  <c r="I82" i="2"/>
  <c r="I81" i="2" s="1"/>
  <c r="I43" i="1" s="1"/>
  <c r="G38" i="1"/>
  <c r="G35" i="1" s="1"/>
  <c r="R85" i="2"/>
  <c r="R63" i="2"/>
  <c r="R12" i="2" s="1"/>
  <c r="X85" i="2"/>
  <c r="X12" i="2"/>
  <c r="T85" i="2"/>
  <c r="T12" i="2"/>
  <c r="J81" i="2"/>
  <c r="J75" i="2" s="1"/>
  <c r="U84" i="2"/>
  <c r="U11" i="2"/>
  <c r="U80" i="4"/>
  <c r="U11" i="4"/>
  <c r="I7" i="3"/>
  <c r="V9" i="3"/>
  <c r="Q7" i="3"/>
  <c r="Q10" i="3" s="1"/>
  <c r="Q11" i="3" s="1"/>
  <c r="M7" i="3"/>
  <c r="L7" i="3"/>
  <c r="W22" i="3"/>
  <c r="W42" i="3"/>
  <c r="X42" i="3"/>
  <c r="U42" i="3"/>
  <c r="T42" i="3"/>
  <c r="J68" i="3"/>
  <c r="J67" i="3" s="1"/>
  <c r="J44" i="1" s="1"/>
  <c r="V83" i="2"/>
  <c r="K8" i="2"/>
  <c r="K13" i="2" s="1"/>
  <c r="K14" i="2" s="1"/>
  <c r="L8" i="2"/>
  <c r="Q13" i="2"/>
  <c r="Q14" i="2" s="1"/>
  <c r="Q5" i="1" s="1"/>
  <c r="U83" i="2"/>
  <c r="U10" i="2"/>
  <c r="R39" i="4"/>
  <c r="R9" i="4" s="1"/>
  <c r="R8" i="4" s="1"/>
  <c r="X26" i="3"/>
  <c r="W24" i="3"/>
  <c r="W26" i="3"/>
  <c r="X24" i="3"/>
  <c r="U26" i="3"/>
  <c r="O74" i="4"/>
  <c r="O73" i="4" s="1"/>
  <c r="M5" i="4"/>
  <c r="M4" i="4" s="1"/>
  <c r="I64" i="3"/>
  <c r="G4" i="3"/>
  <c r="T74" i="2"/>
  <c r="O78" i="2"/>
  <c r="O77" i="2" s="1"/>
  <c r="M5" i="2"/>
  <c r="M4" i="2" s="1"/>
  <c r="Q64" i="3"/>
  <c r="Q63" i="3" s="1"/>
  <c r="O4" i="3"/>
  <c r="O64" i="3"/>
  <c r="O63" i="3" s="1"/>
  <c r="M4" i="3"/>
  <c r="K78" i="2"/>
  <c r="K77" i="2" s="1"/>
  <c r="I5" i="2"/>
  <c r="I4" i="2" s="1"/>
  <c r="L5" i="2"/>
  <c r="L4" i="2" s="1"/>
  <c r="N78" i="2"/>
  <c r="N77" i="2" s="1"/>
  <c r="V74" i="4"/>
  <c r="V73" i="4" s="1"/>
  <c r="V5" i="4"/>
  <c r="V4" i="4" s="1"/>
  <c r="U78" i="2"/>
  <c r="U5" i="2"/>
  <c r="J28" i="4"/>
  <c r="J22" i="4"/>
  <c r="Q78" i="4"/>
  <c r="Q77" i="4" s="1"/>
  <c r="P9" i="4"/>
  <c r="P8" i="4" s="1"/>
  <c r="Q28" i="4"/>
  <c r="Q22" i="4" s="1"/>
  <c r="Q5" i="4" s="1"/>
  <c r="Q4" i="4" s="1"/>
  <c r="Q13" i="4" s="1"/>
  <c r="Q14" i="4" s="1"/>
  <c r="Q16" i="4" s="1"/>
  <c r="Q7" i="1" s="1"/>
  <c r="T28" i="4"/>
  <c r="T22" i="4"/>
  <c r="U28" i="4"/>
  <c r="U22" i="4"/>
  <c r="H71" i="4"/>
  <c r="H45" i="1"/>
  <c r="X69" i="3"/>
  <c r="X9" i="3"/>
  <c r="W69" i="3"/>
  <c r="W9" i="3"/>
  <c r="R9" i="3"/>
  <c r="F9" i="3"/>
  <c r="F69" i="3" s="1"/>
  <c r="W4" i="4"/>
  <c r="N7" i="3"/>
  <c r="O68" i="3"/>
  <c r="O67" i="3" s="1"/>
  <c r="X21" i="3"/>
  <c r="W21" i="3"/>
  <c r="U21" i="3"/>
  <c r="V21" i="3"/>
  <c r="U78" i="4"/>
  <c r="U9" i="4"/>
  <c r="U8" i="4" s="1"/>
  <c r="L61" i="3"/>
  <c r="L44" i="1"/>
  <c r="I68" i="3"/>
  <c r="I67" i="3" s="1"/>
  <c r="H7" i="3"/>
  <c r="H60" i="3"/>
  <c r="H40" i="1"/>
  <c r="H75" i="2"/>
  <c r="H43" i="1"/>
  <c r="M64" i="3"/>
  <c r="M63" i="3" s="1"/>
  <c r="K4" i="3"/>
  <c r="T4" i="2"/>
  <c r="T13" i="2" s="1"/>
  <c r="T14" i="2" s="1"/>
  <c r="T16" i="2" s="1"/>
  <c r="T5" i="1" s="1"/>
  <c r="T4" i="1" s="1"/>
  <c r="T53" i="1"/>
  <c r="T52" i="1" s="1"/>
  <c r="T48" i="1" s="1"/>
  <c r="U28" i="1"/>
  <c r="U82" i="2"/>
  <c r="U81" i="2" s="1"/>
  <c r="U9" i="2"/>
  <c r="U8" i="2" s="1"/>
  <c r="V88" i="4"/>
  <c r="V84" i="4" s="1"/>
  <c r="W89" i="4"/>
  <c r="U81" i="4"/>
  <c r="U12" i="4"/>
  <c r="N78" i="4"/>
  <c r="N77" i="4" s="1"/>
  <c r="M9" i="4"/>
  <c r="M8" i="4" s="1"/>
  <c r="F28" i="4"/>
  <c r="F22" i="4" s="1"/>
  <c r="F5" i="4" s="1"/>
  <c r="F4" i="4" s="1"/>
  <c r="R23" i="4"/>
  <c r="M78" i="4"/>
  <c r="M77" i="4" s="1"/>
  <c r="L9" i="4"/>
  <c r="L8" i="4" s="1"/>
  <c r="I28" i="4"/>
  <c r="I22" i="4" s="1"/>
  <c r="X28" i="4"/>
  <c r="X22" i="4"/>
  <c r="F70" i="4"/>
  <c r="F41" i="1"/>
  <c r="T69" i="3"/>
  <c r="T9" i="3"/>
  <c r="W73" i="4"/>
  <c r="K68" i="3"/>
  <c r="K67" i="3" s="1"/>
  <c r="J7" i="3"/>
  <c r="T20" i="3"/>
  <c r="H28" i="4"/>
  <c r="H22" i="4" s="1"/>
  <c r="K64" i="3"/>
  <c r="K63" i="3" s="1"/>
  <c r="I4" i="3"/>
  <c r="L71" i="4"/>
  <c r="L45" i="1"/>
  <c r="G22" i="4"/>
  <c r="G5" i="4" s="1"/>
  <c r="G4" i="4" s="1"/>
  <c r="G13" i="4" s="1"/>
  <c r="G14" i="4" s="1"/>
  <c r="G16" i="4" s="1"/>
  <c r="G7" i="1" s="1"/>
  <c r="M61" i="3"/>
  <c r="M44" i="1"/>
  <c r="H4" i="3"/>
  <c r="J64" i="3"/>
  <c r="J63" i="3" s="1"/>
  <c r="W5" i="2"/>
  <c r="W4" i="2" s="1"/>
  <c r="W78" i="2"/>
  <c r="W77" i="2" s="1"/>
  <c r="R27" i="2"/>
  <c r="R22" i="2" s="1"/>
  <c r="R5" i="2" s="1"/>
  <c r="G7" i="3"/>
  <c r="R79" i="2"/>
  <c r="F77" i="2"/>
  <c r="X23" i="3"/>
  <c r="W23" i="3"/>
  <c r="V23" i="3"/>
  <c r="U23" i="3"/>
  <c r="R83" i="2"/>
  <c r="P39" i="1"/>
  <c r="P74" i="2"/>
  <c r="T19" i="1"/>
  <c r="T9" i="1" s="1"/>
  <c r="U20" i="1"/>
  <c r="J77" i="2"/>
  <c r="R52" i="1"/>
  <c r="R26" i="1"/>
  <c r="R10" i="1" s="1"/>
  <c r="R8" i="1" s="1"/>
  <c r="F10" i="1"/>
  <c r="F8" i="1" s="1"/>
  <c r="F46" i="1" s="1"/>
  <c r="R46" i="1" s="1"/>
  <c r="I9" i="4"/>
  <c r="I8" i="4" s="1"/>
  <c r="J78" i="4"/>
  <c r="J77" i="4" s="1"/>
  <c r="I78" i="4"/>
  <c r="I77" i="4" s="1"/>
  <c r="H9" i="4"/>
  <c r="H8" i="4" s="1"/>
  <c r="K28" i="4"/>
  <c r="K22" i="4" s="1"/>
  <c r="L28" i="4"/>
  <c r="L22" i="4" s="1"/>
  <c r="V76" i="3"/>
  <c r="V72" i="3" s="1"/>
  <c r="P71" i="4"/>
  <c r="P45" i="1"/>
  <c r="N28" i="4"/>
  <c r="N22" i="4" s="1"/>
  <c r="G68" i="3"/>
  <c r="R28" i="3"/>
  <c r="T28" i="3" s="1"/>
  <c r="P64" i="3"/>
  <c r="P63" i="3" s="1"/>
  <c r="N4" i="3"/>
  <c r="O78" i="4"/>
  <c r="O77" i="4" s="1"/>
  <c r="N9" i="4"/>
  <c r="N8" i="4" s="1"/>
  <c r="O7" i="3"/>
  <c r="V5" i="2"/>
  <c r="V4" i="2" s="1"/>
  <c r="V78" i="2"/>
  <c r="V77" i="2" s="1"/>
  <c r="N67" i="3"/>
  <c r="X27" i="3"/>
  <c r="W27" i="3"/>
  <c r="V27" i="3"/>
  <c r="U27" i="3"/>
  <c r="V84" i="2"/>
  <c r="V11" i="2"/>
  <c r="L78" i="2"/>
  <c r="L77" i="2" s="1"/>
  <c r="J5" i="2"/>
  <c r="J4" i="2" s="1"/>
  <c r="H61" i="3"/>
  <c r="H44" i="1"/>
  <c r="R29" i="2"/>
  <c r="R6" i="2" s="1"/>
  <c r="Q82" i="2"/>
  <c r="Q81" i="2" s="1"/>
  <c r="P9" i="2"/>
  <c r="P8" i="2" s="1"/>
  <c r="P13" i="2" s="1"/>
  <c r="P14" i="2" s="1"/>
  <c r="R53" i="1"/>
  <c r="W80" i="4"/>
  <c r="W11" i="4"/>
  <c r="R25" i="4"/>
  <c r="H70" i="4"/>
  <c r="H41" i="1"/>
  <c r="O28" i="4"/>
  <c r="O22" i="4"/>
  <c r="P28" i="4"/>
  <c r="P22" i="4" s="1"/>
  <c r="P5" i="4" s="1"/>
  <c r="P4" i="4" s="1"/>
  <c r="R35" i="3"/>
  <c r="R8" i="3" s="1"/>
  <c r="T36" i="3"/>
  <c r="X25" i="3"/>
  <c r="W25" i="3"/>
  <c r="U25" i="3"/>
  <c r="V25" i="3"/>
  <c r="L64" i="3"/>
  <c r="L63" i="3" s="1"/>
  <c r="J4" i="3"/>
  <c r="G78" i="4"/>
  <c r="F9" i="4"/>
  <c r="F8" i="4" s="1"/>
  <c r="W83" i="2"/>
  <c r="W10" i="2"/>
  <c r="V39" i="4"/>
  <c r="W40" i="4"/>
  <c r="K7" i="3"/>
  <c r="P61" i="3"/>
  <c r="P44" i="1"/>
  <c r="P75" i="2"/>
  <c r="P43" i="1"/>
  <c r="R49" i="1"/>
  <c r="F48" i="1"/>
  <c r="R48" i="1" s="1"/>
  <c r="R80" i="4"/>
  <c r="F77" i="4"/>
  <c r="Q68" i="3"/>
  <c r="Q67" i="3" s="1"/>
  <c r="P7" i="3"/>
  <c r="P10" i="3" s="1"/>
  <c r="P11" i="3" s="1"/>
  <c r="F43" i="1"/>
  <c r="F75" i="2"/>
  <c r="N64" i="3"/>
  <c r="N63" i="3" s="1"/>
  <c r="L4" i="3"/>
  <c r="G43" i="1"/>
  <c r="G75" i="2"/>
  <c r="G87" i="2" s="1"/>
  <c r="G95" i="2" s="1"/>
  <c r="Q39" i="1"/>
  <c r="Q74" i="2"/>
  <c r="M39" i="1"/>
  <c r="M74" i="2"/>
  <c r="I77" i="2"/>
  <c r="W42" i="2"/>
  <c r="V41" i="2"/>
  <c r="U27" i="1"/>
  <c r="T26" i="1"/>
  <c r="T10" i="1" s="1"/>
  <c r="U4" i="2" l="1"/>
  <c r="U77" i="2"/>
  <c r="H5" i="1"/>
  <c r="H10" i="3"/>
  <c r="H11" i="3" s="1"/>
  <c r="H6" i="1" s="1"/>
  <c r="T43" i="1"/>
  <c r="T42" i="1" s="1"/>
  <c r="T36" i="1" s="1"/>
  <c r="H87" i="2"/>
  <c r="H95" i="2" s="1"/>
  <c r="M13" i="2"/>
  <c r="M14" i="2" s="1"/>
  <c r="M16" i="2" s="1"/>
  <c r="M75" i="2"/>
  <c r="M87" i="2" s="1"/>
  <c r="M95" i="2" s="1"/>
  <c r="X4" i="2"/>
  <c r="K45" i="1"/>
  <c r="I13" i="2"/>
  <c r="I14" i="2" s="1"/>
  <c r="I16" i="2" s="1"/>
  <c r="I75" i="2"/>
  <c r="K75" i="2"/>
  <c r="N75" i="2"/>
  <c r="L43" i="1"/>
  <c r="L42" i="1" s="1"/>
  <c r="L36" i="1" s="1"/>
  <c r="J13" i="2"/>
  <c r="J14" i="2" s="1"/>
  <c r="J16" i="2" s="1"/>
  <c r="I10" i="3"/>
  <c r="I11" i="3" s="1"/>
  <c r="I6" i="1" s="1"/>
  <c r="J43" i="1"/>
  <c r="Q16" i="2"/>
  <c r="R4" i="2"/>
  <c r="T71" i="4"/>
  <c r="P13" i="4"/>
  <c r="P14" i="4" s="1"/>
  <c r="P16" i="4" s="1"/>
  <c r="P7" i="1" s="1"/>
  <c r="Q6" i="1"/>
  <c r="Q4" i="1" s="1"/>
  <c r="Q11" i="1" s="1"/>
  <c r="Q12" i="1" s="1"/>
  <c r="Q14" i="1" s="1"/>
  <c r="Q13" i="3"/>
  <c r="R7" i="3"/>
  <c r="F7" i="3"/>
  <c r="F10" i="3" s="1"/>
  <c r="F11" i="3" s="1"/>
  <c r="L10" i="3"/>
  <c r="L11" i="3" s="1"/>
  <c r="L13" i="3" s="1"/>
  <c r="M10" i="3"/>
  <c r="M11" i="3" s="1"/>
  <c r="M6" i="1" s="1"/>
  <c r="J10" i="3"/>
  <c r="J11" i="3" s="1"/>
  <c r="J13" i="3" s="1"/>
  <c r="J61" i="3"/>
  <c r="L13" i="2"/>
  <c r="L14" i="2" s="1"/>
  <c r="L16" i="2" s="1"/>
  <c r="N5" i="1"/>
  <c r="R82" i="2"/>
  <c r="R81" i="2" s="1"/>
  <c r="H83" i="4"/>
  <c r="H91" i="4" s="1"/>
  <c r="F13" i="4"/>
  <c r="F14" i="4" s="1"/>
  <c r="R19" i="3"/>
  <c r="R5" i="3" s="1"/>
  <c r="R4" i="3" s="1"/>
  <c r="J74" i="4"/>
  <c r="H5" i="4"/>
  <c r="H4" i="4" s="1"/>
  <c r="H13" i="4" s="1"/>
  <c r="H14" i="4" s="1"/>
  <c r="H16" i="4" s="1"/>
  <c r="H7" i="1" s="1"/>
  <c r="K74" i="4"/>
  <c r="K73" i="4" s="1"/>
  <c r="I5" i="4"/>
  <c r="I4" i="4" s="1"/>
  <c r="I13" i="4" s="1"/>
  <c r="I14" i="4" s="1"/>
  <c r="I16" i="4" s="1"/>
  <c r="I7" i="1" s="1"/>
  <c r="N74" i="4"/>
  <c r="N73" i="4" s="1"/>
  <c r="L5" i="4"/>
  <c r="L4" i="4" s="1"/>
  <c r="L13" i="4" s="1"/>
  <c r="L14" i="4" s="1"/>
  <c r="L16" i="4" s="1"/>
  <c r="L7" i="1" s="1"/>
  <c r="M74" i="4"/>
  <c r="M73" i="4" s="1"/>
  <c r="K5" i="4"/>
  <c r="K4" i="4" s="1"/>
  <c r="K13" i="4" s="1"/>
  <c r="K14" i="4" s="1"/>
  <c r="K16" i="4" s="1"/>
  <c r="K7" i="1" s="1"/>
  <c r="P13" i="3"/>
  <c r="P6" i="1"/>
  <c r="P74" i="4"/>
  <c r="P73" i="4" s="1"/>
  <c r="N5" i="4"/>
  <c r="N4" i="4" s="1"/>
  <c r="N13" i="4" s="1"/>
  <c r="N14" i="4" s="1"/>
  <c r="N16" i="4" s="1"/>
  <c r="N7" i="1" s="1"/>
  <c r="V82" i="2"/>
  <c r="V81" i="2" s="1"/>
  <c r="V9" i="2"/>
  <c r="V8" i="2" s="1"/>
  <c r="V13" i="2" s="1"/>
  <c r="V14" i="2" s="1"/>
  <c r="V16" i="2" s="1"/>
  <c r="V5" i="1" s="1"/>
  <c r="V4" i="1" s="1"/>
  <c r="X40" i="4"/>
  <c r="X39" i="4" s="1"/>
  <c r="W39" i="4"/>
  <c r="P87" i="2"/>
  <c r="P95" i="2" s="1"/>
  <c r="P16" i="2"/>
  <c r="P5" i="1"/>
  <c r="I61" i="3"/>
  <c r="I44" i="1"/>
  <c r="W41" i="2"/>
  <c r="X42" i="2"/>
  <c r="X41" i="2" s="1"/>
  <c r="Q61" i="3"/>
  <c r="Q44" i="1"/>
  <c r="T35" i="3"/>
  <c r="U36" i="3"/>
  <c r="O5" i="4"/>
  <c r="O4" i="4" s="1"/>
  <c r="O13" i="4" s="1"/>
  <c r="O14" i="4" s="1"/>
  <c r="O16" i="4" s="1"/>
  <c r="O7" i="1" s="1"/>
  <c r="Q74" i="4"/>
  <c r="Q73" i="4" s="1"/>
  <c r="Q75" i="2"/>
  <c r="Q87" i="2" s="1"/>
  <c r="Q95" i="2" s="1"/>
  <c r="Q43" i="1"/>
  <c r="F14" i="2"/>
  <c r="V39" i="1"/>
  <c r="V74" i="2"/>
  <c r="O71" i="4"/>
  <c r="O45" i="1"/>
  <c r="G67" i="3"/>
  <c r="R68" i="3"/>
  <c r="J71" i="4"/>
  <c r="J45" i="1"/>
  <c r="X74" i="2"/>
  <c r="X39" i="1"/>
  <c r="T8" i="1"/>
  <c r="T46" i="1" s="1"/>
  <c r="H13" i="3"/>
  <c r="K61" i="3"/>
  <c r="K44" i="1"/>
  <c r="N71" i="4"/>
  <c r="N45" i="1"/>
  <c r="V28" i="1"/>
  <c r="U53" i="1"/>
  <c r="U52" i="1" s="1"/>
  <c r="U48" i="1" s="1"/>
  <c r="M60" i="3"/>
  <c r="M71" i="3" s="1"/>
  <c r="M79" i="3" s="1"/>
  <c r="M40" i="1"/>
  <c r="H71" i="3"/>
  <c r="H79" i="3" s="1"/>
  <c r="F67" i="3"/>
  <c r="R69" i="3"/>
  <c r="U74" i="4"/>
  <c r="U73" i="4" s="1"/>
  <c r="U5" i="4"/>
  <c r="U4" i="4" s="1"/>
  <c r="U13" i="4" s="1"/>
  <c r="U14" i="4" s="1"/>
  <c r="U16" i="4" s="1"/>
  <c r="U7" i="1" s="1"/>
  <c r="J5" i="4"/>
  <c r="J4" i="4" s="1"/>
  <c r="J13" i="4" s="1"/>
  <c r="J14" i="4" s="1"/>
  <c r="J16" i="4" s="1"/>
  <c r="J7" i="1" s="1"/>
  <c r="L74" i="4"/>
  <c r="L73" i="4" s="1"/>
  <c r="U13" i="2"/>
  <c r="U14" i="2" s="1"/>
  <c r="U16" i="2" s="1"/>
  <c r="U5" i="1" s="1"/>
  <c r="U4" i="1" s="1"/>
  <c r="O10" i="3"/>
  <c r="O11" i="3" s="1"/>
  <c r="O74" i="2"/>
  <c r="O87" i="2" s="1"/>
  <c r="O95" i="2" s="1"/>
  <c r="O39" i="1"/>
  <c r="P60" i="3"/>
  <c r="P71" i="3" s="1"/>
  <c r="P79" i="3" s="1"/>
  <c r="P40" i="1"/>
  <c r="I71" i="4"/>
  <c r="I83" i="4" s="1"/>
  <c r="I91" i="4" s="1"/>
  <c r="I45" i="1"/>
  <c r="J74" i="2"/>
  <c r="J87" i="2" s="1"/>
  <c r="J95" i="2" s="1"/>
  <c r="J39" i="1"/>
  <c r="X74" i="4"/>
  <c r="X73" i="4" s="1"/>
  <c r="X5" i="4"/>
  <c r="X4" i="4" s="1"/>
  <c r="I39" i="1"/>
  <c r="I74" i="2"/>
  <c r="U26" i="1"/>
  <c r="U10" i="1" s="1"/>
  <c r="V27" i="1"/>
  <c r="R78" i="2"/>
  <c r="R77" i="2" s="1"/>
  <c r="N60" i="3"/>
  <c r="N40" i="1"/>
  <c r="F71" i="4"/>
  <c r="F83" i="4" s="1"/>
  <c r="F45" i="1"/>
  <c r="P42" i="1"/>
  <c r="P36" i="1" s="1"/>
  <c r="G77" i="4"/>
  <c r="R78" i="4"/>
  <c r="R77" i="4" s="1"/>
  <c r="O16" i="2"/>
  <c r="O5" i="1"/>
  <c r="N10" i="3"/>
  <c r="N11" i="3" s="1"/>
  <c r="F74" i="2"/>
  <c r="F39" i="1"/>
  <c r="V20" i="3"/>
  <c r="T19" i="3"/>
  <c r="U20" i="3"/>
  <c r="X20" i="3"/>
  <c r="W20" i="3"/>
  <c r="W70" i="4"/>
  <c r="W41" i="1"/>
  <c r="H42" i="1"/>
  <c r="H36" i="1" s="1"/>
  <c r="O44" i="1"/>
  <c r="O61" i="3"/>
  <c r="U74" i="2"/>
  <c r="U39" i="1"/>
  <c r="V70" i="4"/>
  <c r="V41" i="1"/>
  <c r="K74" i="2"/>
  <c r="K87" i="2" s="1"/>
  <c r="K95" i="2" s="1"/>
  <c r="K39" i="1"/>
  <c r="Q40" i="1"/>
  <c r="Q60" i="3"/>
  <c r="G10" i="3"/>
  <c r="G11" i="3" s="1"/>
  <c r="T87" i="2"/>
  <c r="T95" i="2" s="1"/>
  <c r="R64" i="3"/>
  <c r="R63" i="3" s="1"/>
  <c r="I63" i="3"/>
  <c r="M13" i="4"/>
  <c r="M14" i="4" s="1"/>
  <c r="M16" i="4" s="1"/>
  <c r="M7" i="1" s="1"/>
  <c r="I13" i="3"/>
  <c r="R28" i="4"/>
  <c r="R22" i="4" s="1"/>
  <c r="R5" i="4" s="1"/>
  <c r="R4" i="4" s="1"/>
  <c r="K16" i="2"/>
  <c r="K5" i="1"/>
  <c r="T74" i="4"/>
  <c r="T73" i="4" s="1"/>
  <c r="T5" i="4"/>
  <c r="T4" i="4" s="1"/>
  <c r="T13" i="4" s="1"/>
  <c r="T14" i="4" s="1"/>
  <c r="T16" i="4" s="1"/>
  <c r="T7" i="1" s="1"/>
  <c r="N74" i="2"/>
  <c r="N39" i="1"/>
  <c r="V78" i="4"/>
  <c r="V77" i="4" s="1"/>
  <c r="V9" i="4"/>
  <c r="V8" i="4" s="1"/>
  <c r="V13" i="4" s="1"/>
  <c r="V14" i="4" s="1"/>
  <c r="V16" i="4" s="1"/>
  <c r="V7" i="1" s="1"/>
  <c r="L60" i="3"/>
  <c r="L71" i="3" s="1"/>
  <c r="L79" i="3" s="1"/>
  <c r="L40" i="1"/>
  <c r="G16" i="2"/>
  <c r="G5" i="1"/>
  <c r="L74" i="2"/>
  <c r="L87" i="2" s="1"/>
  <c r="L95" i="2" s="1"/>
  <c r="L39" i="1"/>
  <c r="N61" i="3"/>
  <c r="N44" i="1"/>
  <c r="V28" i="3"/>
  <c r="U28" i="3"/>
  <c r="W28" i="3"/>
  <c r="X28" i="3"/>
  <c r="V20" i="1"/>
  <c r="U19" i="1"/>
  <c r="U9" i="1" s="1"/>
  <c r="U8" i="1" s="1"/>
  <c r="U46" i="1" s="1"/>
  <c r="W74" i="2"/>
  <c r="W39" i="1"/>
  <c r="J60" i="3"/>
  <c r="J40" i="1"/>
  <c r="K60" i="3"/>
  <c r="K40" i="1"/>
  <c r="M71" i="4"/>
  <c r="M45" i="1"/>
  <c r="M42" i="1" s="1"/>
  <c r="M36" i="1" s="1"/>
  <c r="W88" i="4"/>
  <c r="W84" i="4" s="1"/>
  <c r="U75" i="2"/>
  <c r="U43" i="1"/>
  <c r="U42" i="1" s="1"/>
  <c r="U36" i="1" s="1"/>
  <c r="K10" i="3"/>
  <c r="K11" i="3" s="1"/>
  <c r="H38" i="1"/>
  <c r="H35" i="1" s="1"/>
  <c r="U77" i="4"/>
  <c r="Q71" i="4"/>
  <c r="Q45" i="1"/>
  <c r="O60" i="3"/>
  <c r="O40" i="1"/>
  <c r="O70" i="4"/>
  <c r="O41" i="1"/>
  <c r="I5" i="1" l="1"/>
  <c r="M5" i="1"/>
  <c r="M4" i="1" s="1"/>
  <c r="M11" i="1" s="1"/>
  <c r="M12" i="1" s="1"/>
  <c r="M14" i="1" s="1"/>
  <c r="M13" i="3"/>
  <c r="N87" i="2"/>
  <c r="N95" i="2" s="1"/>
  <c r="K42" i="1"/>
  <c r="K36" i="1" s="1"/>
  <c r="I87" i="2"/>
  <c r="I95" i="2" s="1"/>
  <c r="J5" i="1"/>
  <c r="R43" i="1"/>
  <c r="L6" i="1"/>
  <c r="T11" i="1"/>
  <c r="T12" i="1" s="1"/>
  <c r="T14" i="1" s="1"/>
  <c r="J42" i="1"/>
  <c r="J36" i="1" s="1"/>
  <c r="R13" i="2"/>
  <c r="H4" i="1"/>
  <c r="H11" i="1" s="1"/>
  <c r="H12" i="1" s="1"/>
  <c r="H14" i="1" s="1"/>
  <c r="O42" i="1"/>
  <c r="O36" i="1" s="1"/>
  <c r="N42" i="1"/>
  <c r="N36" i="1" s="1"/>
  <c r="J6" i="1"/>
  <c r="J71" i="3"/>
  <c r="J79" i="3" s="1"/>
  <c r="I42" i="1"/>
  <c r="I36" i="1" s="1"/>
  <c r="L5" i="1"/>
  <c r="R75" i="2"/>
  <c r="H47" i="1"/>
  <c r="H55" i="1" s="1"/>
  <c r="O83" i="4"/>
  <c r="O91" i="4" s="1"/>
  <c r="K71" i="3"/>
  <c r="K79" i="3" s="1"/>
  <c r="Q71" i="3"/>
  <c r="Q79" i="3" s="1"/>
  <c r="O71" i="3"/>
  <c r="O79" i="3" s="1"/>
  <c r="P4" i="1"/>
  <c r="P11" i="1" s="1"/>
  <c r="P12" i="1" s="1"/>
  <c r="P14" i="1" s="1"/>
  <c r="U71" i="4"/>
  <c r="U45" i="1"/>
  <c r="V71" i="4"/>
  <c r="V83" i="4" s="1"/>
  <c r="V91" i="4" s="1"/>
  <c r="V45" i="1"/>
  <c r="I60" i="3"/>
  <c r="I40" i="1"/>
  <c r="R40" i="1" s="1"/>
  <c r="U87" i="2"/>
  <c r="U95" i="2" s="1"/>
  <c r="X19" i="3"/>
  <c r="N71" i="3"/>
  <c r="N79" i="3" s="1"/>
  <c r="O38" i="1"/>
  <c r="O35" i="1" s="1"/>
  <c r="F61" i="3"/>
  <c r="F44" i="1"/>
  <c r="Q70" i="4"/>
  <c r="Q83" i="4" s="1"/>
  <c r="Q91" i="4" s="1"/>
  <c r="Q41" i="1"/>
  <c r="Q38" i="1" s="1"/>
  <c r="Q35" i="1" s="1"/>
  <c r="X9" i="2"/>
  <c r="X8" i="2" s="1"/>
  <c r="X13" i="2" s="1"/>
  <c r="X14" i="2" s="1"/>
  <c r="X16" i="2" s="1"/>
  <c r="X5" i="1" s="1"/>
  <c r="X4" i="1" s="1"/>
  <c r="X82" i="2"/>
  <c r="X81" i="2" s="1"/>
  <c r="W78" i="4"/>
  <c r="W77" i="4" s="1"/>
  <c r="W9" i="4"/>
  <c r="W8" i="4" s="1"/>
  <c r="W13" i="4" s="1"/>
  <c r="W14" i="4" s="1"/>
  <c r="W16" i="4" s="1"/>
  <c r="W7" i="1" s="1"/>
  <c r="T70" i="4"/>
  <c r="T83" i="4" s="1"/>
  <c r="T91" i="4" s="1"/>
  <c r="T41" i="1"/>
  <c r="R39" i="1"/>
  <c r="F38" i="1"/>
  <c r="F35" i="1" s="1"/>
  <c r="G71" i="4"/>
  <c r="G83" i="4" s="1"/>
  <c r="G91" i="4" s="1"/>
  <c r="G45" i="1"/>
  <c r="R45" i="1" s="1"/>
  <c r="X70" i="4"/>
  <c r="X41" i="1"/>
  <c r="R14" i="2"/>
  <c r="F16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F5" i="1"/>
  <c r="W9" i="2"/>
  <c r="W8" i="2" s="1"/>
  <c r="W13" i="2" s="1"/>
  <c r="W14" i="2" s="1"/>
  <c r="W16" i="2" s="1"/>
  <c r="W5" i="1" s="1"/>
  <c r="W4" i="1" s="1"/>
  <c r="W82" i="2"/>
  <c r="W81" i="2" s="1"/>
  <c r="X78" i="4"/>
  <c r="X77" i="4" s="1"/>
  <c r="X9" i="4"/>
  <c r="X8" i="4" s="1"/>
  <c r="X13" i="4" s="1"/>
  <c r="X14" i="4" s="1"/>
  <c r="X16" i="4" s="1"/>
  <c r="X7" i="1" s="1"/>
  <c r="P70" i="4"/>
  <c r="P83" i="4" s="1"/>
  <c r="P91" i="4" s="1"/>
  <c r="P41" i="1"/>
  <c r="P38" i="1" s="1"/>
  <c r="P35" i="1" s="1"/>
  <c r="P47" i="1" s="1"/>
  <c r="P55" i="1" s="1"/>
  <c r="M70" i="4"/>
  <c r="M83" i="4" s="1"/>
  <c r="M91" i="4" s="1"/>
  <c r="M41" i="1"/>
  <c r="M38" i="1" s="1"/>
  <c r="M35" i="1" s="1"/>
  <c r="M47" i="1" s="1"/>
  <c r="M55" i="1" s="1"/>
  <c r="N70" i="4"/>
  <c r="N83" i="4" s="1"/>
  <c r="N91" i="4" s="1"/>
  <c r="N41" i="1"/>
  <c r="K70" i="4"/>
  <c r="K83" i="4" s="1"/>
  <c r="K91" i="4" s="1"/>
  <c r="K41" i="1"/>
  <c r="V19" i="1"/>
  <c r="V9" i="1" s="1"/>
  <c r="W20" i="1"/>
  <c r="N38" i="1"/>
  <c r="N35" i="1" s="1"/>
  <c r="T64" i="3"/>
  <c r="T63" i="3" s="1"/>
  <c r="T5" i="3"/>
  <c r="T4" i="3" s="1"/>
  <c r="U19" i="3"/>
  <c r="F87" i="2"/>
  <c r="R74" i="2"/>
  <c r="O6" i="1"/>
  <c r="O4" i="1" s="1"/>
  <c r="O11" i="1" s="1"/>
  <c r="O12" i="1" s="1"/>
  <c r="O14" i="1" s="1"/>
  <c r="O13" i="3"/>
  <c r="U11" i="1"/>
  <c r="U12" i="1" s="1"/>
  <c r="U14" i="1" s="1"/>
  <c r="U70" i="4"/>
  <c r="U41" i="1"/>
  <c r="R67" i="3"/>
  <c r="Q42" i="1"/>
  <c r="Q36" i="1" s="1"/>
  <c r="V36" i="3"/>
  <c r="U35" i="3"/>
  <c r="R10" i="3"/>
  <c r="F16" i="4"/>
  <c r="R14" i="4"/>
  <c r="R16" i="4" s="1"/>
  <c r="R7" i="1" s="1"/>
  <c r="K13" i="3"/>
  <c r="K6" i="1"/>
  <c r="K4" i="1" s="1"/>
  <c r="K11" i="1" s="1"/>
  <c r="K12" i="1" s="1"/>
  <c r="K14" i="1" s="1"/>
  <c r="G13" i="3"/>
  <c r="G6" i="1"/>
  <c r="G4" i="1" s="1"/>
  <c r="G11" i="1" s="1"/>
  <c r="G12" i="1" s="1"/>
  <c r="G14" i="1" s="1"/>
  <c r="K38" i="1"/>
  <c r="K35" i="1" s="1"/>
  <c r="K47" i="1" s="1"/>
  <c r="K55" i="1" s="1"/>
  <c r="F91" i="4"/>
  <c r="W19" i="3"/>
  <c r="V19" i="3"/>
  <c r="N13" i="3"/>
  <c r="N6" i="1"/>
  <c r="N4" i="1" s="1"/>
  <c r="N11" i="1" s="1"/>
  <c r="N12" i="1" s="1"/>
  <c r="N14" i="1" s="1"/>
  <c r="V26" i="1"/>
  <c r="V10" i="1" s="1"/>
  <c r="W27" i="1"/>
  <c r="I4" i="1"/>
  <c r="I11" i="1" s="1"/>
  <c r="I12" i="1" s="1"/>
  <c r="I14" i="1" s="1"/>
  <c r="L70" i="4"/>
  <c r="L83" i="4" s="1"/>
  <c r="L91" i="4" s="1"/>
  <c r="L41" i="1"/>
  <c r="L38" i="1" s="1"/>
  <c r="L35" i="1" s="1"/>
  <c r="L47" i="1" s="1"/>
  <c r="L55" i="1" s="1"/>
  <c r="W28" i="1"/>
  <c r="V53" i="1"/>
  <c r="V52" i="1" s="1"/>
  <c r="V48" i="1" s="1"/>
  <c r="G61" i="3"/>
  <c r="G71" i="3" s="1"/>
  <c r="G79" i="3" s="1"/>
  <c r="G44" i="1"/>
  <c r="T68" i="3"/>
  <c r="T67" i="3" s="1"/>
  <c r="T8" i="3"/>
  <c r="T7" i="3" s="1"/>
  <c r="V75" i="2"/>
  <c r="V87" i="2" s="1"/>
  <c r="V95" i="2" s="1"/>
  <c r="V43" i="1"/>
  <c r="V42" i="1" s="1"/>
  <c r="V36" i="1" s="1"/>
  <c r="R11" i="3"/>
  <c r="F13" i="3"/>
  <c r="F14" i="3" s="1"/>
  <c r="F6" i="1"/>
  <c r="R13" i="4"/>
  <c r="R74" i="4"/>
  <c r="R73" i="4" s="1"/>
  <c r="J73" i="4"/>
  <c r="N47" i="1" l="1"/>
  <c r="N55" i="1" s="1"/>
  <c r="J4" i="1"/>
  <c r="J11" i="1" s="1"/>
  <c r="J12" i="1" s="1"/>
  <c r="J14" i="1" s="1"/>
  <c r="L4" i="1"/>
  <c r="L11" i="1" s="1"/>
  <c r="L12" i="1" s="1"/>
  <c r="L14" i="1" s="1"/>
  <c r="O47" i="1"/>
  <c r="O55" i="1" s="1"/>
  <c r="U83" i="4"/>
  <c r="U91" i="4" s="1"/>
  <c r="G42" i="1"/>
  <c r="G36" i="1" s="1"/>
  <c r="G47" i="1" s="1"/>
  <c r="G55" i="1" s="1"/>
  <c r="G14" i="3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Q47" i="1"/>
  <c r="Q55" i="1" s="1"/>
  <c r="R13" i="3"/>
  <c r="R6" i="1"/>
  <c r="W64" i="3"/>
  <c r="W63" i="3" s="1"/>
  <c r="W5" i="3"/>
  <c r="W4" i="3" s="1"/>
  <c r="U68" i="3"/>
  <c r="U67" i="3" s="1"/>
  <c r="U8" i="3"/>
  <c r="U7" i="3" s="1"/>
  <c r="T10" i="3"/>
  <c r="T11" i="3" s="1"/>
  <c r="T13" i="3" s="1"/>
  <c r="T6" i="1" s="1"/>
  <c r="F71" i="3"/>
  <c r="R61" i="3"/>
  <c r="J70" i="4"/>
  <c r="J41" i="1"/>
  <c r="F92" i="4"/>
  <c r="G72" i="4" s="1"/>
  <c r="G92" i="4" s="1"/>
  <c r="H72" i="4" s="1"/>
  <c r="H92" i="4" s="1"/>
  <c r="I72" i="4" s="1"/>
  <c r="I92" i="4" s="1"/>
  <c r="J72" i="4" s="1"/>
  <c r="V35" i="3"/>
  <c r="W36" i="3"/>
  <c r="T60" i="3"/>
  <c r="T40" i="1"/>
  <c r="T38" i="1" s="1"/>
  <c r="T35" i="1" s="1"/>
  <c r="T47" i="1" s="1"/>
  <c r="T55" i="1" s="1"/>
  <c r="X71" i="4"/>
  <c r="X83" i="4" s="1"/>
  <c r="X91" i="4" s="1"/>
  <c r="X45" i="1"/>
  <c r="R71" i="4"/>
  <c r="T61" i="3"/>
  <c r="T44" i="1"/>
  <c r="X28" i="1"/>
  <c r="X53" i="1" s="1"/>
  <c r="X52" i="1" s="1"/>
  <c r="X48" i="1" s="1"/>
  <c r="W53" i="1"/>
  <c r="W52" i="1" s="1"/>
  <c r="W48" i="1" s="1"/>
  <c r="X27" i="1"/>
  <c r="W26" i="1"/>
  <c r="W10" i="1" s="1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F7" i="1"/>
  <c r="F4" i="1" s="1"/>
  <c r="F11" i="1" s="1"/>
  <c r="F12" i="1" s="1"/>
  <c r="F14" i="1" s="1"/>
  <c r="F95" i="2"/>
  <c r="R87" i="2"/>
  <c r="X20" i="1"/>
  <c r="X19" i="1" s="1"/>
  <c r="X9" i="1" s="1"/>
  <c r="W19" i="1"/>
  <c r="W9" i="1" s="1"/>
  <c r="W43" i="1"/>
  <c r="W42" i="1" s="1"/>
  <c r="W36" i="1" s="1"/>
  <c r="W75" i="2"/>
  <c r="W87" i="2" s="1"/>
  <c r="W95" i="2" s="1"/>
  <c r="R5" i="1"/>
  <c r="R16" i="2"/>
  <c r="W71" i="4"/>
  <c r="W83" i="4" s="1"/>
  <c r="W91" i="4" s="1"/>
  <c r="W45" i="1"/>
  <c r="I71" i="3"/>
  <c r="I79" i="3" s="1"/>
  <c r="R60" i="3"/>
  <c r="V64" i="3"/>
  <c r="V63" i="3" s="1"/>
  <c r="V5" i="3"/>
  <c r="V4" i="3" s="1"/>
  <c r="U64" i="3"/>
  <c r="U63" i="3" s="1"/>
  <c r="U5" i="3"/>
  <c r="U4" i="3" s="1"/>
  <c r="V8" i="1"/>
  <c r="X43" i="1"/>
  <c r="X42" i="1" s="1"/>
  <c r="X36" i="1" s="1"/>
  <c r="X75" i="2"/>
  <c r="X87" i="2" s="1"/>
  <c r="X95" i="2" s="1"/>
  <c r="R44" i="1"/>
  <c r="R42" i="1" s="1"/>
  <c r="F42" i="1"/>
  <c r="F36" i="1" s="1"/>
  <c r="I38" i="1"/>
  <c r="I35" i="1" s="1"/>
  <c r="I47" i="1" s="1"/>
  <c r="I55" i="1" s="1"/>
  <c r="X64" i="3"/>
  <c r="X63" i="3" s="1"/>
  <c r="X5" i="3"/>
  <c r="X4" i="3" s="1"/>
  <c r="W8" i="1" l="1"/>
  <c r="W46" i="1" s="1"/>
  <c r="R36" i="1"/>
  <c r="R4" i="1"/>
  <c r="R11" i="1" s="1"/>
  <c r="R12" i="1" s="1"/>
  <c r="R14" i="1" s="1"/>
  <c r="T71" i="3"/>
  <c r="T79" i="3" s="1"/>
  <c r="U10" i="3"/>
  <c r="U11" i="3" s="1"/>
  <c r="U13" i="3" s="1"/>
  <c r="U6" i="1" s="1"/>
  <c r="W11" i="1"/>
  <c r="W12" i="1" s="1"/>
  <c r="W14" i="1" s="1"/>
  <c r="W35" i="3"/>
  <c r="X36" i="3"/>
  <c r="X35" i="3" s="1"/>
  <c r="R41" i="1"/>
  <c r="R38" i="1" s="1"/>
  <c r="J38" i="1"/>
  <c r="J35" i="1" s="1"/>
  <c r="J47" i="1" s="1"/>
  <c r="J55" i="1" s="1"/>
  <c r="X60" i="3"/>
  <c r="X40" i="1"/>
  <c r="X38" i="1" s="1"/>
  <c r="X35" i="1" s="1"/>
  <c r="X47" i="1" s="1"/>
  <c r="X55" i="1" s="1"/>
  <c r="U60" i="3"/>
  <c r="U40" i="1"/>
  <c r="U38" i="1" s="1"/>
  <c r="U35" i="1" s="1"/>
  <c r="U47" i="1" s="1"/>
  <c r="U55" i="1" s="1"/>
  <c r="V46" i="1"/>
  <c r="V11" i="1"/>
  <c r="V12" i="1" s="1"/>
  <c r="V14" i="1" s="1"/>
  <c r="V60" i="3"/>
  <c r="V40" i="1"/>
  <c r="V38" i="1" s="1"/>
  <c r="V35" i="1" s="1"/>
  <c r="V47" i="1" s="1"/>
  <c r="V55" i="1" s="1"/>
  <c r="R95" i="2"/>
  <c r="F96" i="2"/>
  <c r="G76" i="2" s="1"/>
  <c r="G96" i="2" s="1"/>
  <c r="H76" i="2" s="1"/>
  <c r="H96" i="2" s="1"/>
  <c r="I76" i="2" s="1"/>
  <c r="I96" i="2" s="1"/>
  <c r="J76" i="2" s="1"/>
  <c r="J96" i="2" s="1"/>
  <c r="K76" i="2" s="1"/>
  <c r="K96" i="2" s="1"/>
  <c r="L76" i="2" s="1"/>
  <c r="X26" i="1"/>
  <c r="X10" i="1" s="1"/>
  <c r="X8" i="1" s="1"/>
  <c r="V68" i="3"/>
  <c r="V67" i="3" s="1"/>
  <c r="V8" i="3"/>
  <c r="V7" i="3" s="1"/>
  <c r="V10" i="3" s="1"/>
  <c r="V11" i="3" s="1"/>
  <c r="V13" i="3" s="1"/>
  <c r="V6" i="1" s="1"/>
  <c r="J83" i="4"/>
  <c r="R70" i="4"/>
  <c r="F47" i="1"/>
  <c r="W60" i="3"/>
  <c r="W40" i="1"/>
  <c r="W38" i="1" s="1"/>
  <c r="W35" i="1" s="1"/>
  <c r="W47" i="1" s="1"/>
  <c r="W55" i="1" s="1"/>
  <c r="F79" i="3"/>
  <c r="R71" i="3"/>
  <c r="U61" i="3"/>
  <c r="U44" i="1"/>
  <c r="L96" i="2" l="1"/>
  <c r="M76" i="2" s="1"/>
  <c r="M96" i="2" s="1"/>
  <c r="N76" i="2" s="1"/>
  <c r="N96" i="2" s="1"/>
  <c r="O76" i="2" s="1"/>
  <c r="O96" i="2" s="1"/>
  <c r="P76" i="2" s="1"/>
  <c r="P96" i="2" s="1"/>
  <c r="Q76" i="2" s="1"/>
  <c r="Q96" i="2" s="1"/>
  <c r="R35" i="1"/>
  <c r="X46" i="1"/>
  <c r="X11" i="1"/>
  <c r="X12" i="1" s="1"/>
  <c r="X14" i="1" s="1"/>
  <c r="V61" i="3"/>
  <c r="V71" i="3" s="1"/>
  <c r="V79" i="3" s="1"/>
  <c r="V44" i="1"/>
  <c r="X68" i="3"/>
  <c r="X67" i="3" s="1"/>
  <c r="X8" i="3"/>
  <c r="X7" i="3" s="1"/>
  <c r="X10" i="3" s="1"/>
  <c r="X11" i="3" s="1"/>
  <c r="X13" i="3" s="1"/>
  <c r="X6" i="1" s="1"/>
  <c r="W68" i="3"/>
  <c r="W67" i="3" s="1"/>
  <c r="W8" i="3"/>
  <c r="W7" i="3" s="1"/>
  <c r="W10" i="3" s="1"/>
  <c r="W11" i="3" s="1"/>
  <c r="W13" i="3" s="1"/>
  <c r="W6" i="1" s="1"/>
  <c r="R79" i="3"/>
  <c r="F80" i="3"/>
  <c r="G62" i="3" s="1"/>
  <c r="G80" i="3" s="1"/>
  <c r="H62" i="3" s="1"/>
  <c r="H80" i="3" s="1"/>
  <c r="I62" i="3" s="1"/>
  <c r="I80" i="3" s="1"/>
  <c r="J62" i="3" s="1"/>
  <c r="J80" i="3" s="1"/>
  <c r="K62" i="3" s="1"/>
  <c r="K80" i="3" s="1"/>
  <c r="L62" i="3" s="1"/>
  <c r="L80" i="3" s="1"/>
  <c r="M62" i="3" s="1"/>
  <c r="M80" i="3" s="1"/>
  <c r="N62" i="3" s="1"/>
  <c r="N80" i="3" s="1"/>
  <c r="O62" i="3" s="1"/>
  <c r="O80" i="3" s="1"/>
  <c r="P62" i="3" s="1"/>
  <c r="P80" i="3" s="1"/>
  <c r="Q62" i="3" s="1"/>
  <c r="Q80" i="3" s="1"/>
  <c r="J91" i="4"/>
  <c r="R91" i="4" s="1"/>
  <c r="R83" i="4"/>
  <c r="J92" i="4"/>
  <c r="K72" i="4" s="1"/>
  <c r="K92" i="4" s="1"/>
  <c r="L72" i="4" s="1"/>
  <c r="L92" i="4" s="1"/>
  <c r="M72" i="4" s="1"/>
  <c r="M92" i="4" s="1"/>
  <c r="N72" i="4" s="1"/>
  <c r="N92" i="4" s="1"/>
  <c r="O72" i="4" s="1"/>
  <c r="O92" i="4" s="1"/>
  <c r="P72" i="4" s="1"/>
  <c r="P92" i="4" s="1"/>
  <c r="Q72" i="4" s="1"/>
  <c r="Q92" i="4" s="1"/>
  <c r="U71" i="3"/>
  <c r="U79" i="3" s="1"/>
  <c r="F55" i="1"/>
  <c r="R47" i="1"/>
  <c r="T96" i="2" l="1"/>
  <c r="U76" i="2" s="1"/>
  <c r="T76" i="2"/>
  <c r="W61" i="3"/>
  <c r="W71" i="3" s="1"/>
  <c r="W79" i="3" s="1"/>
  <c r="W44" i="1"/>
  <c r="T80" i="3"/>
  <c r="T62" i="3"/>
  <c r="X61" i="3"/>
  <c r="X71" i="3" s="1"/>
  <c r="X79" i="3" s="1"/>
  <c r="X44" i="1"/>
  <c r="T92" i="4"/>
  <c r="T72" i="4"/>
  <c r="F56" i="1"/>
  <c r="G37" i="1" s="1"/>
  <c r="G56" i="1" s="1"/>
  <c r="H37" i="1" s="1"/>
  <c r="H56" i="1" s="1"/>
  <c r="I37" i="1" s="1"/>
  <c r="I56" i="1" s="1"/>
  <c r="J37" i="1" s="1"/>
  <c r="J56" i="1" s="1"/>
  <c r="K37" i="1" s="1"/>
  <c r="K56" i="1" s="1"/>
  <c r="L37" i="1" s="1"/>
  <c r="L56" i="1" s="1"/>
  <c r="M37" i="1" s="1"/>
  <c r="M56" i="1" s="1"/>
  <c r="N37" i="1" s="1"/>
  <c r="N56" i="1" s="1"/>
  <c r="O37" i="1" s="1"/>
  <c r="O56" i="1" s="1"/>
  <c r="P37" i="1" s="1"/>
  <c r="P56" i="1" s="1"/>
  <c r="Q37" i="1" s="1"/>
  <c r="Q56" i="1" s="1"/>
  <c r="R55" i="1"/>
  <c r="T37" i="1" s="1"/>
  <c r="T56" i="1" s="1"/>
  <c r="U37" i="1" s="1"/>
  <c r="U56" i="1" s="1"/>
  <c r="V37" i="1" s="1"/>
  <c r="V56" i="1" s="1"/>
  <c r="W37" i="1" s="1"/>
  <c r="W56" i="1" s="1"/>
  <c r="X37" i="1" s="1"/>
  <c r="X56" i="1" s="1"/>
  <c r="U96" i="2"/>
  <c r="V96" i="2" l="1"/>
  <c r="V76" i="2"/>
  <c r="U92" i="4"/>
  <c r="U72" i="4"/>
  <c r="U62" i="3"/>
  <c r="U80" i="3"/>
  <c r="V72" i="4" l="1"/>
  <c r="V92" i="4"/>
  <c r="V62" i="3"/>
  <c r="V80" i="3"/>
  <c r="W96" i="2"/>
  <c r="W76" i="2"/>
  <c r="X96" i="2" l="1"/>
  <c r="X76" i="2"/>
  <c r="W80" i="3"/>
  <c r="W62" i="3"/>
  <c r="W92" i="4"/>
  <c r="W72" i="4"/>
  <c r="X92" i="4" l="1"/>
  <c r="X72" i="4"/>
  <c r="X80" i="3"/>
  <c r="X62" i="3"/>
</calcChain>
</file>

<file path=xl/sharedStrings.xml><?xml version="1.0" encoding="utf-8"?>
<sst xmlns="http://schemas.openxmlformats.org/spreadsheetml/2006/main" count="845" uniqueCount="244">
  <si>
    <t>合計利益</t>
  </si>
  <si>
    <t>平成３０年度</t>
  </si>
  <si>
    <t>平成３１年度</t>
  </si>
  <si>
    <t>平成３２年度</t>
  </si>
  <si>
    <t>平成３３年度</t>
  </si>
  <si>
    <t>平成３４年度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</si>
  <si>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</si>
  <si>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</si>
  <si>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</si>
  <si>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</si>
  <si>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</si>
  <si>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</si>
  <si>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</si>
  <si>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</si>
  <si>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</si>
  <si>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</si>
  <si>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</si>
  <si>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</si>
  <si>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</si>
  <si>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各事業所経常利益</t>
  </si>
  <si>
    <t>　就労継続支援A型</t>
  </si>
  <si>
    <t>　放課後等デイサービス</t>
  </si>
  <si>
    <t>　就労継続支援B型</t>
  </si>
  <si>
    <t>管理費計</t>
  </si>
  <si>
    <t>　人件費</t>
  </si>
  <si>
    <t>　諸経費</t>
  </si>
  <si>
    <t>直接利益</t>
  </si>
  <si>
    <t>経常利益</t>
  </si>
  <si>
    <t>法人税等</t>
  </si>
  <si>
    <t>当期利益</t>
  </si>
  <si>
    <t>累計当期利益</t>
  </si>
  <si>
    <t>人件費</t>
  </si>
  <si>
    <t>管理費人件費計</t>
  </si>
  <si>
    <t>支給額</t>
  </si>
  <si>
    <t>管理費</t>
  </si>
  <si>
    <t>経費計</t>
  </si>
  <si>
    <t>諸経費</t>
  </si>
  <si>
    <t>基準額</t>
  </si>
  <si>
    <t>法定福利費</t>
  </si>
  <si>
    <t>全部所合計による資金繰り表</t>
  </si>
  <si>
    <t>今期売上高</t>
  </si>
  <si>
    <t>今期仕入高</t>
  </si>
  <si>
    <t>前月繰越</t>
  </si>
  <si>
    <t>各事業所ごとの収入</t>
  </si>
  <si>
    <t>　杜の家ファーム</t>
  </si>
  <si>
    <t>就労継続支援A型</t>
  </si>
  <si>
    <t>　りゅうそう放課後ラボ</t>
  </si>
  <si>
    <t>放課後等デイサービス</t>
  </si>
  <si>
    <t>　晴れの国</t>
  </si>
  <si>
    <t>就労継続支援B型</t>
  </si>
  <si>
    <t>支出</t>
  </si>
  <si>
    <t>　事務局</t>
  </si>
  <si>
    <t>差引過不足</t>
  </si>
  <si>
    <t>金融収支</t>
  </si>
  <si>
    <t>　　収入</t>
  </si>
  <si>
    <t>　　　　長期借入</t>
  </si>
  <si>
    <t>　　　　短期借入</t>
  </si>
  <si>
    <t>　　支出</t>
  </si>
  <si>
    <t>　　　　長期借入返済</t>
  </si>
  <si>
    <t>　　　　短期借入返済</t>
  </si>
  <si>
    <t>社会保険滞納分</t>
  </si>
  <si>
    <t>当期収支</t>
  </si>
  <si>
    <t>翌月繰越金額</t>
  </si>
  <si>
    <t>2019年度</t>
  </si>
  <si>
    <t>売上総利益</t>
  </si>
  <si>
    <t>　福祉サービス費収入</t>
  </si>
  <si>
    <t>　就労支援A型利用者賃金事業収入</t>
  </si>
  <si>
    <t>　補助金・助成金収入</t>
  </si>
  <si>
    <t>　　人件費</t>
  </si>
  <si>
    <t>　　利用者人件費</t>
  </si>
  <si>
    <t>　　就労支援A型事業費計</t>
  </si>
  <si>
    <t>　　利用者賃金事業経費計</t>
  </si>
  <si>
    <t>収入</t>
  </si>
  <si>
    <t>福祉サービス費収入合計</t>
  </si>
  <si>
    <t>　　　福祉サービス費（Aー１）</t>
  </si>
  <si>
    <t>/人・日</t>
  </si>
  <si>
    <t>　　　　福祉専門職員配置加算Ⅲ</t>
  </si>
  <si>
    <t>　　　 　就労移行支援体制加算</t>
  </si>
  <si>
    <t>　　　　食事提供加算</t>
  </si>
  <si>
    <t>　　　　福祉専門職員処遇改善加算</t>
  </si>
  <si>
    <r>
      <rPr>
        <sz val="12"/>
        <color rgb="FF000000"/>
        <rFont val="MS PGothic"/>
        <family val="3"/>
        <charset val="128"/>
      </rPr>
      <t>5</t>
    </r>
    <r>
      <rPr>
        <sz val="12"/>
        <color rgb="FF000000"/>
        <rFont val="MS PGothic"/>
        <family val="3"/>
        <charset val="128"/>
      </rPr>
      <t>7</t>
    </r>
    <r>
      <rPr>
        <sz val="12"/>
        <color rgb="FF000000"/>
        <rFont val="MS PGothic"/>
        <family val="3"/>
        <charset val="128"/>
      </rPr>
      <t>/1000</t>
    </r>
  </si>
  <si>
    <t>サービス費に乗じた数</t>
  </si>
  <si>
    <t>就労支援A型利用者賃金収入</t>
  </si>
  <si>
    <t>　　　農作業受託収入</t>
  </si>
  <si>
    <t>/月</t>
  </si>
  <si>
    <t>　　　ポン菓子販売・精米請負管理収益</t>
  </si>
  <si>
    <t>　　　古本市場請負作業収入</t>
  </si>
  <si>
    <t>　　　内職作業収入</t>
  </si>
  <si>
    <t>　　　事務業務受託収入</t>
  </si>
  <si>
    <t>助成金・補助金収入</t>
  </si>
  <si>
    <t>　　　特定求職者雇用開発助成金</t>
  </si>
  <si>
    <t>　　　障害者雇用納付金制度における報奨金</t>
  </si>
  <si>
    <t>職員人件費計</t>
  </si>
  <si>
    <t>　　サービス管理責任者　大森</t>
  </si>
  <si>
    <t>　　職業指導員　　　　　 　大森</t>
  </si>
  <si>
    <t>　　職業指導員　重山</t>
  </si>
  <si>
    <t>支給額＋ボ１</t>
  </si>
  <si>
    <t>　　生活支援員　石井</t>
  </si>
  <si>
    <t>　　生活支援員　山崎</t>
  </si>
  <si>
    <t>　　パート（2名合計）</t>
  </si>
  <si>
    <t>月額</t>
  </si>
  <si>
    <t>利用者人件費計</t>
  </si>
  <si>
    <t>事業経費</t>
  </si>
  <si>
    <t>生産原価</t>
  </si>
  <si>
    <t>　　利用者法定福利費</t>
  </si>
  <si>
    <t>　　水道光熱費</t>
  </si>
  <si>
    <t>　　材料費</t>
  </si>
  <si>
    <t>　　車両費</t>
  </si>
  <si>
    <t>　　地代家賃</t>
  </si>
  <si>
    <t>　　諸経費</t>
  </si>
  <si>
    <t>基準値</t>
  </si>
  <si>
    <t>福祉事業費</t>
  </si>
  <si>
    <t>　　指導員法定福利費</t>
  </si>
  <si>
    <t>　　家賃</t>
  </si>
  <si>
    <t>資金繰り表</t>
  </si>
  <si>
    <t>　　福祉サービス費収入</t>
  </si>
  <si>
    <t>サービス提供月の翌々月１５日</t>
  </si>
  <si>
    <t>　　就労支援A型利用者賃金収入</t>
  </si>
  <si>
    <t>現金取引</t>
  </si>
  <si>
    <t>　　助成金・補助金収入</t>
  </si>
  <si>
    <t>　　職員人件費</t>
  </si>
  <si>
    <t>実施月の翌月２０日払</t>
  </si>
  <si>
    <t>当月払で試算</t>
  </si>
  <si>
    <t>入力項目</t>
  </si>
  <si>
    <t>1人平均利用日数</t>
  </si>
  <si>
    <t>月平均利用者数</t>
  </si>
  <si>
    <t>食事提供加算対象者数</t>
  </si>
  <si>
    <t>従業員の給与上昇率</t>
  </si>
  <si>
    <t>年度上昇率</t>
  </si>
  <si>
    <t>平成２９年度</t>
  </si>
  <si>
    <t>　その他利益</t>
  </si>
  <si>
    <t>　　事業経費</t>
  </si>
  <si>
    <t>　　　福祉サービス費（２ー１）</t>
  </si>
  <si>
    <t>　　　　福祉専門職員加配加算Ⅱ</t>
  </si>
  <si>
    <t>　　　　指導員加配加算</t>
  </si>
  <si>
    <t>　　　　送迎加算</t>
  </si>
  <si>
    <t>　　　福祉サービス費（２ー２）休日実施</t>
  </si>
  <si>
    <t>　　　　福祉職員処遇改善加算Ⅰ</t>
  </si>
  <si>
    <t>81/1000</t>
  </si>
  <si>
    <t>その他利益合計</t>
  </si>
  <si>
    <t>　　　おやつ代</t>
  </si>
  <si>
    <t>　　指導員（常勤）　　　迫田</t>
  </si>
  <si>
    <t>　　保育士（常勤）　　　平松</t>
  </si>
  <si>
    <t>　　管理責任者（常勤）草野</t>
  </si>
  <si>
    <t>支給額＋ボ0.5</t>
  </si>
  <si>
    <t>　パート</t>
  </si>
  <si>
    <t>業費計</t>
  </si>
  <si>
    <t>　　法定福利費</t>
  </si>
  <si>
    <t>　　その他利益</t>
  </si>
  <si>
    <t>　　事業費計</t>
  </si>
  <si>
    <t>地代家賃は別途</t>
  </si>
  <si>
    <t>　　法人税額</t>
  </si>
  <si>
    <t>平日開所日数</t>
  </si>
  <si>
    <t>利用者数</t>
  </si>
  <si>
    <t>休日開所日数</t>
  </si>
  <si>
    <t>送迎利用者数</t>
  </si>
  <si>
    <t>　　利用者工賃事業収入</t>
  </si>
  <si>
    <t>　　就労移行支援事業経費計</t>
  </si>
  <si>
    <t>　　　福祉サービス費（Bー１）</t>
  </si>
  <si>
    <t>　　　　欠席対応加算</t>
  </si>
  <si>
    <t>　　　　送迎加算Ⅱ</t>
  </si>
  <si>
    <t>　就労移行支援体制加算 1名</t>
  </si>
  <si>
    <t>52/1000</t>
  </si>
  <si>
    <t>就労移行支援　利用者工賃収入</t>
  </si>
  <si>
    <t>業務受託収入</t>
  </si>
  <si>
    <t>　　サービス管理責任者</t>
  </si>
  <si>
    <t>　　　生活支援員　沼田</t>
  </si>
  <si>
    <t>利用者工賃</t>
  </si>
  <si>
    <t>一人あたり</t>
  </si>
  <si>
    <t>就労支援B型事業費計</t>
  </si>
  <si>
    <t>利用者賃金事業経費計</t>
  </si>
  <si>
    <t>　　福利厚生費</t>
  </si>
  <si>
    <t>　　諸材料費、消耗品費</t>
  </si>
  <si>
    <t>　　就労支援B型利用者賃金収入</t>
  </si>
  <si>
    <t>　　就労支援B型事業費計</t>
  </si>
  <si>
    <t>開所日数</t>
  </si>
  <si>
    <t>B型の職員配置図</t>
  </si>
  <si>
    <t>管理者</t>
  </si>
  <si>
    <t>大森　浩史</t>
  </si>
  <si>
    <t>サービス管理責任者</t>
  </si>
  <si>
    <t>就労移行支援</t>
  </si>
  <si>
    <t>定員</t>
  </si>
  <si>
    <t>役職名</t>
  </si>
  <si>
    <t>人数</t>
  </si>
  <si>
    <t>名前</t>
  </si>
  <si>
    <t>必要人数</t>
  </si>
  <si>
    <t>職業指導員</t>
  </si>
  <si>
    <t>藤井・田所</t>
  </si>
  <si>
    <t>生活支援員</t>
  </si>
  <si>
    <t>沼田</t>
  </si>
  <si>
    <t>小野</t>
  </si>
  <si>
    <t>就労支援員</t>
  </si>
  <si>
    <t>調理員</t>
  </si>
  <si>
    <t>★合計配置３程度となります。</t>
  </si>
  <si>
    <t>初期投資に必要な費用について</t>
  </si>
  <si>
    <t>項目</t>
  </si>
  <si>
    <t>金額</t>
  </si>
  <si>
    <t>内訳等</t>
  </si>
  <si>
    <t>不動産契約料</t>
  </si>
  <si>
    <t>家賃162,000×6ヶ月分。概算</t>
  </si>
  <si>
    <t>内　装　費</t>
  </si>
  <si>
    <t>大まかな目安</t>
  </si>
  <si>
    <t>厨房家具設備費</t>
  </si>
  <si>
    <t>目安金額</t>
  </si>
  <si>
    <t>合　計</t>
  </si>
  <si>
    <t>運転資金</t>
  </si>
  <si>
    <t>シミュレーションから試算</t>
  </si>
  <si>
    <t>総　合　計</t>
  </si>
  <si>
    <t>借入予定金額</t>
  </si>
  <si>
    <t>工賃用の収益事業についての試算</t>
  </si>
  <si>
    <t>項　目</t>
  </si>
  <si>
    <t>月の営業日数</t>
  </si>
  <si>
    <t>昼の売上目標（日）</t>
  </si>
  <si>
    <t>夜の売上目標（日）</t>
  </si>
  <si>
    <t>月の売上高</t>
  </si>
  <si>
    <t>営業時間</t>
  </si>
  <si>
    <t>数　値</t>
  </si>
  <si>
    <t>昼20日/夜25日</t>
  </si>
  <si>
    <t>11:00〜18：00/18：00〜23：00</t>
  </si>
  <si>
    <t>経　費</t>
  </si>
  <si>
    <t>水道・電気・ガス代（事務所維持費とは別に算定）</t>
  </si>
  <si>
    <t>原材料費（売上高の50％）</t>
  </si>
  <si>
    <t>利用者人件費（12人×20,000で概算）</t>
  </si>
  <si>
    <t>パート人件費（850円×4時間×20日×2人）</t>
  </si>
  <si>
    <t>その他（広告宣伝費・雑費・修繕積立等）</t>
  </si>
  <si>
    <t>短期借入金返済</t>
  </si>
  <si>
    <t>※地代家賃等については福祉収入から算出</t>
  </si>
  <si>
    <t>　経費合計</t>
  </si>
  <si>
    <t>差引利益</t>
  </si>
  <si>
    <t>内装工事費の内訳について</t>
  </si>
  <si>
    <t>解体工事</t>
  </si>
  <si>
    <t>木工事・内装工事</t>
  </si>
  <si>
    <t>給排水工事</t>
  </si>
  <si>
    <t>電気工事</t>
  </si>
  <si>
    <t>換気設備工事</t>
  </si>
  <si>
    <t>産廃処分費</t>
  </si>
  <si>
    <t>運搬費</t>
  </si>
  <si>
    <t>消費税　合計</t>
  </si>
  <si>
    <t>　　　職業指導員　福森</t>
    <rPh sb="9" eb="11">
      <t>フクモリ</t>
    </rPh>
    <phoneticPr fontId="8"/>
  </si>
  <si>
    <t>　　　職業指導員　矢野</t>
    <rPh sb="9" eb="11">
      <t>ヤノ</t>
    </rPh>
    <phoneticPr fontId="8"/>
  </si>
  <si>
    <t>　　　森髙</t>
    <rPh sb="3" eb="5">
      <t>モリタカ</t>
    </rPh>
    <phoneticPr fontId="8"/>
  </si>
  <si>
    <t>　　森髙</t>
    <rPh sb="2" eb="4">
      <t>モリタカ</t>
    </rPh>
    <phoneticPr fontId="8"/>
  </si>
  <si>
    <t>　　森高</t>
    <phoneticPr fontId="8"/>
  </si>
  <si>
    <t>総支給　最賃31円アップを加味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</si>
</sst>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0">
    <font>
      <sz val="12"/>
      <color rgb="FF000000"/>
      <name val="MS PGothic"/>
    </font>
    <font>
      <sz val="14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2"/>
      <color theme="1"/>
      <name val="MS PGothic"/>
      <family val="3"/>
      <charset val="128"/>
    </font>
    <font>
      <sz val="12"/>
      <color theme="1"/>
      <name val="Calibri"/>
      <family val="2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FCE5CD"/>
        <bgColor rgb="FFFCE5CD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</fills>
  <borders count="2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 applyFont="1" applyAlignment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/>
    <xf numFmtId="6" fontId="0" fillId="2" borderId="19" xfId="0" applyNumberFormat="1" applyFont="1" applyFill="1" applyBorder="1"/>
    <xf numFmtId="6" fontId="0" fillId="2" borderId="20" xfId="0" applyNumberFormat="1" applyFont="1" applyFill="1" applyBorder="1"/>
    <xf numFmtId="6" fontId="0" fillId="2" borderId="21" xfId="0" applyNumberFormat="1" applyFont="1" applyFill="1" applyBorder="1"/>
    <xf numFmtId="6" fontId="0" fillId="2" borderId="22" xfId="0" applyNumberFormat="1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6" fontId="0" fillId="0" borderId="25" xfId="0" applyNumberFormat="1" applyFont="1" applyBorder="1"/>
    <xf numFmtId="6" fontId="0" fillId="0" borderId="26" xfId="0" applyNumberFormat="1" applyFont="1" applyBorder="1"/>
    <xf numFmtId="6" fontId="0" fillId="0" borderId="27" xfId="0" applyNumberFormat="1" applyFont="1" applyBorder="1"/>
    <xf numFmtId="6" fontId="0" fillId="0" borderId="28" xfId="0" applyNumberFormat="1" applyFont="1" applyBorder="1"/>
    <xf numFmtId="0" fontId="0" fillId="2" borderId="23" xfId="0" applyFont="1" applyFill="1" applyBorder="1"/>
    <xf numFmtId="0" fontId="0" fillId="2" borderId="24" xfId="0" applyFont="1" applyFill="1" applyBorder="1"/>
    <xf numFmtId="6" fontId="0" fillId="2" borderId="25" xfId="0" applyNumberFormat="1" applyFont="1" applyFill="1" applyBorder="1"/>
    <xf numFmtId="6" fontId="0" fillId="2" borderId="26" xfId="0" applyNumberFormat="1" applyFont="1" applyFill="1" applyBorder="1"/>
    <xf numFmtId="6" fontId="0" fillId="2" borderId="27" xfId="0" applyNumberFormat="1" applyFont="1" applyFill="1" applyBorder="1"/>
    <xf numFmtId="6" fontId="0" fillId="2" borderId="29" xfId="0" applyNumberFormat="1" applyFont="1" applyFill="1" applyBorder="1"/>
    <xf numFmtId="0" fontId="0" fillId="2" borderId="36" xfId="0" applyFont="1" applyFill="1" applyBorder="1"/>
    <xf numFmtId="6" fontId="0" fillId="2" borderId="37" xfId="0" applyNumberFormat="1" applyFont="1" applyFill="1" applyBorder="1"/>
    <xf numFmtId="6" fontId="0" fillId="2" borderId="38" xfId="0" applyNumberFormat="1" applyFont="1" applyFill="1" applyBorder="1"/>
    <xf numFmtId="6" fontId="0" fillId="2" borderId="39" xfId="0" applyNumberFormat="1" applyFont="1" applyFill="1" applyBorder="1"/>
    <xf numFmtId="6" fontId="0" fillId="2" borderId="40" xfId="0" applyNumberFormat="1" applyFont="1" applyFill="1" applyBorder="1"/>
    <xf numFmtId="0" fontId="0" fillId="3" borderId="41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9" fontId="0" fillId="3" borderId="42" xfId="0" applyNumberFormat="1" applyFont="1" applyFill="1" applyBorder="1"/>
    <xf numFmtId="0" fontId="0" fillId="3" borderId="43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44" xfId="0" applyFont="1" applyBorder="1"/>
    <xf numFmtId="0" fontId="0" fillId="0" borderId="13" xfId="0" applyFont="1" applyBorder="1"/>
    <xf numFmtId="6" fontId="0" fillId="3" borderId="45" xfId="0" applyNumberFormat="1" applyFont="1" applyFill="1" applyBorder="1"/>
    <xf numFmtId="6" fontId="0" fillId="3" borderId="46" xfId="0" applyNumberFormat="1" applyFont="1" applyFill="1" applyBorder="1"/>
    <xf numFmtId="6" fontId="0" fillId="3" borderId="47" xfId="0" applyNumberFormat="1" applyFont="1" applyFill="1" applyBorder="1"/>
    <xf numFmtId="9" fontId="0" fillId="2" borderId="42" xfId="0" applyNumberFormat="1" applyFont="1" applyFill="1" applyBorder="1"/>
    <xf numFmtId="9" fontId="0" fillId="2" borderId="43" xfId="0" applyNumberFormat="1" applyFont="1" applyFill="1" applyBorder="1"/>
    <xf numFmtId="6" fontId="0" fillId="2" borderId="51" xfId="0" applyNumberFormat="1" applyFont="1" applyFill="1" applyBorder="1"/>
    <xf numFmtId="6" fontId="0" fillId="2" borderId="52" xfId="0" applyNumberFormat="1" applyFont="1" applyFill="1" applyBorder="1"/>
    <xf numFmtId="6" fontId="0" fillId="2" borderId="53" xfId="0" applyNumberFormat="1" applyFont="1" applyFill="1" applyBorder="1"/>
    <xf numFmtId="6" fontId="0" fillId="2" borderId="13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54" xfId="0" applyFont="1" applyBorder="1"/>
    <xf numFmtId="6" fontId="0" fillId="0" borderId="14" xfId="0" applyNumberFormat="1" applyFont="1" applyBorder="1"/>
    <xf numFmtId="6" fontId="0" fillId="0" borderId="55" xfId="0" applyNumberFormat="1" applyFont="1" applyBorder="1"/>
    <xf numFmtId="6" fontId="0" fillId="0" borderId="9" xfId="0" applyNumberFormat="1" applyFont="1" applyBorder="1"/>
    <xf numFmtId="0" fontId="0" fillId="2" borderId="56" xfId="0" applyFont="1" applyFill="1" applyBorder="1" applyAlignment="1">
      <alignment horizontal="center"/>
    </xf>
    <xf numFmtId="0" fontId="0" fillId="2" borderId="57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0" fillId="2" borderId="63" xfId="0" applyFont="1" applyFill="1" applyBorder="1"/>
    <xf numFmtId="6" fontId="0" fillId="2" borderId="64" xfId="0" applyNumberFormat="1" applyFont="1" applyFill="1" applyBorder="1"/>
    <xf numFmtId="6" fontId="0" fillId="2" borderId="65" xfId="0" applyNumberFormat="1" applyFont="1" applyFill="1" applyBorder="1"/>
    <xf numFmtId="6" fontId="0" fillId="3" borderId="69" xfId="0" applyNumberFormat="1" applyFont="1" applyFill="1" applyBorder="1"/>
    <xf numFmtId="6" fontId="0" fillId="4" borderId="69" xfId="0" applyNumberFormat="1" applyFont="1" applyFill="1" applyBorder="1"/>
    <xf numFmtId="6" fontId="0" fillId="0" borderId="70" xfId="0" applyNumberFormat="1" applyFont="1" applyBorder="1"/>
    <xf numFmtId="6" fontId="0" fillId="0" borderId="71" xfId="0" applyNumberFormat="1" applyFont="1" applyBorder="1"/>
    <xf numFmtId="6" fontId="0" fillId="3" borderId="24" xfId="0" applyNumberFormat="1" applyFont="1" applyFill="1" applyBorder="1"/>
    <xf numFmtId="6" fontId="0" fillId="4" borderId="24" xfId="0" applyNumberFormat="1" applyFont="1" applyFill="1" applyBorder="1"/>
    <xf numFmtId="6" fontId="0" fillId="3" borderId="36" xfId="0" applyNumberFormat="1" applyFont="1" applyFill="1" applyBorder="1"/>
    <xf numFmtId="6" fontId="0" fillId="4" borderId="36" xfId="0" applyNumberFormat="1" applyFont="1" applyFill="1" applyBorder="1"/>
    <xf numFmtId="6" fontId="0" fillId="0" borderId="37" xfId="0" applyNumberFormat="1" applyFont="1" applyBorder="1"/>
    <xf numFmtId="6" fontId="0" fillId="0" borderId="38" xfId="0" applyNumberFormat="1" applyFont="1" applyBorder="1"/>
    <xf numFmtId="6" fontId="0" fillId="0" borderId="72" xfId="0" applyNumberFormat="1" applyFont="1" applyBorder="1"/>
    <xf numFmtId="6" fontId="0" fillId="0" borderId="73" xfId="0" applyNumberFormat="1" applyFont="1" applyBorder="1"/>
    <xf numFmtId="6" fontId="0" fillId="0" borderId="39" xfId="0" applyNumberFormat="1" applyFont="1" applyBorder="1"/>
    <xf numFmtId="0" fontId="0" fillId="0" borderId="0" xfId="0" applyFont="1"/>
    <xf numFmtId="0" fontId="0" fillId="2" borderId="69" xfId="0" applyFont="1" applyFill="1" applyBorder="1"/>
    <xf numFmtId="6" fontId="0" fillId="0" borderId="19" xfId="0" applyNumberFormat="1" applyFont="1" applyBorder="1"/>
    <xf numFmtId="6" fontId="0" fillId="0" borderId="20" xfId="0" applyNumberFormat="1" applyFont="1" applyBorder="1"/>
    <xf numFmtId="6" fontId="0" fillId="0" borderId="21" xfId="0" applyNumberFormat="1" applyFont="1" applyBorder="1"/>
    <xf numFmtId="6" fontId="0" fillId="0" borderId="0" xfId="0" applyNumberFormat="1" applyFont="1"/>
    <xf numFmtId="0" fontId="0" fillId="2" borderId="74" xfId="0" applyFont="1" applyFill="1" applyBorder="1" applyAlignment="1">
      <alignment horizontal="center"/>
    </xf>
    <xf numFmtId="0" fontId="0" fillId="2" borderId="75" xfId="0" applyFont="1" applyFill="1" applyBorder="1"/>
    <xf numFmtId="6" fontId="0" fillId="2" borderId="69" xfId="0" applyNumberFormat="1" applyFont="1" applyFill="1" applyBorder="1"/>
    <xf numFmtId="6" fontId="0" fillId="2" borderId="24" xfId="0" applyNumberFormat="1" applyFont="1" applyFill="1" applyBorder="1"/>
    <xf numFmtId="6" fontId="0" fillId="2" borderId="76" xfId="0" applyNumberFormat="1" applyFont="1" applyFill="1" applyBorder="1"/>
    <xf numFmtId="6" fontId="0" fillId="2" borderId="71" xfId="0" applyNumberFormat="1" applyFont="1" applyFill="1" applyBorder="1"/>
    <xf numFmtId="0" fontId="0" fillId="0" borderId="31" xfId="0" applyFont="1" applyBorder="1"/>
    <xf numFmtId="6" fontId="0" fillId="0" borderId="31" xfId="0" applyNumberFormat="1" applyFont="1" applyBorder="1"/>
    <xf numFmtId="6" fontId="0" fillId="4" borderId="56" xfId="0" applyNumberFormat="1" applyFont="1" applyFill="1" applyBorder="1"/>
    <xf numFmtId="6" fontId="0" fillId="0" borderId="77" xfId="0" applyNumberFormat="1" applyFont="1" applyBorder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2" borderId="80" xfId="0" applyNumberFormat="1" applyFont="1" applyFill="1" applyBorder="1"/>
    <xf numFmtId="6" fontId="0" fillId="2" borderId="81" xfId="0" applyNumberFormat="1" applyFont="1" applyFill="1" applyBorder="1"/>
    <xf numFmtId="6" fontId="0" fillId="2" borderId="82" xfId="0" applyNumberFormat="1" applyFont="1" applyFill="1" applyBorder="1"/>
    <xf numFmtId="6" fontId="0" fillId="3" borderId="25" xfId="0" applyNumberFormat="1" applyFont="1" applyFill="1" applyBorder="1"/>
    <xf numFmtId="6" fontId="0" fillId="3" borderId="26" xfId="0" applyNumberFormat="1" applyFont="1" applyFill="1" applyBorder="1"/>
    <xf numFmtId="6" fontId="0" fillId="3" borderId="76" xfId="0" applyNumberFormat="1" applyFont="1" applyFill="1" applyBorder="1"/>
    <xf numFmtId="6" fontId="0" fillId="3" borderId="56" xfId="0" applyNumberFormat="1" applyFont="1" applyFill="1" applyBorder="1"/>
    <xf numFmtId="6" fontId="0" fillId="3" borderId="57" xfId="0" applyNumberFormat="1" applyFont="1" applyFill="1" applyBorder="1"/>
    <xf numFmtId="6" fontId="0" fillId="3" borderId="58" xfId="0" applyNumberFormat="1" applyFont="1" applyFill="1" applyBorder="1"/>
    <xf numFmtId="6" fontId="0" fillId="0" borderId="83" xfId="0" applyNumberFormat="1" applyFont="1" applyBorder="1"/>
    <xf numFmtId="6" fontId="0" fillId="2" borderId="84" xfId="0" applyNumberFormat="1" applyFont="1" applyFill="1" applyBorder="1"/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6" fontId="0" fillId="4" borderId="25" xfId="0" applyNumberFormat="1" applyFont="1" applyFill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6" fontId="0" fillId="4" borderId="26" xfId="0" applyNumberFormat="1" applyFont="1" applyFill="1" applyBorder="1"/>
    <xf numFmtId="6" fontId="0" fillId="4" borderId="27" xfId="0" applyNumberFormat="1" applyFont="1" applyFill="1" applyBorder="1"/>
    <xf numFmtId="0" fontId="0" fillId="4" borderId="25" xfId="0" applyFont="1" applyFill="1" applyBorder="1"/>
    <xf numFmtId="0" fontId="0" fillId="4" borderId="26" xfId="0" applyFont="1" applyFill="1" applyBorder="1"/>
    <xf numFmtId="0" fontId="0" fillId="4" borderId="27" xfId="0" applyFont="1" applyFill="1" applyBorder="1"/>
    <xf numFmtId="6" fontId="0" fillId="2" borderId="36" xfId="0" applyNumberFormat="1" applyFont="1" applyFill="1" applyBorder="1"/>
    <xf numFmtId="6" fontId="0" fillId="2" borderId="73" xfId="0" applyNumberFormat="1" applyFont="1" applyFill="1" applyBorder="1"/>
    <xf numFmtId="0" fontId="3" fillId="0" borderId="0" xfId="0" applyFont="1"/>
    <xf numFmtId="0" fontId="0" fillId="3" borderId="23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6" fontId="0" fillId="0" borderId="86" xfId="0" applyNumberFormat="1" applyFont="1" applyBorder="1"/>
    <xf numFmtId="6" fontId="0" fillId="0" borderId="87" xfId="0" applyNumberFormat="1" applyFont="1" applyBorder="1"/>
    <xf numFmtId="6" fontId="0" fillId="2" borderId="88" xfId="0" applyNumberFormat="1" applyFont="1" applyFill="1" applyBorder="1"/>
    <xf numFmtId="6" fontId="0" fillId="3" borderId="51" xfId="0" applyNumberFormat="1" applyFont="1" applyFill="1" applyBorder="1"/>
    <xf numFmtId="6" fontId="0" fillId="3" borderId="89" xfId="0" applyNumberFormat="1" applyFont="1" applyFill="1" applyBorder="1"/>
    <xf numFmtId="6" fontId="0" fillId="3" borderId="90" xfId="0" applyNumberFormat="1" applyFont="1" applyFill="1" applyBorder="1"/>
    <xf numFmtId="6" fontId="0" fillId="3" borderId="91" xfId="0" applyNumberFormat="1" applyFont="1" applyFill="1" applyBorder="1"/>
    <xf numFmtId="6" fontId="0" fillId="2" borderId="92" xfId="0" applyNumberFormat="1" applyFont="1" applyFill="1" applyBorder="1"/>
    <xf numFmtId="6" fontId="0" fillId="2" borderId="42" xfId="0" applyNumberFormat="1" applyFont="1" applyFill="1" applyBorder="1"/>
    <xf numFmtId="6" fontId="0" fillId="0" borderId="8" xfId="0" applyNumberFormat="1" applyFont="1" applyBorder="1"/>
    <xf numFmtId="6" fontId="0" fillId="0" borderId="54" xfId="0" applyNumberFormat="1" applyFont="1" applyBorder="1"/>
    <xf numFmtId="0" fontId="4" fillId="4" borderId="23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left"/>
    </xf>
    <xf numFmtId="0" fontId="5" fillId="4" borderId="93" xfId="0" applyFont="1" applyFill="1" applyBorder="1" applyAlignment="1">
      <alignment horizontal="left"/>
    </xf>
    <xf numFmtId="0" fontId="0" fillId="4" borderId="94" xfId="0" applyFont="1" applyFill="1" applyBorder="1" applyAlignment="1">
      <alignment horizontal="left"/>
    </xf>
    <xf numFmtId="6" fontId="0" fillId="4" borderId="94" xfId="0" applyNumberFormat="1" applyFont="1" applyFill="1" applyBorder="1"/>
    <xf numFmtId="6" fontId="0" fillId="0" borderId="95" xfId="0" applyNumberFormat="1" applyFont="1" applyBorder="1"/>
    <xf numFmtId="0" fontId="0" fillId="4" borderId="93" xfId="0" applyFont="1" applyFill="1" applyBorder="1" applyAlignment="1">
      <alignment horizontal="left"/>
    </xf>
    <xf numFmtId="0" fontId="0" fillId="3" borderId="94" xfId="0" applyFont="1" applyFill="1" applyBorder="1"/>
    <xf numFmtId="49" fontId="0" fillId="4" borderId="36" xfId="0" applyNumberFormat="1" applyFont="1" applyFill="1" applyBorder="1" applyAlignment="1">
      <alignment horizontal="right"/>
    </xf>
    <xf numFmtId="0" fontId="0" fillId="3" borderId="36" xfId="0" applyFont="1" applyFill="1" applyBorder="1" applyAlignment="1">
      <alignment shrinkToFit="1"/>
    </xf>
    <xf numFmtId="0" fontId="0" fillId="2" borderId="75" xfId="0" applyFont="1" applyFill="1" applyBorder="1" applyAlignment="1">
      <alignment horizontal="left"/>
    </xf>
    <xf numFmtId="0" fontId="0" fillId="2" borderId="69" xfId="0" applyFont="1" applyFill="1" applyBorder="1" applyAlignment="1">
      <alignment horizontal="left"/>
    </xf>
    <xf numFmtId="0" fontId="0" fillId="2" borderId="22" xfId="0" applyFont="1" applyFill="1" applyBorder="1"/>
    <xf numFmtId="6" fontId="0" fillId="2" borderId="96" xfId="0" applyNumberFormat="1" applyFont="1" applyFill="1" applyBorder="1"/>
    <xf numFmtId="6" fontId="0" fillId="2" borderId="18" xfId="0" applyNumberFormat="1" applyFont="1" applyFill="1" applyBorder="1"/>
    <xf numFmtId="0" fontId="0" fillId="4" borderId="23" xfId="0" applyFont="1" applyFill="1" applyBorder="1" applyAlignment="1">
      <alignment horizontal="left"/>
    </xf>
    <xf numFmtId="0" fontId="0" fillId="3" borderId="29" xfId="0" applyFont="1" applyFill="1" applyBorder="1"/>
    <xf numFmtId="6" fontId="0" fillId="0" borderId="97" xfId="0" applyNumberFormat="1" applyFont="1" applyBorder="1"/>
    <xf numFmtId="6" fontId="0" fillId="0" borderId="97" xfId="0" applyNumberFormat="1" applyFont="1" applyBorder="1" applyAlignment="1"/>
    <xf numFmtId="6" fontId="0" fillId="0" borderId="98" xfId="0" applyNumberFormat="1" applyFont="1" applyBorder="1"/>
    <xf numFmtId="0" fontId="0" fillId="4" borderId="99" xfId="0" applyFont="1" applyFill="1" applyBorder="1" applyAlignment="1">
      <alignment horizontal="left"/>
    </xf>
    <xf numFmtId="0" fontId="0" fillId="4" borderId="36" xfId="0" applyFont="1" applyFill="1" applyBorder="1" applyAlignment="1">
      <alignment horizontal="left"/>
    </xf>
    <xf numFmtId="0" fontId="0" fillId="3" borderId="40" xfId="0" applyFont="1" applyFill="1" applyBorder="1"/>
    <xf numFmtId="6" fontId="0" fillId="0" borderId="100" xfId="0" applyNumberFormat="1" applyFont="1" applyBorder="1"/>
    <xf numFmtId="9" fontId="0" fillId="2" borderId="69" xfId="0" applyNumberFormat="1" applyFont="1" applyFill="1" applyBorder="1"/>
    <xf numFmtId="9" fontId="0" fillId="4" borderId="24" xfId="0" applyNumberFormat="1" applyFont="1" applyFill="1" applyBorder="1"/>
    <xf numFmtId="9" fontId="0" fillId="0" borderId="31" xfId="0" applyNumberFormat="1" applyFont="1" applyBorder="1"/>
    <xf numFmtId="0" fontId="0" fillId="0" borderId="34" xfId="0" applyFont="1" applyBorder="1"/>
    <xf numFmtId="6" fontId="0" fillId="2" borderId="10" xfId="0" applyNumberFormat="1" applyFont="1" applyFill="1" applyBorder="1"/>
    <xf numFmtId="6" fontId="0" fillId="2" borderId="11" xfId="0" applyNumberFormat="1" applyFont="1" applyFill="1" applyBorder="1"/>
    <xf numFmtId="6" fontId="0" fillId="2" borderId="101" xfId="0" applyNumberFormat="1" applyFont="1" applyFill="1" applyBorder="1"/>
    <xf numFmtId="6" fontId="0" fillId="0" borderId="85" xfId="0" applyNumberFormat="1" applyFont="1" applyBorder="1"/>
    <xf numFmtId="6" fontId="0" fillId="0" borderId="102" xfId="0" applyNumberFormat="1" applyFont="1" applyBorder="1"/>
    <xf numFmtId="6" fontId="0" fillId="0" borderId="103" xfId="0" applyNumberFormat="1" applyFont="1" applyBorder="1"/>
    <xf numFmtId="6" fontId="0" fillId="0" borderId="104" xfId="0" applyNumberFormat="1" applyFont="1" applyBorder="1"/>
    <xf numFmtId="0" fontId="0" fillId="3" borderId="93" xfId="0" applyFont="1" applyFill="1" applyBorder="1" applyAlignment="1">
      <alignment horizontal="left"/>
    </xf>
    <xf numFmtId="0" fontId="0" fillId="3" borderId="94" xfId="0" applyFont="1" applyFill="1" applyBorder="1" applyAlignment="1">
      <alignment horizontal="left"/>
    </xf>
    <xf numFmtId="6" fontId="0" fillId="3" borderId="94" xfId="0" applyNumberFormat="1" applyFont="1" applyFill="1" applyBorder="1"/>
    <xf numFmtId="0" fontId="0" fillId="3" borderId="99" xfId="0" applyFont="1" applyFill="1" applyBorder="1" applyAlignment="1">
      <alignment horizontal="left"/>
    </xf>
    <xf numFmtId="0" fontId="0" fillId="3" borderId="36" xfId="0" applyFont="1" applyFill="1" applyBorder="1" applyAlignment="1">
      <alignment horizontal="left"/>
    </xf>
    <xf numFmtId="0" fontId="0" fillId="2" borderId="105" xfId="0" applyFont="1" applyFill="1" applyBorder="1" applyAlignment="1">
      <alignment horizontal="left"/>
    </xf>
    <xf numFmtId="0" fontId="0" fillId="2" borderId="106" xfId="0" applyFont="1" applyFill="1" applyBorder="1" applyAlignment="1">
      <alignment horizontal="left"/>
    </xf>
    <xf numFmtId="6" fontId="0" fillId="2" borderId="106" xfId="0" applyNumberFormat="1" applyFont="1" applyFill="1" applyBorder="1"/>
    <xf numFmtId="6" fontId="0" fillId="2" borderId="107" xfId="0" applyNumberFormat="1" applyFont="1" applyFill="1" applyBorder="1"/>
    <xf numFmtId="6" fontId="0" fillId="2" borderId="108" xfId="0" applyNumberFormat="1" applyFont="1" applyFill="1" applyBorder="1"/>
    <xf numFmtId="6" fontId="0" fillId="4" borderId="109" xfId="0" applyNumberFormat="1" applyFont="1" applyFill="1" applyBorder="1"/>
    <xf numFmtId="6" fontId="0" fillId="4" borderId="40" xfId="0" applyNumberFormat="1" applyFont="1" applyFill="1" applyBorder="1"/>
    <xf numFmtId="6" fontId="0" fillId="0" borderId="110" xfId="0" applyNumberFormat="1" applyFont="1" applyBorder="1"/>
    <xf numFmtId="6" fontId="0" fillId="2" borderId="47" xfId="0" applyNumberFormat="1" applyFont="1" applyFill="1" applyBorder="1"/>
    <xf numFmtId="6" fontId="0" fillId="2" borderId="111" xfId="0" applyNumberFormat="1" applyFont="1" applyFill="1" applyBorder="1"/>
    <xf numFmtId="6" fontId="0" fillId="4" borderId="29" xfId="0" applyNumberFormat="1" applyFont="1" applyFill="1" applyBorder="1"/>
    <xf numFmtId="6" fontId="0" fillId="3" borderId="106" xfId="0" applyNumberFormat="1" applyFont="1" applyFill="1" applyBorder="1"/>
    <xf numFmtId="6" fontId="0" fillId="4" borderId="47" xfId="0" applyNumberFormat="1" applyFont="1" applyFill="1" applyBorder="1"/>
    <xf numFmtId="0" fontId="0" fillId="3" borderId="115" xfId="0" applyFont="1" applyFill="1" applyBorder="1" applyAlignment="1">
      <alignment horizontal="left"/>
    </xf>
    <xf numFmtId="6" fontId="0" fillId="5" borderId="26" xfId="0" applyNumberFormat="1" applyFont="1" applyFill="1" applyBorder="1"/>
    <xf numFmtId="0" fontId="0" fillId="3" borderId="106" xfId="0" applyFont="1" applyFill="1" applyBorder="1"/>
    <xf numFmtId="0" fontId="0" fillId="3" borderId="106" xfId="0" applyFont="1" applyFill="1" applyBorder="1" applyAlignment="1">
      <alignment horizontal="left"/>
    </xf>
    <xf numFmtId="0" fontId="5" fillId="0" borderId="31" xfId="0" applyFont="1" applyBorder="1"/>
    <xf numFmtId="6" fontId="0" fillId="6" borderId="26" xfId="0" applyNumberFormat="1" applyFont="1" applyFill="1" applyBorder="1"/>
    <xf numFmtId="6" fontId="5" fillId="0" borderId="31" xfId="0" applyNumberFormat="1" applyFont="1" applyBorder="1"/>
    <xf numFmtId="0" fontId="4" fillId="0" borderId="0" xfId="0" applyFont="1"/>
    <xf numFmtId="6" fontId="0" fillId="4" borderId="76" xfId="0" applyNumberFormat="1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0" fillId="0" borderId="21" xfId="0" applyFont="1" applyBorder="1"/>
    <xf numFmtId="0" fontId="0" fillId="4" borderId="21" xfId="0" applyFont="1" applyFill="1" applyBorder="1"/>
    <xf numFmtId="0" fontId="0" fillId="4" borderId="25" xfId="0" applyFont="1" applyFill="1" applyBorder="1" applyAlignment="1"/>
    <xf numFmtId="0" fontId="0" fillId="4" borderId="56" xfId="0" applyFont="1" applyFill="1" applyBorder="1"/>
    <xf numFmtId="0" fontId="0" fillId="4" borderId="57" xfId="0" applyFont="1" applyFill="1" applyBorder="1"/>
    <xf numFmtId="0" fontId="0" fillId="3" borderId="40" xfId="0" applyFont="1" applyFill="1" applyBorder="1" applyAlignment="1">
      <alignment shrinkToFit="1"/>
    </xf>
    <xf numFmtId="9" fontId="0" fillId="2" borderId="22" xfId="0" applyNumberFormat="1" applyFont="1" applyFill="1" applyBorder="1"/>
    <xf numFmtId="9" fontId="0" fillId="0" borderId="28" xfId="0" applyNumberFormat="1" applyFont="1" applyBorder="1"/>
    <xf numFmtId="0" fontId="0" fillId="4" borderId="36" xfId="0" applyFont="1" applyFill="1" applyBorder="1"/>
    <xf numFmtId="0" fontId="0" fillId="0" borderId="83" xfId="0" applyFont="1" applyBorder="1"/>
    <xf numFmtId="6" fontId="0" fillId="2" borderId="12" xfId="0" applyNumberFormat="1" applyFont="1" applyFill="1" applyBorder="1"/>
    <xf numFmtId="6" fontId="0" fillId="2" borderId="59" xfId="0" applyNumberFormat="1" applyFont="1" applyFill="1" applyBorder="1"/>
    <xf numFmtId="0" fontId="6" fillId="0" borderId="31" xfId="0" applyFont="1" applyBorder="1"/>
    <xf numFmtId="0" fontId="0" fillId="2" borderId="118" xfId="0" applyFont="1" applyFill="1" applyBorder="1" applyAlignment="1">
      <alignment horizontal="center"/>
    </xf>
    <xf numFmtId="6" fontId="0" fillId="5" borderId="25" xfId="0" applyNumberFormat="1" applyFont="1" applyFill="1" applyBorder="1"/>
    <xf numFmtId="6" fontId="0" fillId="0" borderId="119" xfId="0" applyNumberFormat="1" applyFont="1" applyBorder="1"/>
    <xf numFmtId="6" fontId="0" fillId="0" borderId="120" xfId="0" applyNumberFormat="1" applyFont="1" applyBorder="1"/>
    <xf numFmtId="6" fontId="0" fillId="0" borderId="121" xfId="0" applyNumberFormat="1" applyFont="1" applyBorder="1"/>
    <xf numFmtId="6" fontId="0" fillId="0" borderId="31" xfId="0" applyNumberFormat="1" applyFont="1" applyBorder="1" applyAlignment="1">
      <alignment shrinkToFit="1"/>
    </xf>
    <xf numFmtId="0" fontId="0" fillId="4" borderId="37" xfId="0" applyFont="1" applyFill="1" applyBorder="1"/>
    <xf numFmtId="0" fontId="0" fillId="4" borderId="38" xfId="0" applyFont="1" applyFill="1" applyBorder="1"/>
    <xf numFmtId="0" fontId="0" fillId="0" borderId="39" xfId="0" applyFont="1" applyBorder="1"/>
    <xf numFmtId="0" fontId="0" fillId="4" borderId="80" xfId="0" applyFont="1" applyFill="1" applyBorder="1"/>
    <xf numFmtId="0" fontId="0" fillId="4" borderId="81" xfId="0" applyFont="1" applyFill="1" applyBorder="1"/>
    <xf numFmtId="0" fontId="0" fillId="0" borderId="104" xfId="0" applyFont="1" applyBorder="1"/>
    <xf numFmtId="0" fontId="0" fillId="4" borderId="39" xfId="0" applyFont="1" applyFill="1" applyBorder="1"/>
    <xf numFmtId="0" fontId="0" fillId="3" borderId="36" xfId="0" applyFont="1" applyFill="1" applyBorder="1"/>
    <xf numFmtId="6" fontId="0" fillId="6" borderId="94" xfId="0" applyNumberFormat="1" applyFont="1" applyFill="1" applyBorder="1"/>
    <xf numFmtId="0" fontId="0" fillId="4" borderId="59" xfId="0" applyFont="1" applyFill="1" applyBorder="1"/>
    <xf numFmtId="0" fontId="0" fillId="4" borderId="65" xfId="0" applyFont="1" applyFill="1" applyBorder="1"/>
    <xf numFmtId="0" fontId="0" fillId="0" borderId="133" xfId="0" applyFont="1" applyBorder="1" applyAlignment="1">
      <alignment horizontal="center" vertical="center"/>
    </xf>
    <xf numFmtId="0" fontId="0" fillId="7" borderId="108" xfId="0" applyFont="1" applyFill="1" applyBorder="1"/>
    <xf numFmtId="0" fontId="0" fillId="4" borderId="71" xfId="0" applyFont="1" applyFill="1" applyBorder="1"/>
    <xf numFmtId="0" fontId="0" fillId="0" borderId="97" xfId="0" applyFont="1" applyBorder="1"/>
    <xf numFmtId="0" fontId="0" fillId="7" borderId="115" xfId="0" applyFont="1" applyFill="1" applyBorder="1"/>
    <xf numFmtId="0" fontId="0" fillId="4" borderId="73" xfId="0" applyFont="1" applyFill="1" applyBorder="1"/>
    <xf numFmtId="0" fontId="0" fillId="0" borderId="110" xfId="0" applyFont="1" applyBorder="1"/>
    <xf numFmtId="0" fontId="0" fillId="7" borderId="134" xfId="0" applyFont="1" applyFill="1" applyBorder="1"/>
    <xf numFmtId="0" fontId="0" fillId="4" borderId="91" xfId="0" applyFont="1" applyFill="1" applyBorder="1"/>
    <xf numFmtId="0" fontId="0" fillId="0" borderId="55" xfId="0" applyFont="1" applyBorder="1"/>
    <xf numFmtId="0" fontId="7" fillId="0" borderId="0" xfId="0" applyFont="1"/>
    <xf numFmtId="0" fontId="0" fillId="4" borderId="92" xfId="0" applyFont="1" applyFill="1" applyBorder="1" applyAlignment="1">
      <alignment horizontal="center" vertical="center"/>
    </xf>
    <xf numFmtId="6" fontId="0" fillId="0" borderId="133" xfId="0" applyNumberFormat="1" applyFont="1" applyBorder="1" applyAlignment="1">
      <alignment horizontal="right" vertical="center"/>
    </xf>
    <xf numFmtId="6" fontId="0" fillId="0" borderId="97" xfId="0" applyNumberFormat="1" applyFont="1" applyBorder="1" applyAlignment="1">
      <alignment horizontal="right" vertical="center"/>
    </xf>
    <xf numFmtId="6" fontId="0" fillId="0" borderId="139" xfId="0" applyNumberFormat="1" applyFont="1" applyBorder="1" applyAlignment="1">
      <alignment horizontal="right" vertical="center"/>
    </xf>
    <xf numFmtId="6" fontId="0" fillId="0" borderId="55" xfId="0" applyNumberFormat="1" applyFont="1" applyBorder="1" applyAlignment="1">
      <alignment horizontal="right" vertical="center"/>
    </xf>
    <xf numFmtId="6" fontId="0" fillId="0" borderId="146" xfId="0" applyNumberFormat="1" applyFont="1" applyBorder="1" applyAlignment="1">
      <alignment horizontal="right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/>
    </xf>
    <xf numFmtId="0" fontId="0" fillId="0" borderId="152" xfId="0" applyFont="1" applyBorder="1"/>
    <xf numFmtId="6" fontId="0" fillId="0" borderId="152" xfId="0" applyNumberFormat="1" applyFont="1" applyBorder="1"/>
    <xf numFmtId="6" fontId="0" fillId="0" borderId="156" xfId="0" applyNumberFormat="1" applyFont="1" applyBorder="1"/>
    <xf numFmtId="6" fontId="0" fillId="0" borderId="162" xfId="0" applyNumberFormat="1" applyFont="1" applyBorder="1"/>
    <xf numFmtId="0" fontId="0" fillId="4" borderId="92" xfId="0" applyFont="1" applyFill="1" applyBorder="1" applyAlignment="1">
      <alignment horizontal="center"/>
    </xf>
    <xf numFmtId="6" fontId="0" fillId="0" borderId="133" xfId="0" applyNumberFormat="1" applyFont="1" applyBorder="1"/>
    <xf numFmtId="6" fontId="0" fillId="0" borderId="139" xfId="0" applyNumberFormat="1" applyFont="1" applyBorder="1"/>
    <xf numFmtId="6" fontId="0" fillId="0" borderId="164" xfId="0" applyNumberFormat="1" applyFont="1" applyBorder="1"/>
    <xf numFmtId="0" fontId="9" fillId="3" borderId="93" xfId="0" applyFont="1" applyFill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0" fillId="3" borderId="30" xfId="0" applyFont="1" applyFill="1" applyBorder="1" applyAlignment="1">
      <alignment horizontal="left"/>
    </xf>
    <xf numFmtId="0" fontId="0" fillId="0" borderId="0" xfId="0" applyFont="1" applyAlignment="1"/>
    <xf numFmtId="0" fontId="0" fillId="3" borderId="32" xfId="0" applyFont="1" applyFill="1" applyBorder="1" applyAlignment="1">
      <alignment horizontal="left"/>
    </xf>
    <xf numFmtId="176" fontId="0" fillId="0" borderId="30" xfId="0" applyNumberFormat="1" applyFont="1" applyBorder="1"/>
    <xf numFmtId="176" fontId="0" fillId="0" borderId="165" xfId="0" applyNumberFormat="1" applyFont="1" applyBorder="1"/>
    <xf numFmtId="176" fontId="0" fillId="0" borderId="166" xfId="0" applyNumberFormat="1" applyFont="1" applyBorder="1"/>
    <xf numFmtId="176" fontId="0" fillId="0" borderId="32" xfId="0" applyNumberFormat="1" applyFont="1" applyBorder="1"/>
    <xf numFmtId="6" fontId="0" fillId="0" borderId="167" xfId="0" applyNumberFormat="1" applyFont="1" applyBorder="1"/>
    <xf numFmtId="6" fontId="0" fillId="0" borderId="168" xfId="0" applyNumberFormat="1" applyFont="1" applyBorder="1"/>
    <xf numFmtId="6" fontId="0" fillId="0" borderId="32" xfId="0" applyNumberFormat="1" applyFont="1" applyBorder="1"/>
    <xf numFmtId="6" fontId="0" fillId="0" borderId="123" xfId="0" applyNumberFormat="1" applyFont="1" applyBorder="1"/>
    <xf numFmtId="6" fontId="0" fillId="0" borderId="114" xfId="0" applyNumberFormat="1" applyFont="1" applyBorder="1"/>
    <xf numFmtId="6" fontId="0" fillId="0" borderId="173" xfId="0" applyNumberFormat="1" applyFont="1" applyBorder="1"/>
    <xf numFmtId="6" fontId="0" fillId="0" borderId="174" xfId="0" applyNumberFormat="1" applyFont="1" applyBorder="1"/>
    <xf numFmtId="6" fontId="0" fillId="0" borderId="175" xfId="0" applyNumberFormat="1" applyFont="1" applyBorder="1"/>
    <xf numFmtId="6" fontId="0" fillId="0" borderId="176" xfId="0" applyNumberFormat="1" applyFont="1" applyBorder="1"/>
    <xf numFmtId="6" fontId="0" fillId="3" borderId="100" xfId="0" applyNumberFormat="1" applyFont="1" applyFill="1" applyBorder="1"/>
    <xf numFmtId="0" fontId="0" fillId="2" borderId="177" xfId="0" applyFont="1" applyFill="1" applyBorder="1" applyAlignment="1">
      <alignment horizontal="left"/>
    </xf>
    <xf numFmtId="0" fontId="0" fillId="2" borderId="178" xfId="0" applyFont="1" applyFill="1" applyBorder="1" applyAlignment="1">
      <alignment horizontal="left"/>
    </xf>
    <xf numFmtId="6" fontId="0" fillId="2" borderId="178" xfId="0" applyNumberFormat="1" applyFont="1" applyFill="1" applyBorder="1"/>
    <xf numFmtId="6" fontId="0" fillId="3" borderId="179" xfId="0" applyNumberFormat="1" applyFont="1" applyFill="1" applyBorder="1"/>
    <xf numFmtId="0" fontId="0" fillId="3" borderId="100" xfId="0" applyFont="1" applyFill="1" applyBorder="1" applyAlignment="1">
      <alignment horizontal="left"/>
    </xf>
    <xf numFmtId="6" fontId="0" fillId="4" borderId="100" xfId="0" applyNumberFormat="1" applyFont="1" applyFill="1" applyBorder="1"/>
    <xf numFmtId="6" fontId="0" fillId="4" borderId="182" xfId="0" applyNumberFormat="1" applyFont="1" applyFill="1" applyBorder="1"/>
    <xf numFmtId="6" fontId="0" fillId="0" borderId="183" xfId="0" applyNumberFormat="1" applyFont="1" applyBorder="1"/>
    <xf numFmtId="6" fontId="0" fillId="0" borderId="184" xfId="0" applyNumberFormat="1" applyFont="1" applyBorder="1"/>
    <xf numFmtId="6" fontId="0" fillId="0" borderId="185" xfId="0" applyNumberFormat="1" applyFont="1" applyBorder="1"/>
    <xf numFmtId="6" fontId="0" fillId="0" borderId="186" xfId="0" applyNumberFormat="1" applyFont="1" applyBorder="1"/>
    <xf numFmtId="6" fontId="0" fillId="0" borderId="187" xfId="0" applyNumberFormat="1" applyFont="1" applyBorder="1"/>
    <xf numFmtId="6" fontId="0" fillId="0" borderId="188" xfId="0" applyNumberFormat="1" applyFont="1" applyBorder="1"/>
    <xf numFmtId="6" fontId="0" fillId="0" borderId="189" xfId="0" applyNumberFormat="1" applyFont="1" applyBorder="1"/>
    <xf numFmtId="6" fontId="0" fillId="0" borderId="125" xfId="0" applyNumberFormat="1" applyFont="1" applyBorder="1"/>
    <xf numFmtId="6" fontId="0" fillId="0" borderId="190" xfId="0" applyNumberFormat="1" applyFont="1" applyBorder="1"/>
    <xf numFmtId="6" fontId="0" fillId="0" borderId="191" xfId="0" applyNumberFormat="1" applyFont="1" applyBorder="1"/>
    <xf numFmtId="6" fontId="0" fillId="0" borderId="122" xfId="0" applyNumberFormat="1" applyFont="1" applyBorder="1"/>
    <xf numFmtId="6" fontId="0" fillId="0" borderId="192" xfId="0" applyNumberFormat="1" applyFont="1" applyBorder="1"/>
    <xf numFmtId="6" fontId="0" fillId="0" borderId="193" xfId="0" applyNumberFormat="1" applyFont="1" applyBorder="1"/>
    <xf numFmtId="6" fontId="0" fillId="0" borderId="194" xfId="0" applyNumberFormat="1" applyFont="1" applyBorder="1"/>
    <xf numFmtId="6" fontId="0" fillId="0" borderId="195" xfId="0" applyNumberFormat="1" applyFont="1" applyBorder="1"/>
    <xf numFmtId="6" fontId="0" fillId="0" borderId="196" xfId="0" applyNumberFormat="1" applyFont="1" applyBorder="1"/>
    <xf numFmtId="6" fontId="0" fillId="0" borderId="197" xfId="0" applyNumberFormat="1" applyFont="1" applyBorder="1"/>
    <xf numFmtId="6" fontId="0" fillId="0" borderId="198" xfId="0" applyNumberFormat="1" applyFont="1" applyBorder="1"/>
    <xf numFmtId="6" fontId="0" fillId="2" borderId="199" xfId="0" applyNumberFormat="1" applyFont="1" applyFill="1" applyBorder="1"/>
    <xf numFmtId="6" fontId="0" fillId="2" borderId="200" xfId="0" applyNumberFormat="1" applyFont="1" applyFill="1" applyBorder="1"/>
    <xf numFmtId="6" fontId="0" fillId="2" borderId="201" xfId="0" applyNumberFormat="1" applyFont="1" applyFill="1" applyBorder="1"/>
    <xf numFmtId="6" fontId="0" fillId="2" borderId="169" xfId="0" applyNumberFormat="1" applyFont="1" applyFill="1" applyBorder="1"/>
    <xf numFmtId="6" fontId="0" fillId="0" borderId="202" xfId="0" applyNumberFormat="1" applyFont="1" applyBorder="1"/>
    <xf numFmtId="6" fontId="0" fillId="0" borderId="203" xfId="0" applyNumberFormat="1" applyFont="1" applyBorder="1"/>
    <xf numFmtId="6" fontId="0" fillId="0" borderId="115" xfId="0" applyNumberFormat="1" applyFont="1" applyBorder="1"/>
    <xf numFmtId="6" fontId="0" fillId="0" borderId="204" xfId="0" applyNumberFormat="1" applyFont="1" applyBorder="1"/>
    <xf numFmtId="6" fontId="0" fillId="5" borderId="76" xfId="0" applyNumberFormat="1" applyFont="1" applyFill="1" applyBorder="1"/>
    <xf numFmtId="6" fontId="0" fillId="3" borderId="176" xfId="0" applyNumberFormat="1" applyFont="1" applyFill="1" applyBorder="1"/>
    <xf numFmtId="6" fontId="0" fillId="3" borderId="205" xfId="0" applyNumberFormat="1" applyFont="1" applyFill="1" applyBorder="1"/>
    <xf numFmtId="6" fontId="0" fillId="0" borderId="181" xfId="0" applyNumberFormat="1" applyFont="1" applyBorder="1"/>
    <xf numFmtId="6" fontId="0" fillId="0" borderId="207" xfId="0" applyNumberFormat="1" applyFont="1" applyBorder="1"/>
    <xf numFmtId="6" fontId="0" fillId="0" borderId="206" xfId="0" applyNumberFormat="1" applyFont="1" applyBorder="1"/>
    <xf numFmtId="0" fontId="0" fillId="3" borderId="208" xfId="0" applyFont="1" applyFill="1" applyBorder="1" applyAlignment="1">
      <alignment horizontal="left"/>
    </xf>
    <xf numFmtId="0" fontId="0" fillId="3" borderId="179" xfId="0" applyFont="1" applyFill="1" applyBorder="1" applyAlignment="1">
      <alignment horizontal="left"/>
    </xf>
    <xf numFmtId="6" fontId="0" fillId="3" borderId="209" xfId="0" applyNumberFormat="1" applyFont="1" applyFill="1" applyBorder="1"/>
    <xf numFmtId="6" fontId="9" fillId="3" borderId="180" xfId="0" applyNumberFormat="1" applyFont="1" applyFill="1" applyBorder="1"/>
    <xf numFmtId="6" fontId="0" fillId="4" borderId="211" xfId="0" applyNumberFormat="1" applyFont="1" applyFill="1" applyBorder="1"/>
    <xf numFmtId="6" fontId="0" fillId="4" borderId="210" xfId="0" applyNumberFormat="1" applyFont="1" applyFill="1" applyBorder="1"/>
    <xf numFmtId="6" fontId="0" fillId="0" borderId="179" xfId="0" applyNumberFormat="1" applyFont="1" applyBorder="1"/>
    <xf numFmtId="6" fontId="0" fillId="0" borderId="212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" xfId="0" applyFont="1" applyBorder="1" applyAlignment="1">
      <alignment horizontal="center"/>
    </xf>
    <xf numFmtId="0" fontId="0" fillId="2" borderId="66" xfId="0" applyFont="1" applyFill="1" applyBorder="1" applyAlignment="1">
      <alignment horizontal="left"/>
    </xf>
    <xf numFmtId="0" fontId="2" fillId="0" borderId="67" xfId="0" applyFont="1" applyBorder="1"/>
    <xf numFmtId="0" fontId="2" fillId="0" borderId="68" xfId="0" applyFont="1" applyBorder="1"/>
    <xf numFmtId="0" fontId="0" fillId="3" borderId="30" xfId="0" applyFont="1" applyFill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0" fillId="0" borderId="4" xfId="0" applyFont="1" applyBorder="1" applyAlignment="1">
      <alignment horizontal="center" vertical="center"/>
    </xf>
    <xf numFmtId="0" fontId="2" fillId="0" borderId="14" xfId="0" applyFont="1" applyBorder="1"/>
    <xf numFmtId="0" fontId="0" fillId="0" borderId="5" xfId="0" applyFont="1" applyBorder="1" applyAlignment="1">
      <alignment horizontal="center" vertical="center"/>
    </xf>
    <xf numFmtId="0" fontId="2" fillId="0" borderId="15" xfId="0" applyFont="1" applyBorder="1"/>
    <xf numFmtId="0" fontId="0" fillId="0" borderId="6" xfId="0" applyFont="1" applyBorder="1" applyAlignment="1">
      <alignment horizontal="center" vertical="center"/>
    </xf>
    <xf numFmtId="0" fontId="2" fillId="0" borderId="16" xfId="0" applyFont="1" applyBorder="1"/>
    <xf numFmtId="0" fontId="0" fillId="2" borderId="60" xfId="0" applyFont="1" applyFill="1" applyBorder="1" applyAlignment="1">
      <alignment horizontal="left"/>
    </xf>
    <xf numFmtId="0" fontId="2" fillId="0" borderId="61" xfId="0" applyFont="1" applyBorder="1"/>
    <xf numFmtId="0" fontId="2" fillId="0" borderId="62" xfId="0" applyFont="1" applyBorder="1"/>
    <xf numFmtId="0" fontId="0" fillId="3" borderId="66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0" fillId="2" borderId="30" xfId="0" applyFont="1" applyFill="1" applyBorder="1" applyAlignment="1">
      <alignment horizontal="left"/>
    </xf>
    <xf numFmtId="0" fontId="0" fillId="2" borderId="33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2" fillId="0" borderId="49" xfId="0" applyFont="1" applyBorder="1"/>
    <xf numFmtId="0" fontId="2" fillId="0" borderId="50" xfId="0" applyFont="1" applyBorder="1"/>
    <xf numFmtId="0" fontId="0" fillId="0" borderId="7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3" borderId="70" xfId="0" applyFont="1" applyFill="1" applyBorder="1" applyAlignment="1">
      <alignment horizontal="left"/>
    </xf>
    <xf numFmtId="0" fontId="0" fillId="0" borderId="117" xfId="0" applyFont="1" applyBorder="1" applyAlignment="1">
      <alignment horizontal="center"/>
    </xf>
    <xf numFmtId="0" fontId="2" fillId="0" borderId="85" xfId="0" applyFont="1" applyBorder="1"/>
    <xf numFmtId="0" fontId="0" fillId="2" borderId="30" xfId="0" applyFont="1" applyFill="1" applyBorder="1" applyAlignment="1">
      <alignment horizontal="center"/>
    </xf>
    <xf numFmtId="0" fontId="2" fillId="0" borderId="28" xfId="0" applyFont="1" applyBorder="1"/>
    <xf numFmtId="0" fontId="0" fillId="0" borderId="66" xfId="0" applyFont="1" applyBorder="1" applyAlignment="1">
      <alignment horizontal="center"/>
    </xf>
    <xf numFmtId="0" fontId="0" fillId="3" borderId="60" xfId="0" applyFont="1" applyFill="1" applyBorder="1" applyAlignment="1">
      <alignment horizontal="center" vertical="center"/>
    </xf>
    <xf numFmtId="0" fontId="2" fillId="0" borderId="116" xfId="0" applyFont="1" applyBorder="1"/>
    <xf numFmtId="0" fontId="0" fillId="2" borderId="66" xfId="0" applyFont="1" applyFill="1" applyBorder="1" applyAlignment="1">
      <alignment horizontal="center"/>
    </xf>
    <xf numFmtId="0" fontId="0" fillId="3" borderId="93" xfId="0" applyFont="1" applyFill="1" applyBorder="1" applyAlignment="1">
      <alignment horizontal="left"/>
    </xf>
    <xf numFmtId="0" fontId="2" fillId="0" borderId="100" xfId="0" applyFont="1" applyBorder="1"/>
    <xf numFmtId="0" fontId="0" fillId="3" borderId="170" xfId="0" applyFont="1" applyFill="1" applyBorder="1" applyAlignment="1">
      <alignment horizontal="left"/>
    </xf>
    <xf numFmtId="0" fontId="2" fillId="0" borderId="171" xfId="0" applyFont="1" applyBorder="1"/>
    <xf numFmtId="0" fontId="2" fillId="0" borderId="172" xfId="0" applyFont="1" applyBorder="1"/>
    <xf numFmtId="0" fontId="0" fillId="3" borderId="112" xfId="0" applyFont="1" applyFill="1" applyBorder="1" applyAlignment="1">
      <alignment horizontal="left"/>
    </xf>
    <xf numFmtId="0" fontId="2" fillId="0" borderId="113" xfId="0" applyFont="1" applyBorder="1"/>
    <xf numFmtId="0" fontId="2" fillId="0" borderId="114" xfId="0" applyFont="1" applyBorder="1"/>
    <xf numFmtId="0" fontId="0" fillId="3" borderId="181" xfId="0" applyFont="1" applyFill="1" applyBorder="1" applyAlignment="1">
      <alignment horizontal="left"/>
    </xf>
    <xf numFmtId="0" fontId="2" fillId="0" borderId="179" xfId="0" applyFont="1" applyBorder="1"/>
    <xf numFmtId="0" fontId="9" fillId="3" borderId="184" xfId="0" applyFont="1" applyFill="1" applyBorder="1" applyAlignment="1">
      <alignment horizontal="left"/>
    </xf>
    <xf numFmtId="0" fontId="0" fillId="4" borderId="30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0" fillId="4" borderId="33" xfId="0" applyFont="1" applyFill="1" applyBorder="1" applyAlignment="1">
      <alignment horizontal="left"/>
    </xf>
    <xf numFmtId="0" fontId="0" fillId="3" borderId="122" xfId="0" applyFont="1" applyFill="1" applyBorder="1" applyAlignment="1">
      <alignment horizontal="center" vertical="center"/>
    </xf>
    <xf numFmtId="0" fontId="2" fillId="0" borderId="123" xfId="0" applyFont="1" applyBorder="1"/>
    <xf numFmtId="0" fontId="2" fillId="0" borderId="55" xfId="0" applyFont="1" applyBorder="1"/>
    <xf numFmtId="0" fontId="0" fillId="0" borderId="124" xfId="0" applyFont="1" applyBorder="1" applyAlignment="1">
      <alignment horizontal="center"/>
    </xf>
    <xf numFmtId="0" fontId="2" fillId="0" borderId="125" xfId="0" applyFont="1" applyBorder="1"/>
    <xf numFmtId="10" fontId="0" fillId="0" borderId="72" xfId="0" applyNumberFormat="1" applyFont="1" applyBorder="1" applyAlignment="1">
      <alignment horizontal="center"/>
    </xf>
    <xf numFmtId="0" fontId="2" fillId="0" borderId="83" xfId="0" applyFont="1" applyBorder="1"/>
    <xf numFmtId="0" fontId="0" fillId="2" borderId="33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3" borderId="32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2" fillId="0" borderId="129" xfId="0" applyFont="1" applyBorder="1"/>
    <xf numFmtId="0" fontId="9" fillId="3" borderId="30" xfId="0" applyFont="1" applyFill="1" applyBorder="1" applyAlignment="1">
      <alignment horizontal="left"/>
    </xf>
    <xf numFmtId="0" fontId="0" fillId="6" borderId="30" xfId="0" applyFont="1" applyFill="1" applyBorder="1" applyAlignment="1">
      <alignment horizontal="center"/>
    </xf>
    <xf numFmtId="0" fontId="0" fillId="2" borderId="126" xfId="0" applyFont="1" applyFill="1" applyBorder="1" applyAlignment="1">
      <alignment horizontal="left"/>
    </xf>
    <xf numFmtId="0" fontId="2" fillId="0" borderId="127" xfId="0" applyFont="1" applyBorder="1"/>
    <xf numFmtId="0" fontId="2" fillId="0" borderId="128" xfId="0" applyFont="1" applyBorder="1"/>
    <xf numFmtId="0" fontId="0" fillId="0" borderId="70" xfId="0" applyFon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2" fillId="0" borderId="97" xfId="0" applyFont="1" applyBorder="1"/>
    <xf numFmtId="0" fontId="0" fillId="0" borderId="141" xfId="0" applyFont="1" applyBorder="1" applyAlignment="1">
      <alignment horizontal="left"/>
    </xf>
    <xf numFmtId="0" fontId="2" fillId="0" borderId="141" xfId="0" applyFont="1" applyBorder="1"/>
    <xf numFmtId="0" fontId="2" fillId="0" borderId="139" xfId="0" applyFont="1" applyBorder="1"/>
    <xf numFmtId="0" fontId="0" fillId="0" borderId="140" xfId="0" applyFont="1" applyBorder="1" applyAlignment="1">
      <alignment horizontal="center"/>
    </xf>
    <xf numFmtId="0" fontId="2" fillId="0" borderId="138" xfId="0" applyFont="1" applyBorder="1"/>
    <xf numFmtId="0" fontId="0" fillId="0" borderId="149" xfId="0" applyFont="1" applyBorder="1" applyAlignment="1">
      <alignment horizontal="left"/>
    </xf>
    <xf numFmtId="0" fontId="2" fillId="0" borderId="150" xfId="0" applyFont="1" applyBorder="1"/>
    <xf numFmtId="0" fontId="2" fillId="0" borderId="15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4" borderId="117" xfId="0" applyFont="1" applyFill="1" applyBorder="1" applyAlignment="1">
      <alignment horizontal="center"/>
    </xf>
    <xf numFmtId="0" fontId="0" fillId="0" borderId="157" xfId="0" applyFont="1" applyBorder="1" applyAlignment="1">
      <alignment horizontal="center"/>
    </xf>
    <xf numFmtId="0" fontId="2" fillId="0" borderId="158" xfId="0" applyFont="1" applyBorder="1"/>
    <xf numFmtId="0" fontId="0" fillId="4" borderId="142" xfId="0" applyFont="1" applyFill="1" applyBorder="1" applyAlignment="1">
      <alignment horizontal="center"/>
    </xf>
    <xf numFmtId="0" fontId="2" fillId="0" borderId="143" xfId="0" applyFont="1" applyBorder="1"/>
    <xf numFmtId="0" fontId="0" fillId="4" borderId="66" xfId="0" applyFont="1" applyFill="1" applyBorder="1" applyAlignment="1">
      <alignment horizontal="center"/>
    </xf>
    <xf numFmtId="0" fontId="2" fillId="0" borderId="133" xfId="0" applyFont="1" applyBorder="1"/>
    <xf numFmtId="0" fontId="0" fillId="4" borderId="137" xfId="0" applyFont="1" applyFill="1" applyBorder="1" applyAlignment="1">
      <alignment horizontal="center"/>
    </xf>
    <xf numFmtId="0" fontId="0" fillId="4" borderId="153" xfId="0" applyFont="1" applyFill="1" applyBorder="1" applyAlignment="1">
      <alignment horizontal="center" vertical="center"/>
    </xf>
    <xf numFmtId="0" fontId="2" fillId="0" borderId="119" xfId="0" applyFont="1" applyBorder="1"/>
    <xf numFmtId="0" fontId="2" fillId="0" borderId="159" xfId="0" applyFont="1" applyBorder="1"/>
    <xf numFmtId="0" fontId="0" fillId="0" borderId="154" xfId="0" applyFont="1" applyBorder="1" applyAlignment="1">
      <alignment horizontal="left"/>
    </xf>
    <xf numFmtId="0" fontId="2" fillId="0" borderId="154" xfId="0" applyFont="1" applyBorder="1"/>
    <xf numFmtId="0" fontId="2" fillId="0" borderId="155" xfId="0" applyFont="1" applyBorder="1"/>
    <xf numFmtId="0" fontId="0" fillId="0" borderId="70" xfId="0" applyFont="1" applyBorder="1" applyAlignment="1">
      <alignment horizontal="left"/>
    </xf>
    <xf numFmtId="0" fontId="0" fillId="4" borderId="48" xfId="0" applyFont="1" applyFill="1" applyBorder="1" applyAlignment="1">
      <alignment horizontal="center"/>
    </xf>
    <xf numFmtId="0" fontId="2" fillId="0" borderId="135" xfId="0" applyFont="1" applyBorder="1"/>
    <xf numFmtId="0" fontId="0" fillId="4" borderId="3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4" borderId="144" xfId="0" applyFont="1" applyFill="1" applyBorder="1" applyAlignment="1">
      <alignment horizontal="center"/>
    </xf>
    <xf numFmtId="0" fontId="2" fillId="0" borderId="145" xfId="0" applyFont="1" applyBorder="1"/>
    <xf numFmtId="0" fontId="0" fillId="4" borderId="136" xfId="0" applyFont="1" applyFill="1" applyBorder="1" applyAlignment="1">
      <alignment horizontal="center"/>
    </xf>
    <xf numFmtId="0" fontId="0" fillId="0" borderId="117" xfId="0" applyFont="1" applyBorder="1" applyAlignment="1">
      <alignment horizontal="left"/>
    </xf>
    <xf numFmtId="6" fontId="0" fillId="0" borderId="140" xfId="0" applyNumberFormat="1" applyFont="1" applyBorder="1" applyAlignment="1">
      <alignment horizontal="left"/>
    </xf>
    <xf numFmtId="6" fontId="0" fillId="0" borderId="44" xfId="0" applyNumberFormat="1" applyFont="1" applyBorder="1" applyAlignment="1">
      <alignment horizontal="center"/>
    </xf>
    <xf numFmtId="6" fontId="0" fillId="0" borderId="147" xfId="0" applyNumberFormat="1" applyFont="1" applyBorder="1" applyAlignment="1">
      <alignment horizontal="left" vertical="top"/>
    </xf>
    <xf numFmtId="0" fontId="2" fillId="0" borderId="148" xfId="0" applyFont="1" applyBorder="1"/>
    <xf numFmtId="0" fontId="0" fillId="0" borderId="72" xfId="0" applyFont="1" applyBorder="1" applyAlignment="1">
      <alignment horizontal="center"/>
    </xf>
    <xf numFmtId="0" fontId="2" fillId="0" borderId="110" xfId="0" applyFont="1" applyBorder="1"/>
    <xf numFmtId="0" fontId="0" fillId="0" borderId="1" xfId="0" applyFont="1" applyBorder="1" applyAlignment="1">
      <alignment horizontal="center" vertical="center"/>
    </xf>
    <xf numFmtId="0" fontId="0" fillId="4" borderId="33" xfId="0" applyFont="1" applyFill="1" applyBorder="1" applyAlignment="1">
      <alignment horizontal="center"/>
    </xf>
    <xf numFmtId="0" fontId="0" fillId="4" borderId="60" xfId="0" applyFont="1" applyFill="1" applyBorder="1" applyAlignment="1">
      <alignment horizontal="center"/>
    </xf>
    <xf numFmtId="0" fontId="0" fillId="4" borderId="130" xfId="0" applyFont="1" applyFill="1" applyBorder="1" applyAlignment="1">
      <alignment horizontal="center"/>
    </xf>
    <xf numFmtId="0" fontId="2" fillId="0" borderId="131" xfId="0" applyFont="1" applyBorder="1"/>
    <xf numFmtId="0" fontId="0" fillId="7" borderId="132" xfId="0" applyFont="1" applyFill="1" applyBorder="1" applyAlignment="1">
      <alignment horizontal="center"/>
    </xf>
    <xf numFmtId="0" fontId="0" fillId="7" borderId="117" xfId="0" applyFont="1" applyFill="1" applyBorder="1" applyAlignment="1">
      <alignment horizontal="center"/>
    </xf>
    <xf numFmtId="0" fontId="0" fillId="7" borderId="70" xfId="0" applyFont="1" applyFill="1" applyBorder="1" applyAlignment="1">
      <alignment horizontal="center"/>
    </xf>
    <xf numFmtId="0" fontId="0" fillId="7" borderId="7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6" fontId="0" fillId="0" borderId="70" xfId="0" applyNumberFormat="1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6" fontId="0" fillId="0" borderId="117" xfId="0" applyNumberFormat="1" applyFont="1" applyBorder="1" applyAlignment="1">
      <alignment horizontal="left"/>
    </xf>
    <xf numFmtId="0" fontId="0" fillId="4" borderId="160" xfId="0" applyFont="1" applyFill="1" applyBorder="1" applyAlignment="1">
      <alignment horizontal="center"/>
    </xf>
    <xf numFmtId="0" fontId="2" fillId="0" borderId="161" xfId="0" applyFont="1" applyBorder="1"/>
    <xf numFmtId="0" fontId="0" fillId="0" borderId="0" xfId="0" applyFont="1" applyAlignment="1">
      <alignment horizontal="left"/>
    </xf>
    <xf numFmtId="0" fontId="0" fillId="4" borderId="163" xfId="0" applyFont="1" applyFill="1" applyBorder="1" applyAlignment="1">
      <alignment horizontal="center"/>
    </xf>
    <xf numFmtId="0" fontId="0" fillId="0" borderId="149" xfId="0" applyFont="1" applyBorder="1" applyAlignment="1">
      <alignment horizontal="center"/>
    </xf>
    <xf numFmtId="0" fontId="0" fillId="0" borderId="16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000"/>
  <sheetViews>
    <sheetView showGridLines="0" tabSelected="1" zoomScale="84" zoomScaleNormal="84" workbookViewId="0">
      <selection activeCell="A36" sqref="A36:XFD36"/>
    </sheetView>
  </sheetViews>
  <sheetFormatPr defaultColWidth="11.25" defaultRowHeight="15" customHeight="1"/>
  <cols>
    <col min="1" max="4" width="6" customWidth="1"/>
    <col min="5" max="17" width="10.625" customWidth="1"/>
    <col min="18" max="18" width="12.875" customWidth="1"/>
    <col min="19" max="19" width="6" customWidth="1"/>
    <col min="20" max="24" width="7.125" hidden="1" customWidth="1"/>
    <col min="25" max="26" width="6.75" customWidth="1"/>
  </cols>
  <sheetData>
    <row r="2" spans="1:24" ht="14.25">
      <c r="A2" s="317" t="s">
        <v>0</v>
      </c>
      <c r="B2" s="318"/>
      <c r="C2" s="318"/>
      <c r="D2" s="318"/>
      <c r="E2" s="319"/>
      <c r="F2" s="323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  <c r="T2" s="330" t="s">
        <v>1</v>
      </c>
      <c r="U2" s="332" t="s">
        <v>2</v>
      </c>
      <c r="V2" s="332" t="s">
        <v>3</v>
      </c>
      <c r="W2" s="332" t="s">
        <v>4</v>
      </c>
      <c r="X2" s="334" t="s">
        <v>5</v>
      </c>
    </row>
    <row r="3" spans="1:24" ht="14.25">
      <c r="A3" s="320"/>
      <c r="B3" s="321"/>
      <c r="C3" s="321"/>
      <c r="D3" s="321"/>
      <c r="E3" s="322"/>
      <c r="F3" s="1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17</v>
      </c>
      <c r="R3" s="4" t="s">
        <v>18</v>
      </c>
      <c r="T3" s="331"/>
      <c r="U3" s="333"/>
      <c r="V3" s="333"/>
      <c r="W3" s="333"/>
      <c r="X3" s="335"/>
    </row>
    <row r="4" spans="1:24" ht="14.25">
      <c r="A4" s="5" t="s">
        <v>19</v>
      </c>
      <c r="B4" s="6"/>
      <c r="C4" s="6"/>
      <c r="D4" s="6"/>
      <c r="E4" s="6"/>
      <c r="F4" s="7">
        <f t="shared" ref="F4:R4" si="0">SUM(F5:F7)</f>
        <v>769482.84666666691</v>
      </c>
      <c r="G4" s="8">
        <f t="shared" si="0"/>
        <v>365549.76666666684</v>
      </c>
      <c r="H4" s="8">
        <f t="shared" si="0"/>
        <v>1207595.9666666666</v>
      </c>
      <c r="I4" s="8">
        <f t="shared" si="0"/>
        <v>969393.16666666674</v>
      </c>
      <c r="J4" s="8">
        <f t="shared" si="0"/>
        <v>1306544.4216666669</v>
      </c>
      <c r="K4" s="8">
        <f t="shared" si="0"/>
        <v>936360.28666666662</v>
      </c>
      <c r="L4" s="8">
        <f t="shared" si="0"/>
        <v>2755395.8066666666</v>
      </c>
      <c r="M4" s="8">
        <f t="shared" si="0"/>
        <v>811204.28666666662</v>
      </c>
      <c r="N4" s="8">
        <f t="shared" si="0"/>
        <v>814574.80666666664</v>
      </c>
      <c r="O4" s="8">
        <f t="shared" si="0"/>
        <v>781018.48666666681</v>
      </c>
      <c r="P4" s="8">
        <f t="shared" si="0"/>
        <v>435282.08666666667</v>
      </c>
      <c r="Q4" s="9">
        <f t="shared" si="0"/>
        <v>1294006.3666666667</v>
      </c>
      <c r="R4" s="10">
        <f t="shared" si="0"/>
        <v>12446408.295000002</v>
      </c>
      <c r="T4" s="7" t="e">
        <f t="shared" ref="T4:X4" si="1">SUM(T5:T7)</f>
        <v>#REF!</v>
      </c>
      <c r="U4" s="8" t="e">
        <f t="shared" si="1"/>
        <v>#REF!</v>
      </c>
      <c r="V4" s="8" t="e">
        <f t="shared" si="1"/>
        <v>#REF!</v>
      </c>
      <c r="W4" s="8" t="e">
        <f t="shared" si="1"/>
        <v>#REF!</v>
      </c>
      <c r="X4" s="9" t="e">
        <f t="shared" si="1"/>
        <v>#REF!</v>
      </c>
    </row>
    <row r="5" spans="1:24" ht="14.25">
      <c r="A5" s="11" t="s">
        <v>20</v>
      </c>
      <c r="B5" s="12"/>
      <c r="C5" s="12"/>
      <c r="D5" s="12"/>
      <c r="E5" s="12"/>
      <c r="F5" s="13">
        <f>杜の家ファーム!F14</f>
        <v>-31427.666666666511</v>
      </c>
      <c r="G5" s="14">
        <f>杜の家ファーム!G14</f>
        <v>32111.333333333489</v>
      </c>
      <c r="H5" s="14">
        <f>杜の家ファーム!H14</f>
        <v>326460.33333333349</v>
      </c>
      <c r="I5" s="14">
        <f>杜の家ファーム!I14</f>
        <v>230176.33333333349</v>
      </c>
      <c r="J5" s="14">
        <f>杜の家ファーム!J14</f>
        <v>185028.33333333349</v>
      </c>
      <c r="K5" s="14">
        <f>杜の家ファーム!K14</f>
        <v>326460.33333333349</v>
      </c>
      <c r="L5" s="14">
        <f>杜の家ファーム!L14</f>
        <v>1950474.3333333335</v>
      </c>
      <c r="M5" s="14">
        <f>杜の家ファーム!M14</f>
        <v>186136.33333333349</v>
      </c>
      <c r="N5" s="14">
        <f>杜の家ファーム!N14</f>
        <v>57461.333333333489</v>
      </c>
      <c r="O5" s="14">
        <f>杜の家ファーム!O14</f>
        <v>257461.33333333349</v>
      </c>
      <c r="P5" s="14">
        <f>杜の家ファーム!P14</f>
        <v>57461.333333333489</v>
      </c>
      <c r="Q5" s="15">
        <f>杜の家ファーム!Q14</f>
        <v>250474.33333333349</v>
      </c>
      <c r="R5" s="16">
        <f>杜の家ファーム!R14</f>
        <v>3828278.0000000019</v>
      </c>
      <c r="T5" s="13" t="e">
        <f>杜の家ファーム!T16</f>
        <v>#REF!</v>
      </c>
      <c r="U5" s="14" t="e">
        <f>杜の家ファーム!U16</f>
        <v>#REF!</v>
      </c>
      <c r="V5" s="14" t="e">
        <f>杜の家ファーム!V16</f>
        <v>#REF!</v>
      </c>
      <c r="W5" s="14" t="e">
        <f>杜の家ファーム!W16</f>
        <v>#REF!</v>
      </c>
      <c r="X5" s="15" t="e">
        <f>杜の家ファーム!X16</f>
        <v>#REF!</v>
      </c>
    </row>
    <row r="6" spans="1:24" ht="14.25">
      <c r="A6" s="11" t="s">
        <v>21</v>
      </c>
      <c r="B6" s="12"/>
      <c r="C6" s="12"/>
      <c r="D6" s="12"/>
      <c r="E6" s="12"/>
      <c r="F6" s="13">
        <f>りゅうそう放課後ラボ!F11</f>
        <v>360603.28666666662</v>
      </c>
      <c r="G6" s="14">
        <f>りゅうそう放課後ラボ!G11</f>
        <v>155269.28666666662</v>
      </c>
      <c r="H6" s="14">
        <f>りゅうそう放課後ラボ!H11</f>
        <v>355549.0466666664</v>
      </c>
      <c r="I6" s="14">
        <f>りゅうそう放課後ラボ!I11</f>
        <v>380188.96666666656</v>
      </c>
      <c r="J6" s="14">
        <f>りゅうそう放課後ラボ!J11</f>
        <v>655708.86166666658</v>
      </c>
      <c r="K6" s="14">
        <f>りゅうそう放課後ラボ!K11</f>
        <v>234972.08666666644</v>
      </c>
      <c r="L6" s="14">
        <f>りゅうそう放課後ラボ!L11</f>
        <v>327846.24666666659</v>
      </c>
      <c r="M6" s="14">
        <f>りゅうそう放課後ラボ!M11</f>
        <v>234972.08666666644</v>
      </c>
      <c r="N6" s="14">
        <f>りゅうそう放課後ラボ!N11</f>
        <v>367017.60666666646</v>
      </c>
      <c r="O6" s="14">
        <f>りゅうそう放課後ラボ!O11</f>
        <v>220440.64666666649</v>
      </c>
      <c r="P6" s="14">
        <f>りゅうそう放課後ラボ!P11</f>
        <v>161683.60666666646</v>
      </c>
      <c r="Q6" s="15">
        <f>りゅうそう放課後ラボ!Q11</f>
        <v>479477.44666666654</v>
      </c>
      <c r="R6" s="16">
        <f>りゅうそう放課後ラボ!R11</f>
        <v>3933729.174999998</v>
      </c>
      <c r="T6" s="13">
        <f>りゅうそう放課後ラボ!T13</f>
        <v>7427474.6750000007</v>
      </c>
      <c r="U6" s="14">
        <f>りゅうそう放課後ラボ!U13</f>
        <v>7340459.2325000018</v>
      </c>
      <c r="V6" s="14">
        <f>りゅうそう放課後ラボ!V13</f>
        <v>7252138.5583625026</v>
      </c>
      <c r="W6" s="14">
        <f>りゅうそう放課後ラボ!W13</f>
        <v>7162493.0741129406</v>
      </c>
      <c r="X6" s="15">
        <f>りゅうそう放課後ラボ!X13</f>
        <v>7071502.9075996354</v>
      </c>
    </row>
    <row r="7" spans="1:24" ht="14.25">
      <c r="A7" s="11" t="s">
        <v>22</v>
      </c>
      <c r="B7" s="12"/>
      <c r="C7" s="12"/>
      <c r="D7" s="12"/>
      <c r="E7" s="12"/>
      <c r="F7" s="13">
        <f>晴れの国!F16</f>
        <v>440307.2266666668</v>
      </c>
      <c r="G7" s="14">
        <f>晴れの国!G16</f>
        <v>178169.14666666673</v>
      </c>
      <c r="H7" s="14">
        <f>晴れの国!H16</f>
        <v>525586.58666666667</v>
      </c>
      <c r="I7" s="14">
        <f>晴れの国!I16</f>
        <v>359027.8666666667</v>
      </c>
      <c r="J7" s="14">
        <f>晴れの国!J16</f>
        <v>465807.2266666668</v>
      </c>
      <c r="K7" s="14">
        <f>晴れの国!K16</f>
        <v>374927.8666666667</v>
      </c>
      <c r="L7" s="14">
        <f>晴れの国!L16</f>
        <v>477075.2266666668</v>
      </c>
      <c r="M7" s="14">
        <f>晴れの国!M16</f>
        <v>390095.8666666667</v>
      </c>
      <c r="N7" s="14">
        <f>晴れの国!N16</f>
        <v>390095.8666666667</v>
      </c>
      <c r="O7" s="14">
        <f>晴れの国!O16</f>
        <v>303116.50666666683</v>
      </c>
      <c r="P7" s="14">
        <f>晴れの国!P16</f>
        <v>216137.14666666673</v>
      </c>
      <c r="Q7" s="15">
        <f>晴れの国!Q16</f>
        <v>564054.58666666667</v>
      </c>
      <c r="R7" s="16">
        <f>晴れの国!R16</f>
        <v>4684401.120000001</v>
      </c>
      <c r="T7" s="13">
        <f>晴れの国!T16</f>
        <v>3601334.8000000007</v>
      </c>
      <c r="U7" s="14">
        <f>晴れの国!U16</f>
        <v>3485639.8000000026</v>
      </c>
      <c r="V7" s="14">
        <f>晴れの国!V16</f>
        <v>3368209.3750000019</v>
      </c>
      <c r="W7" s="14">
        <f>晴れの国!W16</f>
        <v>5049017.4936250038</v>
      </c>
      <c r="X7" s="15">
        <f>晴れの国!X16</f>
        <v>3128037.7340293787</v>
      </c>
    </row>
    <row r="8" spans="1:24" ht="14.25">
      <c r="A8" s="17" t="s">
        <v>23</v>
      </c>
      <c r="B8" s="18"/>
      <c r="C8" s="18"/>
      <c r="D8" s="18"/>
      <c r="E8" s="18"/>
      <c r="F8" s="19">
        <f t="shared" ref="F8:R8" si="2">SUM(F9:F10)</f>
        <v>83333.333333333328</v>
      </c>
      <c r="G8" s="20">
        <f t="shared" si="2"/>
        <v>83333.333333333328</v>
      </c>
      <c r="H8" s="20">
        <f t="shared" si="2"/>
        <v>83333.333333333328</v>
      </c>
      <c r="I8" s="20">
        <f t="shared" si="2"/>
        <v>83333.333333333328</v>
      </c>
      <c r="J8" s="20">
        <f t="shared" si="2"/>
        <v>83333.333333333328</v>
      </c>
      <c r="K8" s="20">
        <f t="shared" si="2"/>
        <v>83333.333333333328</v>
      </c>
      <c r="L8" s="20">
        <f t="shared" si="2"/>
        <v>83333.333333333328</v>
      </c>
      <c r="M8" s="20">
        <f t="shared" si="2"/>
        <v>83333.333333333328</v>
      </c>
      <c r="N8" s="20">
        <f t="shared" si="2"/>
        <v>83333.333333333328</v>
      </c>
      <c r="O8" s="20">
        <f t="shared" si="2"/>
        <v>83333.333333333328</v>
      </c>
      <c r="P8" s="20">
        <f t="shared" si="2"/>
        <v>83333.333333333328</v>
      </c>
      <c r="Q8" s="21">
        <f t="shared" si="2"/>
        <v>83333.333333333328</v>
      </c>
      <c r="R8" s="22">
        <f t="shared" si="2"/>
        <v>1000000.0000000001</v>
      </c>
      <c r="T8" s="19">
        <f t="shared" ref="T8:X8" si="3">SUM(T9:T10)</f>
        <v>1000000.0000000001</v>
      </c>
      <c r="U8" s="20">
        <f t="shared" si="3"/>
        <v>1000000.0000000001</v>
      </c>
      <c r="V8" s="20">
        <f t="shared" si="3"/>
        <v>1000000.0000000001</v>
      </c>
      <c r="W8" s="20">
        <f t="shared" si="3"/>
        <v>1000000.0000000001</v>
      </c>
      <c r="X8" s="21">
        <f t="shared" si="3"/>
        <v>1000000.0000000001</v>
      </c>
    </row>
    <row r="9" spans="1:24" ht="14.25">
      <c r="A9" s="11" t="s">
        <v>24</v>
      </c>
      <c r="B9" s="12"/>
      <c r="C9" s="12"/>
      <c r="D9" s="12"/>
      <c r="E9" s="12"/>
      <c r="F9" s="13">
        <f t="shared" ref="F9:R9" si="4">F19</f>
        <v>0</v>
      </c>
      <c r="G9" s="14">
        <f t="shared" si="4"/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0</v>
      </c>
      <c r="L9" s="14">
        <f t="shared" si="4"/>
        <v>0</v>
      </c>
      <c r="M9" s="14">
        <f t="shared" si="4"/>
        <v>0</v>
      </c>
      <c r="N9" s="14">
        <f t="shared" si="4"/>
        <v>0</v>
      </c>
      <c r="O9" s="14">
        <f t="shared" si="4"/>
        <v>0</v>
      </c>
      <c r="P9" s="14">
        <f t="shared" si="4"/>
        <v>0</v>
      </c>
      <c r="Q9" s="15">
        <f t="shared" si="4"/>
        <v>0</v>
      </c>
      <c r="R9" s="16">
        <f t="shared" si="4"/>
        <v>0</v>
      </c>
      <c r="T9" s="13">
        <f t="shared" ref="T9:X9" si="5">T19</f>
        <v>0</v>
      </c>
      <c r="U9" s="14">
        <f t="shared" si="5"/>
        <v>0</v>
      </c>
      <c r="V9" s="14">
        <f t="shared" si="5"/>
        <v>0</v>
      </c>
      <c r="W9" s="14">
        <f t="shared" si="5"/>
        <v>0</v>
      </c>
      <c r="X9" s="15">
        <f t="shared" si="5"/>
        <v>0</v>
      </c>
    </row>
    <row r="10" spans="1:24" ht="14.25">
      <c r="A10" s="11" t="s">
        <v>25</v>
      </c>
      <c r="B10" s="12"/>
      <c r="C10" s="12"/>
      <c r="D10" s="12"/>
      <c r="E10" s="12"/>
      <c r="F10" s="13">
        <f t="shared" ref="F10:R10" si="6">F26</f>
        <v>83333.333333333328</v>
      </c>
      <c r="G10" s="14">
        <f t="shared" si="6"/>
        <v>83333.333333333328</v>
      </c>
      <c r="H10" s="14">
        <f t="shared" si="6"/>
        <v>83333.333333333328</v>
      </c>
      <c r="I10" s="14">
        <f t="shared" si="6"/>
        <v>83333.333333333328</v>
      </c>
      <c r="J10" s="14">
        <f t="shared" si="6"/>
        <v>83333.333333333328</v>
      </c>
      <c r="K10" s="14">
        <f t="shared" si="6"/>
        <v>83333.333333333328</v>
      </c>
      <c r="L10" s="14">
        <f t="shared" si="6"/>
        <v>83333.333333333328</v>
      </c>
      <c r="M10" s="14">
        <f t="shared" si="6"/>
        <v>83333.333333333328</v>
      </c>
      <c r="N10" s="14">
        <f t="shared" si="6"/>
        <v>83333.333333333328</v>
      </c>
      <c r="O10" s="14">
        <f t="shared" si="6"/>
        <v>83333.333333333328</v>
      </c>
      <c r="P10" s="14">
        <f t="shared" si="6"/>
        <v>83333.333333333328</v>
      </c>
      <c r="Q10" s="15">
        <f t="shared" si="6"/>
        <v>83333.333333333328</v>
      </c>
      <c r="R10" s="16">
        <f t="shared" si="6"/>
        <v>1000000.0000000001</v>
      </c>
      <c r="T10" s="13">
        <f t="shared" ref="T10:X10" si="7">T26</f>
        <v>1000000.0000000001</v>
      </c>
      <c r="U10" s="14">
        <f t="shared" si="7"/>
        <v>1000000.0000000001</v>
      </c>
      <c r="V10" s="14">
        <f t="shared" si="7"/>
        <v>1000000.0000000001</v>
      </c>
      <c r="W10" s="14">
        <f t="shared" si="7"/>
        <v>1000000.0000000001</v>
      </c>
      <c r="X10" s="15">
        <f t="shared" si="7"/>
        <v>1000000.0000000001</v>
      </c>
    </row>
    <row r="11" spans="1:24" ht="14.25">
      <c r="A11" s="343" t="s">
        <v>26</v>
      </c>
      <c r="B11" s="328"/>
      <c r="C11" s="329"/>
      <c r="D11" s="18"/>
      <c r="E11" s="18"/>
      <c r="F11" s="19">
        <f t="shared" ref="F11:R11" si="8">F4-F8</f>
        <v>686149.51333333354</v>
      </c>
      <c r="G11" s="20">
        <f t="shared" si="8"/>
        <v>282216.43333333352</v>
      </c>
      <c r="H11" s="20">
        <f t="shared" si="8"/>
        <v>1124262.6333333333</v>
      </c>
      <c r="I11" s="20">
        <f t="shared" si="8"/>
        <v>886059.83333333337</v>
      </c>
      <c r="J11" s="20">
        <f t="shared" si="8"/>
        <v>1223211.0883333336</v>
      </c>
      <c r="K11" s="20">
        <f t="shared" si="8"/>
        <v>853026.95333333325</v>
      </c>
      <c r="L11" s="20">
        <f t="shared" si="8"/>
        <v>2672062.4733333332</v>
      </c>
      <c r="M11" s="20">
        <f t="shared" si="8"/>
        <v>727870.95333333325</v>
      </c>
      <c r="N11" s="20">
        <f t="shared" si="8"/>
        <v>731241.47333333327</v>
      </c>
      <c r="O11" s="20">
        <f t="shared" si="8"/>
        <v>697685.15333333344</v>
      </c>
      <c r="P11" s="20">
        <f t="shared" si="8"/>
        <v>351948.75333333336</v>
      </c>
      <c r="Q11" s="21">
        <f t="shared" si="8"/>
        <v>1210673.0333333334</v>
      </c>
      <c r="R11" s="22">
        <f t="shared" si="8"/>
        <v>11446408.295000002</v>
      </c>
      <c r="T11" s="19" t="e">
        <f t="shared" ref="T11:X11" si="9">T4-T8</f>
        <v>#REF!</v>
      </c>
      <c r="U11" s="20" t="e">
        <f t="shared" si="9"/>
        <v>#REF!</v>
      </c>
      <c r="V11" s="20" t="e">
        <f t="shared" si="9"/>
        <v>#REF!</v>
      </c>
      <c r="W11" s="20" t="e">
        <f t="shared" si="9"/>
        <v>#REF!</v>
      </c>
      <c r="X11" s="21" t="e">
        <f t="shared" si="9"/>
        <v>#REF!</v>
      </c>
    </row>
    <row r="12" spans="1:24" ht="14.25">
      <c r="A12" s="344" t="s">
        <v>27</v>
      </c>
      <c r="B12" s="341"/>
      <c r="C12" s="342"/>
      <c r="D12" s="23"/>
      <c r="E12" s="23"/>
      <c r="F12" s="24">
        <f t="shared" ref="F12:R12" si="10">F11</f>
        <v>686149.51333333354</v>
      </c>
      <c r="G12" s="25">
        <f t="shared" si="10"/>
        <v>282216.43333333352</v>
      </c>
      <c r="H12" s="25">
        <f t="shared" si="10"/>
        <v>1124262.6333333333</v>
      </c>
      <c r="I12" s="25">
        <f t="shared" si="10"/>
        <v>886059.83333333337</v>
      </c>
      <c r="J12" s="25">
        <f t="shared" si="10"/>
        <v>1223211.0883333336</v>
      </c>
      <c r="K12" s="25">
        <f t="shared" si="10"/>
        <v>853026.95333333325</v>
      </c>
      <c r="L12" s="25">
        <f t="shared" si="10"/>
        <v>2672062.4733333332</v>
      </c>
      <c r="M12" s="25">
        <f t="shared" si="10"/>
        <v>727870.95333333325</v>
      </c>
      <c r="N12" s="25">
        <f t="shared" si="10"/>
        <v>731241.47333333327</v>
      </c>
      <c r="O12" s="25">
        <f t="shared" si="10"/>
        <v>697685.15333333344</v>
      </c>
      <c r="P12" s="25">
        <f t="shared" si="10"/>
        <v>351948.75333333336</v>
      </c>
      <c r="Q12" s="26">
        <f t="shared" si="10"/>
        <v>1210673.0333333334</v>
      </c>
      <c r="R12" s="27">
        <f t="shared" si="10"/>
        <v>11446408.295000002</v>
      </c>
      <c r="T12" s="24" t="e">
        <f t="shared" ref="T12:X12" si="11">T11</f>
        <v>#REF!</v>
      </c>
      <c r="U12" s="25" t="e">
        <f t="shared" si="11"/>
        <v>#REF!</v>
      </c>
      <c r="V12" s="25" t="e">
        <f t="shared" si="11"/>
        <v>#REF!</v>
      </c>
      <c r="W12" s="25" t="e">
        <f t="shared" si="11"/>
        <v>#REF!</v>
      </c>
      <c r="X12" s="26" t="e">
        <f t="shared" si="11"/>
        <v>#REF!</v>
      </c>
    </row>
    <row r="13" spans="1:24" ht="14.25">
      <c r="A13" s="28" t="s">
        <v>28</v>
      </c>
      <c r="B13" s="29"/>
      <c r="C13" s="29"/>
      <c r="D13" s="30"/>
      <c r="E13" s="31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35"/>
      <c r="T13" s="36"/>
      <c r="U13" s="37"/>
      <c r="V13" s="37"/>
      <c r="W13" s="37"/>
      <c r="X13" s="38"/>
    </row>
    <row r="14" spans="1:24" ht="14.25">
      <c r="A14" s="345" t="s">
        <v>29</v>
      </c>
      <c r="B14" s="346"/>
      <c r="C14" s="347"/>
      <c r="D14" s="39"/>
      <c r="E14" s="40"/>
      <c r="F14" s="41">
        <f t="shared" ref="F14:R14" si="12">F12</f>
        <v>686149.51333333354</v>
      </c>
      <c r="G14" s="42">
        <f t="shared" si="12"/>
        <v>282216.43333333352</v>
      </c>
      <c r="H14" s="42">
        <f t="shared" si="12"/>
        <v>1124262.6333333333</v>
      </c>
      <c r="I14" s="42">
        <f t="shared" si="12"/>
        <v>886059.83333333337</v>
      </c>
      <c r="J14" s="42">
        <f t="shared" si="12"/>
        <v>1223211.0883333336</v>
      </c>
      <c r="K14" s="42">
        <f t="shared" si="12"/>
        <v>853026.95333333325</v>
      </c>
      <c r="L14" s="42">
        <f t="shared" si="12"/>
        <v>2672062.4733333332</v>
      </c>
      <c r="M14" s="42">
        <f t="shared" si="12"/>
        <v>727870.95333333325</v>
      </c>
      <c r="N14" s="42">
        <f t="shared" si="12"/>
        <v>731241.47333333327</v>
      </c>
      <c r="O14" s="42">
        <f t="shared" si="12"/>
        <v>697685.15333333344</v>
      </c>
      <c r="P14" s="42">
        <f t="shared" si="12"/>
        <v>351948.75333333336</v>
      </c>
      <c r="Q14" s="43">
        <f t="shared" si="12"/>
        <v>1210673.0333333334</v>
      </c>
      <c r="R14" s="44">
        <f t="shared" si="12"/>
        <v>11446408.295000002</v>
      </c>
      <c r="T14" s="41" t="e">
        <f t="shared" ref="T14:X14" si="13">T12-T13</f>
        <v>#REF!</v>
      </c>
      <c r="U14" s="42" t="e">
        <f t="shared" si="13"/>
        <v>#REF!</v>
      </c>
      <c r="V14" s="42" t="e">
        <f t="shared" si="13"/>
        <v>#REF!</v>
      </c>
      <c r="W14" s="42" t="e">
        <f t="shared" si="13"/>
        <v>#REF!</v>
      </c>
      <c r="X14" s="43" t="e">
        <f t="shared" si="13"/>
        <v>#REF!</v>
      </c>
    </row>
    <row r="15" spans="1:24" ht="14.25">
      <c r="A15" s="348" t="s">
        <v>30</v>
      </c>
      <c r="B15" s="321"/>
      <c r="C15" s="321"/>
      <c r="D15" s="45"/>
      <c r="E15" s="46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47"/>
      <c r="T15" s="48"/>
      <c r="U15" s="49"/>
      <c r="V15" s="49"/>
      <c r="W15" s="49"/>
      <c r="X15" s="50"/>
    </row>
    <row r="17" spans="1:24" ht="14.25" hidden="1">
      <c r="A17" s="317" t="s">
        <v>31</v>
      </c>
      <c r="B17" s="318"/>
      <c r="C17" s="318"/>
      <c r="D17" s="318"/>
      <c r="E17" s="319"/>
      <c r="F17" s="323" t="s">
        <v>2</v>
      </c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9"/>
      <c r="T17" s="330" t="s">
        <v>1</v>
      </c>
      <c r="U17" s="332" t="s">
        <v>2</v>
      </c>
      <c r="V17" s="332" t="s">
        <v>3</v>
      </c>
      <c r="W17" s="332" t="s">
        <v>4</v>
      </c>
      <c r="X17" s="334" t="s">
        <v>5</v>
      </c>
    </row>
    <row r="18" spans="1:24" ht="14.25" hidden="1">
      <c r="A18" s="320"/>
      <c r="B18" s="321"/>
      <c r="C18" s="321"/>
      <c r="D18" s="321"/>
      <c r="E18" s="322"/>
      <c r="F18" s="51" t="s">
        <v>6</v>
      </c>
      <c r="G18" s="52" t="s">
        <v>7</v>
      </c>
      <c r="H18" s="52" t="s">
        <v>8</v>
      </c>
      <c r="I18" s="52" t="s">
        <v>9</v>
      </c>
      <c r="J18" s="52" t="s">
        <v>10</v>
      </c>
      <c r="K18" s="52" t="s">
        <v>11</v>
      </c>
      <c r="L18" s="52" t="s">
        <v>12</v>
      </c>
      <c r="M18" s="52" t="s">
        <v>13</v>
      </c>
      <c r="N18" s="52" t="s">
        <v>14</v>
      </c>
      <c r="O18" s="52" t="s">
        <v>15</v>
      </c>
      <c r="P18" s="52" t="s">
        <v>16</v>
      </c>
      <c r="Q18" s="53" t="s">
        <v>17</v>
      </c>
      <c r="R18" s="54" t="s">
        <v>18</v>
      </c>
      <c r="T18" s="331"/>
      <c r="U18" s="333"/>
      <c r="V18" s="333"/>
      <c r="W18" s="333"/>
      <c r="X18" s="335"/>
    </row>
    <row r="19" spans="1:24" ht="14.25" hidden="1">
      <c r="A19" s="336" t="s">
        <v>32</v>
      </c>
      <c r="B19" s="337"/>
      <c r="C19" s="338"/>
      <c r="D19" s="55"/>
      <c r="E19" s="55"/>
      <c r="F19" s="7">
        <f t="shared" ref="F19:R19" si="14">SUM(F20:F22)</f>
        <v>0</v>
      </c>
      <c r="G19" s="8">
        <f t="shared" si="14"/>
        <v>0</v>
      </c>
      <c r="H19" s="8">
        <f t="shared" si="14"/>
        <v>0</v>
      </c>
      <c r="I19" s="8">
        <f t="shared" si="14"/>
        <v>0</v>
      </c>
      <c r="J19" s="8">
        <f t="shared" si="14"/>
        <v>0</v>
      </c>
      <c r="K19" s="8">
        <f t="shared" si="14"/>
        <v>0</v>
      </c>
      <c r="L19" s="8">
        <f t="shared" si="14"/>
        <v>0</v>
      </c>
      <c r="M19" s="8">
        <f t="shared" si="14"/>
        <v>0</v>
      </c>
      <c r="N19" s="8">
        <f t="shared" si="14"/>
        <v>0</v>
      </c>
      <c r="O19" s="8">
        <f t="shared" si="14"/>
        <v>0</v>
      </c>
      <c r="P19" s="8">
        <f t="shared" si="14"/>
        <v>0</v>
      </c>
      <c r="Q19" s="56">
        <f t="shared" si="14"/>
        <v>0</v>
      </c>
      <c r="R19" s="57">
        <f t="shared" si="14"/>
        <v>0</v>
      </c>
      <c r="T19" s="7">
        <f t="shared" ref="T19:X19" si="15">SUM(T20:T22)</f>
        <v>0</v>
      </c>
      <c r="U19" s="8">
        <f t="shared" si="15"/>
        <v>0</v>
      </c>
      <c r="V19" s="8">
        <f t="shared" si="15"/>
        <v>0</v>
      </c>
      <c r="W19" s="8">
        <f t="shared" si="15"/>
        <v>0</v>
      </c>
      <c r="X19" s="9">
        <f t="shared" si="15"/>
        <v>0</v>
      </c>
    </row>
    <row r="20" spans="1:24" ht="14.25" hidden="1">
      <c r="A20" s="339"/>
      <c r="B20" s="325"/>
      <c r="C20" s="326"/>
      <c r="D20" s="58" t="s">
        <v>33</v>
      </c>
      <c r="E20" s="59"/>
      <c r="F20" s="13">
        <f t="shared" ref="F20:Q20" si="16">$E$20/12</f>
        <v>0</v>
      </c>
      <c r="G20" s="14">
        <f t="shared" si="16"/>
        <v>0</v>
      </c>
      <c r="H20" s="14">
        <f t="shared" si="16"/>
        <v>0</v>
      </c>
      <c r="I20" s="14">
        <f t="shared" si="16"/>
        <v>0</v>
      </c>
      <c r="J20" s="14">
        <f t="shared" si="16"/>
        <v>0</v>
      </c>
      <c r="K20" s="14">
        <f t="shared" si="16"/>
        <v>0</v>
      </c>
      <c r="L20" s="14">
        <f t="shared" si="16"/>
        <v>0</v>
      </c>
      <c r="M20" s="14">
        <f t="shared" si="16"/>
        <v>0</v>
      </c>
      <c r="N20" s="14">
        <f t="shared" si="16"/>
        <v>0</v>
      </c>
      <c r="O20" s="14">
        <f t="shared" si="16"/>
        <v>0</v>
      </c>
      <c r="P20" s="14">
        <f t="shared" si="16"/>
        <v>0</v>
      </c>
      <c r="Q20" s="60">
        <f t="shared" si="16"/>
        <v>0</v>
      </c>
      <c r="R20" s="61">
        <f t="shared" ref="R20:R22" si="17">SUM(F20:Q20)</f>
        <v>0</v>
      </c>
      <c r="T20" s="13">
        <f>R20*1.008</f>
        <v>0</v>
      </c>
      <c r="U20" s="14">
        <f t="shared" ref="U20:X20" si="18">T20*1.008</f>
        <v>0</v>
      </c>
      <c r="V20" s="14">
        <f t="shared" si="18"/>
        <v>0</v>
      </c>
      <c r="W20" s="14">
        <f t="shared" si="18"/>
        <v>0</v>
      </c>
      <c r="X20" s="15">
        <f t="shared" si="18"/>
        <v>0</v>
      </c>
    </row>
    <row r="21" spans="1:24" ht="15.75" hidden="1" customHeight="1">
      <c r="A21" s="327"/>
      <c r="B21" s="328"/>
      <c r="C21" s="329"/>
      <c r="D21" s="62"/>
      <c r="E21" s="63"/>
      <c r="F21" s="13">
        <f t="shared" ref="F21:Q21" si="19">$E$21/12</f>
        <v>0</v>
      </c>
      <c r="G21" s="14">
        <f t="shared" si="19"/>
        <v>0</v>
      </c>
      <c r="H21" s="14">
        <f t="shared" si="19"/>
        <v>0</v>
      </c>
      <c r="I21" s="14">
        <f t="shared" si="19"/>
        <v>0</v>
      </c>
      <c r="J21" s="14">
        <f t="shared" si="19"/>
        <v>0</v>
      </c>
      <c r="K21" s="14">
        <f t="shared" si="19"/>
        <v>0</v>
      </c>
      <c r="L21" s="14">
        <f t="shared" si="19"/>
        <v>0</v>
      </c>
      <c r="M21" s="14">
        <f t="shared" si="19"/>
        <v>0</v>
      </c>
      <c r="N21" s="14">
        <f t="shared" si="19"/>
        <v>0</v>
      </c>
      <c r="O21" s="14">
        <f t="shared" si="19"/>
        <v>0</v>
      </c>
      <c r="P21" s="14">
        <f t="shared" si="19"/>
        <v>0</v>
      </c>
      <c r="Q21" s="60">
        <f t="shared" si="19"/>
        <v>0</v>
      </c>
      <c r="R21" s="61">
        <f t="shared" si="17"/>
        <v>0</v>
      </c>
      <c r="T21" s="13">
        <f t="shared" ref="T21:X21" si="20">$R$21</f>
        <v>0</v>
      </c>
      <c r="U21" s="14">
        <f t="shared" si="20"/>
        <v>0</v>
      </c>
      <c r="V21" s="14">
        <f t="shared" si="20"/>
        <v>0</v>
      </c>
      <c r="W21" s="14">
        <f t="shared" si="20"/>
        <v>0</v>
      </c>
      <c r="X21" s="15">
        <f t="shared" si="20"/>
        <v>0</v>
      </c>
    </row>
    <row r="22" spans="1:24" ht="15.75" hidden="1" customHeight="1">
      <c r="A22" s="340"/>
      <c r="B22" s="341"/>
      <c r="C22" s="342"/>
      <c r="D22" s="64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69">
        <f t="shared" si="17"/>
        <v>0</v>
      </c>
      <c r="T22" s="66">
        <f t="shared" ref="T22:X22" si="21">$E$22*12</f>
        <v>0</v>
      </c>
      <c r="U22" s="67">
        <f t="shared" si="21"/>
        <v>0</v>
      </c>
      <c r="V22" s="67">
        <f t="shared" si="21"/>
        <v>0</v>
      </c>
      <c r="W22" s="67">
        <f t="shared" si="21"/>
        <v>0</v>
      </c>
      <c r="X22" s="70">
        <f t="shared" si="21"/>
        <v>0</v>
      </c>
    </row>
    <row r="23" spans="1:24" ht="15.75" customHeight="1">
      <c r="T23" s="71"/>
    </row>
    <row r="24" spans="1:24" ht="15.75" customHeight="1">
      <c r="A24" s="317" t="s">
        <v>34</v>
      </c>
      <c r="B24" s="318"/>
      <c r="C24" s="318"/>
      <c r="D24" s="318"/>
      <c r="E24" s="319"/>
      <c r="F24" s="323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9"/>
      <c r="T24" s="330" t="s">
        <v>1</v>
      </c>
      <c r="U24" s="332" t="s">
        <v>2</v>
      </c>
      <c r="V24" s="332" t="s">
        <v>3</v>
      </c>
      <c r="W24" s="332" t="s">
        <v>4</v>
      </c>
      <c r="X24" s="334" t="s">
        <v>5</v>
      </c>
    </row>
    <row r="25" spans="1:24" ht="15.75" customHeight="1">
      <c r="A25" s="320"/>
      <c r="B25" s="321"/>
      <c r="C25" s="321"/>
      <c r="D25" s="321"/>
      <c r="E25" s="322"/>
      <c r="F25" s="51" t="s">
        <v>6</v>
      </c>
      <c r="G25" s="52" t="s">
        <v>7</v>
      </c>
      <c r="H25" s="52" t="s">
        <v>8</v>
      </c>
      <c r="I25" s="52" t="s">
        <v>9</v>
      </c>
      <c r="J25" s="52" t="s">
        <v>10</v>
      </c>
      <c r="K25" s="52" t="s">
        <v>11</v>
      </c>
      <c r="L25" s="52" t="s">
        <v>12</v>
      </c>
      <c r="M25" s="52" t="s">
        <v>13</v>
      </c>
      <c r="N25" s="52" t="s">
        <v>14</v>
      </c>
      <c r="O25" s="52" t="s">
        <v>15</v>
      </c>
      <c r="P25" s="52" t="s">
        <v>16</v>
      </c>
      <c r="Q25" s="53" t="s">
        <v>17</v>
      </c>
      <c r="R25" s="54" t="s">
        <v>18</v>
      </c>
      <c r="T25" s="331"/>
      <c r="U25" s="333"/>
      <c r="V25" s="333"/>
      <c r="W25" s="333"/>
      <c r="X25" s="335"/>
    </row>
    <row r="26" spans="1:24" ht="15.75" customHeight="1">
      <c r="A26" s="324" t="s">
        <v>35</v>
      </c>
      <c r="B26" s="325"/>
      <c r="C26" s="326"/>
      <c r="D26" s="72"/>
      <c r="E26" s="72"/>
      <c r="F26" s="7">
        <f t="shared" ref="F26:Q26" si="22">SUM(F27:F30)</f>
        <v>83333.333333333328</v>
      </c>
      <c r="G26" s="8">
        <f t="shared" si="22"/>
        <v>83333.333333333328</v>
      </c>
      <c r="H26" s="8">
        <f t="shared" si="22"/>
        <v>83333.333333333328</v>
      </c>
      <c r="I26" s="8">
        <f t="shared" si="22"/>
        <v>83333.333333333328</v>
      </c>
      <c r="J26" s="8">
        <f t="shared" si="22"/>
        <v>83333.333333333328</v>
      </c>
      <c r="K26" s="8">
        <f t="shared" si="22"/>
        <v>83333.333333333328</v>
      </c>
      <c r="L26" s="8">
        <f t="shared" si="22"/>
        <v>83333.333333333328</v>
      </c>
      <c r="M26" s="8">
        <f t="shared" si="22"/>
        <v>83333.333333333328</v>
      </c>
      <c r="N26" s="8">
        <f t="shared" si="22"/>
        <v>83333.333333333328</v>
      </c>
      <c r="O26" s="8">
        <f t="shared" si="22"/>
        <v>83333.333333333328</v>
      </c>
      <c r="P26" s="8">
        <f t="shared" si="22"/>
        <v>83333.333333333328</v>
      </c>
      <c r="Q26" s="56">
        <f t="shared" si="22"/>
        <v>83333.333333333328</v>
      </c>
      <c r="R26" s="57">
        <f t="shared" ref="R26:R30" si="23">SUM(F26:Q26)</f>
        <v>1000000.0000000001</v>
      </c>
      <c r="T26" s="41">
        <f t="shared" ref="T26:X26" si="24">SUM(T27:T30)</f>
        <v>1000000.0000000001</v>
      </c>
      <c r="U26" s="42">
        <f t="shared" si="24"/>
        <v>1000000.0000000001</v>
      </c>
      <c r="V26" s="42">
        <f t="shared" si="24"/>
        <v>1000000.0000000001</v>
      </c>
      <c r="W26" s="42">
        <f t="shared" si="24"/>
        <v>1000000.0000000001</v>
      </c>
      <c r="X26" s="43">
        <f t="shared" si="24"/>
        <v>1000000.0000000001</v>
      </c>
    </row>
    <row r="27" spans="1:24" ht="15.75" customHeight="1">
      <c r="A27" s="327" t="s">
        <v>36</v>
      </c>
      <c r="B27" s="328"/>
      <c r="C27" s="329"/>
      <c r="D27" s="62" t="s">
        <v>37</v>
      </c>
      <c r="E27" s="63">
        <v>1000000</v>
      </c>
      <c r="F27" s="13">
        <f t="shared" ref="F27:Q27" si="25">$E$27/12</f>
        <v>83333.333333333328</v>
      </c>
      <c r="G27" s="14">
        <f t="shared" si="25"/>
        <v>83333.333333333328</v>
      </c>
      <c r="H27" s="14">
        <f t="shared" si="25"/>
        <v>83333.333333333328</v>
      </c>
      <c r="I27" s="14">
        <f t="shared" si="25"/>
        <v>83333.333333333328</v>
      </c>
      <c r="J27" s="14">
        <f t="shared" si="25"/>
        <v>83333.333333333328</v>
      </c>
      <c r="K27" s="14">
        <f t="shared" si="25"/>
        <v>83333.333333333328</v>
      </c>
      <c r="L27" s="14">
        <f t="shared" si="25"/>
        <v>83333.333333333328</v>
      </c>
      <c r="M27" s="14">
        <f t="shared" si="25"/>
        <v>83333.333333333328</v>
      </c>
      <c r="N27" s="14">
        <f t="shared" si="25"/>
        <v>83333.333333333328</v>
      </c>
      <c r="O27" s="14">
        <f t="shared" si="25"/>
        <v>83333.333333333328</v>
      </c>
      <c r="P27" s="14">
        <f t="shared" si="25"/>
        <v>83333.333333333328</v>
      </c>
      <c r="Q27" s="60">
        <f t="shared" si="25"/>
        <v>83333.333333333328</v>
      </c>
      <c r="R27" s="61">
        <f t="shared" si="23"/>
        <v>1000000.0000000001</v>
      </c>
      <c r="T27" s="73">
        <f t="shared" ref="T27:T30" si="26">R27</f>
        <v>1000000.0000000001</v>
      </c>
      <c r="U27" s="74">
        <f t="shared" ref="U27:X27" si="27">T27*($V$83+1)</f>
        <v>1000000.0000000001</v>
      </c>
      <c r="V27" s="74">
        <f t="shared" si="27"/>
        <v>1000000.0000000001</v>
      </c>
      <c r="W27" s="74">
        <f t="shared" si="27"/>
        <v>1000000.0000000001</v>
      </c>
      <c r="X27" s="75">
        <f t="shared" si="27"/>
        <v>1000000.0000000001</v>
      </c>
    </row>
    <row r="28" spans="1:24" ht="15.75" customHeight="1">
      <c r="A28" s="327"/>
      <c r="B28" s="328"/>
      <c r="C28" s="329"/>
      <c r="D28" s="62"/>
      <c r="E28" s="63"/>
      <c r="F28" s="13">
        <f t="shared" ref="F28:Q28" si="28">$E$28/12</f>
        <v>0</v>
      </c>
      <c r="G28" s="14">
        <f t="shared" si="28"/>
        <v>0</v>
      </c>
      <c r="H28" s="14">
        <f t="shared" si="28"/>
        <v>0</v>
      </c>
      <c r="I28" s="14">
        <f t="shared" si="28"/>
        <v>0</v>
      </c>
      <c r="J28" s="14">
        <f t="shared" si="28"/>
        <v>0</v>
      </c>
      <c r="K28" s="14">
        <f t="shared" si="28"/>
        <v>0</v>
      </c>
      <c r="L28" s="14">
        <f t="shared" si="28"/>
        <v>0</v>
      </c>
      <c r="M28" s="14">
        <f t="shared" si="28"/>
        <v>0</v>
      </c>
      <c r="N28" s="14">
        <f t="shared" si="28"/>
        <v>0</v>
      </c>
      <c r="O28" s="14">
        <f t="shared" si="28"/>
        <v>0</v>
      </c>
      <c r="P28" s="14">
        <f t="shared" si="28"/>
        <v>0</v>
      </c>
      <c r="Q28" s="60">
        <f t="shared" si="28"/>
        <v>0</v>
      </c>
      <c r="R28" s="61">
        <f t="shared" si="23"/>
        <v>0</v>
      </c>
      <c r="T28" s="13">
        <f t="shared" si="26"/>
        <v>0</v>
      </c>
      <c r="U28" s="14">
        <f t="shared" ref="U28:X28" si="29">T28*($V$83+1)</f>
        <v>0</v>
      </c>
      <c r="V28" s="14">
        <f t="shared" si="29"/>
        <v>0</v>
      </c>
      <c r="W28" s="14">
        <f t="shared" si="29"/>
        <v>0</v>
      </c>
      <c r="X28" s="15">
        <f t="shared" si="29"/>
        <v>0</v>
      </c>
    </row>
    <row r="29" spans="1:24" ht="15.75" customHeight="1">
      <c r="A29" s="327" t="s">
        <v>38</v>
      </c>
      <c r="B29" s="328"/>
      <c r="C29" s="329"/>
      <c r="D29" s="62" t="s">
        <v>37</v>
      </c>
      <c r="E29" s="63"/>
      <c r="F29" s="13">
        <f t="shared" ref="F29:Q29" si="30">$E$29/12</f>
        <v>0</v>
      </c>
      <c r="G29" s="14">
        <f t="shared" si="30"/>
        <v>0</v>
      </c>
      <c r="H29" s="14">
        <f t="shared" si="30"/>
        <v>0</v>
      </c>
      <c r="I29" s="14">
        <f t="shared" si="30"/>
        <v>0</v>
      </c>
      <c r="J29" s="14">
        <f t="shared" si="30"/>
        <v>0</v>
      </c>
      <c r="K29" s="14">
        <f t="shared" si="30"/>
        <v>0</v>
      </c>
      <c r="L29" s="14">
        <f t="shared" si="30"/>
        <v>0</v>
      </c>
      <c r="M29" s="14">
        <f t="shared" si="30"/>
        <v>0</v>
      </c>
      <c r="N29" s="14">
        <f t="shared" si="30"/>
        <v>0</v>
      </c>
      <c r="O29" s="14">
        <f t="shared" si="30"/>
        <v>0</v>
      </c>
      <c r="P29" s="14">
        <f t="shared" si="30"/>
        <v>0</v>
      </c>
      <c r="Q29" s="60">
        <f t="shared" si="30"/>
        <v>0</v>
      </c>
      <c r="R29" s="61">
        <f t="shared" si="23"/>
        <v>0</v>
      </c>
      <c r="T29" s="13">
        <f t="shared" si="26"/>
        <v>0</v>
      </c>
      <c r="U29" s="14">
        <f t="shared" ref="U29:X29" si="31">T29*($V$83+1)</f>
        <v>0</v>
      </c>
      <c r="V29" s="14">
        <f t="shared" si="31"/>
        <v>0</v>
      </c>
      <c r="W29" s="14">
        <f t="shared" si="31"/>
        <v>0</v>
      </c>
      <c r="X29" s="15">
        <f t="shared" si="31"/>
        <v>0</v>
      </c>
    </row>
    <row r="30" spans="1:24" ht="15.75" customHeight="1">
      <c r="A30" s="327"/>
      <c r="B30" s="328"/>
      <c r="C30" s="329"/>
      <c r="D30" s="62"/>
      <c r="E30" s="63"/>
      <c r="F30" s="66">
        <f t="shared" ref="F30:Q30" si="32">$E$45</f>
        <v>0</v>
      </c>
      <c r="G30" s="67">
        <f t="shared" si="32"/>
        <v>0</v>
      </c>
      <c r="H30" s="67">
        <f t="shared" si="32"/>
        <v>0</v>
      </c>
      <c r="I30" s="67">
        <f t="shared" si="32"/>
        <v>0</v>
      </c>
      <c r="J30" s="67">
        <f t="shared" si="32"/>
        <v>0</v>
      </c>
      <c r="K30" s="67">
        <f t="shared" si="32"/>
        <v>0</v>
      </c>
      <c r="L30" s="67">
        <f t="shared" si="32"/>
        <v>0</v>
      </c>
      <c r="M30" s="67">
        <f t="shared" si="32"/>
        <v>0</v>
      </c>
      <c r="N30" s="67">
        <f t="shared" si="32"/>
        <v>0</v>
      </c>
      <c r="O30" s="67">
        <f t="shared" si="32"/>
        <v>0</v>
      </c>
      <c r="P30" s="67">
        <f t="shared" si="32"/>
        <v>0</v>
      </c>
      <c r="Q30" s="68">
        <f t="shared" si="32"/>
        <v>0</v>
      </c>
      <c r="R30" s="69">
        <f t="shared" si="23"/>
        <v>0</v>
      </c>
      <c r="T30" s="66">
        <f t="shared" si="26"/>
        <v>0</v>
      </c>
      <c r="U30" s="67">
        <f t="shared" ref="U30:X30" si="33">T30*($V$83+1)</f>
        <v>0</v>
      </c>
      <c r="V30" s="67">
        <f t="shared" si="33"/>
        <v>0</v>
      </c>
      <c r="W30" s="67">
        <f t="shared" si="33"/>
        <v>0</v>
      </c>
      <c r="X30" s="70">
        <f t="shared" si="33"/>
        <v>0</v>
      </c>
    </row>
    <row r="31" spans="1:24" ht="15.75" customHeight="1">
      <c r="T31" s="76"/>
      <c r="U31" s="76"/>
      <c r="V31" s="76"/>
      <c r="W31" s="76"/>
      <c r="X31" s="76"/>
    </row>
    <row r="32" spans="1:24" ht="15.75" customHeight="1"/>
    <row r="33" spans="1:24" ht="15.75" customHeight="1">
      <c r="A33" s="317" t="s">
        <v>39</v>
      </c>
      <c r="B33" s="318"/>
      <c r="C33" s="318"/>
      <c r="D33" s="318"/>
      <c r="E33" s="319"/>
      <c r="F33" s="323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9"/>
      <c r="T33" s="330" t="s">
        <v>1</v>
      </c>
      <c r="U33" s="332" t="s">
        <v>2</v>
      </c>
      <c r="V33" s="332" t="s">
        <v>3</v>
      </c>
      <c r="W33" s="332" t="s">
        <v>4</v>
      </c>
      <c r="X33" s="334" t="s">
        <v>5</v>
      </c>
    </row>
    <row r="34" spans="1:24" ht="15.75" customHeight="1">
      <c r="A34" s="320"/>
      <c r="B34" s="321"/>
      <c r="C34" s="321"/>
      <c r="D34" s="321"/>
      <c r="E34" s="322"/>
      <c r="F34" s="51" t="s">
        <v>6</v>
      </c>
      <c r="G34" s="52" t="s">
        <v>7</v>
      </c>
      <c r="H34" s="52" t="s">
        <v>8</v>
      </c>
      <c r="I34" s="52" t="s">
        <v>9</v>
      </c>
      <c r="J34" s="52" t="s">
        <v>10</v>
      </c>
      <c r="K34" s="52" t="s">
        <v>11</v>
      </c>
      <c r="L34" s="52" t="s">
        <v>12</v>
      </c>
      <c r="M34" s="52" t="s">
        <v>13</v>
      </c>
      <c r="N34" s="52" t="s">
        <v>14</v>
      </c>
      <c r="O34" s="52" t="s">
        <v>15</v>
      </c>
      <c r="P34" s="52" t="s">
        <v>16</v>
      </c>
      <c r="Q34" s="52" t="s">
        <v>17</v>
      </c>
      <c r="R34" s="77" t="s">
        <v>18</v>
      </c>
      <c r="T34" s="331"/>
      <c r="U34" s="333"/>
      <c r="V34" s="333"/>
      <c r="W34" s="333"/>
      <c r="X34" s="335"/>
    </row>
    <row r="35" spans="1:24" ht="14.25">
      <c r="A35" s="78" t="s">
        <v>40</v>
      </c>
      <c r="B35" s="72"/>
      <c r="C35" s="72"/>
      <c r="D35" s="72"/>
      <c r="E35" s="79"/>
      <c r="F35" s="7">
        <f t="shared" ref="F35:Q35" si="34">F38</f>
        <v>5446978</v>
      </c>
      <c r="G35" s="8">
        <f t="shared" si="34"/>
        <v>5832955</v>
      </c>
      <c r="H35" s="8">
        <f t="shared" si="34"/>
        <v>7153823</v>
      </c>
      <c r="I35" s="8">
        <f t="shared" si="34"/>
        <v>6737590.5999999996</v>
      </c>
      <c r="J35" s="8">
        <f t="shared" si="34"/>
        <v>7486526.7999999998</v>
      </c>
      <c r="K35" s="8">
        <f t="shared" si="34"/>
        <v>7483254</v>
      </c>
      <c r="L35" s="8">
        <f t="shared" si="34"/>
        <v>9085083.2550000008</v>
      </c>
      <c r="M35" s="8">
        <f t="shared" si="34"/>
        <v>7177259.1200000001</v>
      </c>
      <c r="N35" s="8">
        <f t="shared" si="34"/>
        <v>7328616.6400000006</v>
      </c>
      <c r="O35" s="8">
        <f t="shared" si="34"/>
        <v>7206575.1200000001</v>
      </c>
      <c r="P35" s="8">
        <f t="shared" si="34"/>
        <v>6854245.6399999997</v>
      </c>
      <c r="Q35" s="56">
        <f t="shared" si="34"/>
        <v>6620689.3200000003</v>
      </c>
      <c r="R35" s="57">
        <f t="shared" ref="R35:R36" si="35">SUM(F35:Q35)</f>
        <v>84413596.495000005</v>
      </c>
      <c r="T35" s="7">
        <f t="shared" ref="T35:X35" si="36">T38</f>
        <v>76532413.935000002</v>
      </c>
      <c r="U35" s="8">
        <f t="shared" si="36"/>
        <v>76532413.935000002</v>
      </c>
      <c r="V35" s="8">
        <f t="shared" si="36"/>
        <v>76532413.935000002</v>
      </c>
      <c r="W35" s="8">
        <f t="shared" si="36"/>
        <v>76532413.935000002</v>
      </c>
      <c r="X35" s="9">
        <f t="shared" si="36"/>
        <v>76532413.935000002</v>
      </c>
    </row>
    <row r="36" spans="1:24" ht="14.25">
      <c r="A36" s="343" t="s">
        <v>41</v>
      </c>
      <c r="B36" s="328"/>
      <c r="C36" s="329"/>
      <c r="D36" s="18"/>
      <c r="E36" s="80"/>
      <c r="F36" s="19">
        <f t="shared" ref="F36:Q36" si="37">F42</f>
        <v>5929754.333333333</v>
      </c>
      <c r="G36" s="20">
        <f t="shared" si="37"/>
        <v>6344584.166666666</v>
      </c>
      <c r="H36" s="20">
        <f t="shared" si="37"/>
        <v>6415474.166666666</v>
      </c>
      <c r="I36" s="20">
        <f t="shared" si="37"/>
        <v>6528064.166666666</v>
      </c>
      <c r="J36" s="20">
        <f t="shared" si="37"/>
        <v>6466294.166666666</v>
      </c>
      <c r="K36" s="20">
        <f t="shared" si="37"/>
        <v>6150604.166666666</v>
      </c>
      <c r="L36" s="20">
        <f t="shared" si="37"/>
        <v>6309064.166666666</v>
      </c>
      <c r="M36" s="20">
        <f t="shared" si="37"/>
        <v>6356554.166666666</v>
      </c>
      <c r="N36" s="20">
        <f t="shared" si="37"/>
        <v>6278704.166666666</v>
      </c>
      <c r="O36" s="20">
        <f t="shared" si="37"/>
        <v>6123004.166666666</v>
      </c>
      <c r="P36" s="20">
        <f t="shared" si="37"/>
        <v>6123004.166666666</v>
      </c>
      <c r="Q36" s="81">
        <f t="shared" si="37"/>
        <v>6123004.166666666</v>
      </c>
      <c r="R36" s="82">
        <f t="shared" si="35"/>
        <v>75148110.166666657</v>
      </c>
      <c r="T36" s="19" t="e">
        <f t="shared" ref="T36:X36" si="38">T42</f>
        <v>#REF!</v>
      </c>
      <c r="U36" s="20" t="e">
        <f t="shared" si="38"/>
        <v>#REF!</v>
      </c>
      <c r="V36" s="20" t="e">
        <f t="shared" si="38"/>
        <v>#REF!</v>
      </c>
      <c r="W36" s="20" t="e">
        <f t="shared" si="38"/>
        <v>#REF!</v>
      </c>
      <c r="X36" s="21" t="e">
        <f t="shared" si="38"/>
        <v>#REF!</v>
      </c>
    </row>
    <row r="37" spans="1:24" ht="14.25">
      <c r="A37" s="349" t="s">
        <v>42</v>
      </c>
      <c r="B37" s="328"/>
      <c r="C37" s="328"/>
      <c r="D37" s="83"/>
      <c r="E37" s="84"/>
      <c r="F37" s="85">
        <v>5500000</v>
      </c>
      <c r="G37" s="86">
        <f t="shared" ref="G37:Q37" si="39">F56</f>
        <v>4589223.666666667</v>
      </c>
      <c r="H37" s="86">
        <f t="shared" si="39"/>
        <v>3649594.5000000009</v>
      </c>
      <c r="I37" s="86">
        <f t="shared" si="39"/>
        <v>3959943.3333333349</v>
      </c>
      <c r="J37" s="86">
        <f t="shared" si="39"/>
        <v>3741469.7666666685</v>
      </c>
      <c r="K37" s="86">
        <f t="shared" si="39"/>
        <v>4333702.4000000022</v>
      </c>
      <c r="L37" s="86">
        <f t="shared" si="39"/>
        <v>5238352.2333333362</v>
      </c>
      <c r="M37" s="86">
        <f t="shared" si="39"/>
        <v>7586371.321666671</v>
      </c>
      <c r="N37" s="86">
        <f t="shared" si="39"/>
        <v>7979076.275000006</v>
      </c>
      <c r="O37" s="86">
        <f t="shared" si="39"/>
        <v>8600988.7483333405</v>
      </c>
      <c r="P37" s="86">
        <f t="shared" si="39"/>
        <v>9256559.7016666755</v>
      </c>
      <c r="Q37" s="87">
        <f t="shared" si="39"/>
        <v>9559801.1750000082</v>
      </c>
      <c r="R37" s="88"/>
      <c r="T37" s="66">
        <f>R55</f>
        <v>4129486.3283333415</v>
      </c>
      <c r="U37" s="67" t="e">
        <f t="shared" ref="U37:X37" si="40">T56</f>
        <v>#REF!</v>
      </c>
      <c r="V37" s="67" t="e">
        <f t="shared" si="40"/>
        <v>#REF!</v>
      </c>
      <c r="W37" s="67" t="e">
        <f t="shared" si="40"/>
        <v>#REF!</v>
      </c>
      <c r="X37" s="70" t="e">
        <f t="shared" si="40"/>
        <v>#REF!</v>
      </c>
    </row>
    <row r="38" spans="1:24" ht="14.25">
      <c r="A38" s="343" t="s">
        <v>43</v>
      </c>
      <c r="B38" s="328"/>
      <c r="C38" s="329"/>
      <c r="D38" s="18"/>
      <c r="E38" s="80"/>
      <c r="F38" s="7">
        <f t="shared" ref="F38:R38" si="41">SUM(F39:F41)</f>
        <v>5446978</v>
      </c>
      <c r="G38" s="8">
        <f t="shared" si="41"/>
        <v>5832955</v>
      </c>
      <c r="H38" s="8">
        <f t="shared" si="41"/>
        <v>7153823</v>
      </c>
      <c r="I38" s="8">
        <f t="shared" si="41"/>
        <v>6737590.5999999996</v>
      </c>
      <c r="J38" s="8">
        <f t="shared" si="41"/>
        <v>7486526.7999999998</v>
      </c>
      <c r="K38" s="8">
        <f t="shared" si="41"/>
        <v>7483254</v>
      </c>
      <c r="L38" s="8">
        <f t="shared" si="41"/>
        <v>9085083.2550000008</v>
      </c>
      <c r="M38" s="8">
        <f t="shared" si="41"/>
        <v>7177259.1200000001</v>
      </c>
      <c r="N38" s="8">
        <f t="shared" si="41"/>
        <v>7328616.6400000006</v>
      </c>
      <c r="O38" s="8">
        <f t="shared" si="41"/>
        <v>7206575.1200000001</v>
      </c>
      <c r="P38" s="8">
        <f t="shared" si="41"/>
        <v>6854245.6399999997</v>
      </c>
      <c r="Q38" s="56">
        <f t="shared" si="41"/>
        <v>6620689.3200000003</v>
      </c>
      <c r="R38" s="57">
        <f t="shared" si="41"/>
        <v>84413596.495000005</v>
      </c>
      <c r="T38" s="89">
        <f t="shared" ref="T38:X38" si="42">SUM(T39:T41)</f>
        <v>76532413.935000002</v>
      </c>
      <c r="U38" s="90">
        <f t="shared" si="42"/>
        <v>76532413.935000002</v>
      </c>
      <c r="V38" s="90">
        <f t="shared" si="42"/>
        <v>76532413.935000002</v>
      </c>
      <c r="W38" s="90">
        <f t="shared" si="42"/>
        <v>76532413.935000002</v>
      </c>
      <c r="X38" s="91">
        <f t="shared" si="42"/>
        <v>76532413.935000002</v>
      </c>
    </row>
    <row r="39" spans="1:24" ht="14.25">
      <c r="A39" s="349" t="s">
        <v>44</v>
      </c>
      <c r="B39" s="328"/>
      <c r="C39" s="328"/>
      <c r="D39" s="83" t="s">
        <v>45</v>
      </c>
      <c r="E39" s="84"/>
      <c r="F39" s="92">
        <f>杜の家ファーム!F77</f>
        <v>2843069</v>
      </c>
      <c r="G39" s="93">
        <f>杜の家ファーム!G77</f>
        <v>3143371</v>
      </c>
      <c r="H39" s="93">
        <f>杜の家ファーム!H77</f>
        <v>3543893</v>
      </c>
      <c r="I39" s="93">
        <f>杜の家ファーム!I77</f>
        <v>3517373</v>
      </c>
      <c r="J39" s="93">
        <f>杜の家ファーム!J77</f>
        <v>3724312</v>
      </c>
      <c r="K39" s="93">
        <f>杜の家ファーム!K77</f>
        <v>3874258</v>
      </c>
      <c r="L39" s="93">
        <f>杜の家ファーム!L77</f>
        <v>5124420</v>
      </c>
      <c r="M39" s="93">
        <f>杜の家ファーム!M77</f>
        <v>3724312</v>
      </c>
      <c r="N39" s="93">
        <f>杜の家ファーム!N77</f>
        <v>3695816</v>
      </c>
      <c r="O39" s="93">
        <f>杜の家ファーム!O77</f>
        <v>3753628</v>
      </c>
      <c r="P39" s="93">
        <f>杜の家ファーム!P77</f>
        <v>3269253</v>
      </c>
      <c r="Q39" s="94">
        <f>杜の家ファーム!Q77</f>
        <v>3269253</v>
      </c>
      <c r="R39" s="61">
        <f t="shared" ref="R39:R41" si="43">SUM(F39:Q39)</f>
        <v>43482958</v>
      </c>
      <c r="T39" s="13">
        <f>杜の家ファーム!T77</f>
        <v>35412324.960000001</v>
      </c>
      <c r="U39" s="14">
        <f>杜の家ファーム!U77</f>
        <v>35412324.960000001</v>
      </c>
      <c r="V39" s="14">
        <f>杜の家ファーム!V77</f>
        <v>35412324.960000001</v>
      </c>
      <c r="W39" s="14">
        <f>杜の家ファーム!W77</f>
        <v>35412324.960000001</v>
      </c>
      <c r="X39" s="15">
        <f>杜の家ファーム!X77</f>
        <v>35412324.960000001</v>
      </c>
    </row>
    <row r="40" spans="1:24" ht="14.25">
      <c r="A40" s="349" t="s">
        <v>46</v>
      </c>
      <c r="B40" s="328"/>
      <c r="C40" s="328"/>
      <c r="D40" s="83" t="s">
        <v>47</v>
      </c>
      <c r="E40" s="84"/>
      <c r="F40" s="92">
        <f>りゅうそう放課後ラボ!F63</f>
        <v>1534454</v>
      </c>
      <c r="G40" s="93">
        <f>りゅうそう放課後ラボ!G63</f>
        <v>1379000</v>
      </c>
      <c r="H40" s="93">
        <f>りゅうそう放課後ラボ!H63</f>
        <v>1629107</v>
      </c>
      <c r="I40" s="93">
        <f>りゅうそう放課後ラボ!I63</f>
        <v>1597815.12</v>
      </c>
      <c r="J40" s="93">
        <f>りゅうそう放課後ラボ!J63</f>
        <v>1798094.88</v>
      </c>
      <c r="K40" s="93">
        <f>りゅうそう放課後ラボ!K63</f>
        <v>1822734.8</v>
      </c>
      <c r="L40" s="93">
        <f>りゅうそう放課後ラボ!L63</f>
        <v>2072254.6950000001</v>
      </c>
      <c r="M40" s="93">
        <f>りゅうそう放課後ラボ!M63</f>
        <v>1651517.92</v>
      </c>
      <c r="N40" s="93">
        <f>りゅうそう放課後ラボ!N63</f>
        <v>1744392.08</v>
      </c>
      <c r="O40" s="93">
        <f>りゅうそう放課後ラボ!O63</f>
        <v>1651517.92</v>
      </c>
      <c r="P40" s="93">
        <f>りゅうそう放課後ラボ!P63</f>
        <v>1783563.44</v>
      </c>
      <c r="Q40" s="94">
        <f>りゅうそう放課後ラボ!Q63</f>
        <v>1636986.48</v>
      </c>
      <c r="R40" s="61">
        <f t="shared" si="43"/>
        <v>20301438.335000001</v>
      </c>
      <c r="T40" s="13">
        <f>りゅうそう放課後ラボ!T63</f>
        <v>21043754.175000001</v>
      </c>
      <c r="U40" s="14">
        <f>りゅうそう放課後ラボ!U63</f>
        <v>21043754.175000001</v>
      </c>
      <c r="V40" s="14">
        <f>りゅうそう放課後ラボ!V63</f>
        <v>21043754.175000001</v>
      </c>
      <c r="W40" s="14">
        <f>りゅうそう放課後ラボ!W63</f>
        <v>21043754.175000001</v>
      </c>
      <c r="X40" s="15">
        <f>りゅうそう放課後ラボ!X63</f>
        <v>21043754.175000001</v>
      </c>
    </row>
    <row r="41" spans="1:24" ht="14.25">
      <c r="A41" s="349" t="s">
        <v>48</v>
      </c>
      <c r="B41" s="328"/>
      <c r="C41" s="328"/>
      <c r="D41" s="83" t="s">
        <v>49</v>
      </c>
      <c r="E41" s="84"/>
      <c r="F41" s="95">
        <f>晴れの国!F73</f>
        <v>1069455</v>
      </c>
      <c r="G41" s="96">
        <f>晴れの国!G73</f>
        <v>1310584</v>
      </c>
      <c r="H41" s="96">
        <f>晴れの国!H73</f>
        <v>1980823</v>
      </c>
      <c r="I41" s="96">
        <f>晴れの国!I73</f>
        <v>1622402.48</v>
      </c>
      <c r="J41" s="96">
        <f>晴れの国!J73</f>
        <v>1964119.92</v>
      </c>
      <c r="K41" s="96">
        <f>晴れの国!K73</f>
        <v>1786261.2</v>
      </c>
      <c r="L41" s="96">
        <f>晴れの国!L73</f>
        <v>1888408.56</v>
      </c>
      <c r="M41" s="96">
        <f>晴れの国!M73</f>
        <v>1801429.2</v>
      </c>
      <c r="N41" s="96">
        <f>晴れの国!N73</f>
        <v>1888408.56</v>
      </c>
      <c r="O41" s="96">
        <f>晴れの国!O73</f>
        <v>1801429.2</v>
      </c>
      <c r="P41" s="96">
        <f>晴れの国!P73</f>
        <v>1801429.2</v>
      </c>
      <c r="Q41" s="97">
        <f>晴れの国!Q73</f>
        <v>1714449.84</v>
      </c>
      <c r="R41" s="88">
        <f t="shared" si="43"/>
        <v>20629200.16</v>
      </c>
      <c r="T41" s="66">
        <f>晴れの国!T73</f>
        <v>20076334.800000001</v>
      </c>
      <c r="U41" s="67">
        <f>晴れの国!U73</f>
        <v>20076334.800000001</v>
      </c>
      <c r="V41" s="67">
        <f>晴れの国!V73</f>
        <v>20076334.800000001</v>
      </c>
      <c r="W41" s="67">
        <f>晴れの国!W73</f>
        <v>20076334.800000001</v>
      </c>
      <c r="X41" s="70">
        <f>晴れの国!X73</f>
        <v>20076334.800000001</v>
      </c>
    </row>
    <row r="42" spans="1:24" ht="14.25">
      <c r="A42" s="343" t="s">
        <v>50</v>
      </c>
      <c r="B42" s="328"/>
      <c r="C42" s="329"/>
      <c r="D42" s="18"/>
      <c r="E42" s="80"/>
      <c r="F42" s="7">
        <f t="shared" ref="F42:R42" si="44">SUM(F43:F46)</f>
        <v>5929754.333333333</v>
      </c>
      <c r="G42" s="8">
        <f t="shared" si="44"/>
        <v>6344584.166666666</v>
      </c>
      <c r="H42" s="8">
        <f t="shared" si="44"/>
        <v>6415474.166666666</v>
      </c>
      <c r="I42" s="8">
        <f t="shared" si="44"/>
        <v>6528064.166666666</v>
      </c>
      <c r="J42" s="8">
        <f t="shared" si="44"/>
        <v>6466294.166666666</v>
      </c>
      <c r="K42" s="8">
        <f t="shared" si="44"/>
        <v>6150604.166666666</v>
      </c>
      <c r="L42" s="8">
        <f t="shared" si="44"/>
        <v>6309064.166666666</v>
      </c>
      <c r="M42" s="8">
        <f t="shared" si="44"/>
        <v>6356554.166666666</v>
      </c>
      <c r="N42" s="8">
        <f t="shared" si="44"/>
        <v>6278704.166666666</v>
      </c>
      <c r="O42" s="8">
        <f t="shared" si="44"/>
        <v>6123004.166666666</v>
      </c>
      <c r="P42" s="8">
        <f t="shared" si="44"/>
        <v>6123004.166666666</v>
      </c>
      <c r="Q42" s="9">
        <f t="shared" si="44"/>
        <v>6123004.166666666</v>
      </c>
      <c r="R42" s="10">
        <f t="shared" si="44"/>
        <v>75148110.166666672</v>
      </c>
      <c r="T42" s="89" t="e">
        <f t="shared" ref="T42:X42" si="45">SUM(T43:T46)</f>
        <v>#REF!</v>
      </c>
      <c r="U42" s="90" t="e">
        <f t="shared" si="45"/>
        <v>#REF!</v>
      </c>
      <c r="V42" s="90" t="e">
        <f t="shared" si="45"/>
        <v>#REF!</v>
      </c>
      <c r="W42" s="90" t="e">
        <f t="shared" si="45"/>
        <v>#REF!</v>
      </c>
      <c r="X42" s="91" t="e">
        <f t="shared" si="45"/>
        <v>#REF!</v>
      </c>
    </row>
    <row r="43" spans="1:24" ht="14.25">
      <c r="A43" s="349" t="s">
        <v>44</v>
      </c>
      <c r="B43" s="328"/>
      <c r="C43" s="328"/>
      <c r="D43" s="83" t="s">
        <v>45</v>
      </c>
      <c r="E43" s="84"/>
      <c r="F43" s="13">
        <f>杜の家ファーム!F81</f>
        <v>3466792</v>
      </c>
      <c r="G43" s="14">
        <f>杜の家ファーム!G81</f>
        <v>3381371.6666666665</v>
      </c>
      <c r="H43" s="14">
        <f>杜の家ファーム!H81</f>
        <v>3452261.6666666665</v>
      </c>
      <c r="I43" s="14">
        <f>杜の家ファーム!I81</f>
        <v>3564851.6666666665</v>
      </c>
      <c r="J43" s="14">
        <f>杜の家ファーム!J81</f>
        <v>3503081.6666666665</v>
      </c>
      <c r="K43" s="14">
        <f>杜の家ファーム!K81</f>
        <v>3239391.6666666665</v>
      </c>
      <c r="L43" s="14">
        <f>杜の家ファーム!L81</f>
        <v>3397851.6666666665</v>
      </c>
      <c r="M43" s="14">
        <f>杜の家ファーム!M81</f>
        <v>3445341.6666666665</v>
      </c>
      <c r="N43" s="14">
        <f>杜の家ファーム!N81</f>
        <v>3367491.6666666665</v>
      </c>
      <c r="O43" s="14">
        <f>杜の家ファーム!O81</f>
        <v>3211791.6666666665</v>
      </c>
      <c r="P43" s="14">
        <f>杜の家ファーム!P81</f>
        <v>3211791.6666666665</v>
      </c>
      <c r="Q43" s="15">
        <f>杜の家ファーム!Q81</f>
        <v>3211791.6666666665</v>
      </c>
      <c r="R43" s="16">
        <f t="shared" ref="R43:R55" si="46">SUM(F43:Q43)</f>
        <v>40453810.333333328</v>
      </c>
      <c r="T43" s="13" t="e">
        <f>杜の家ファーム!T81</f>
        <v>#REF!</v>
      </c>
      <c r="U43" s="14" t="e">
        <f>杜の家ファーム!U81</f>
        <v>#REF!</v>
      </c>
      <c r="V43" s="14" t="e">
        <f>杜の家ファーム!V81</f>
        <v>#REF!</v>
      </c>
      <c r="W43" s="14" t="e">
        <f>杜の家ファーム!W81</f>
        <v>#REF!</v>
      </c>
      <c r="X43" s="15" t="e">
        <f>杜の家ファーム!X81</f>
        <v>#REF!</v>
      </c>
    </row>
    <row r="44" spans="1:24" ht="14.25">
      <c r="A44" s="349" t="s">
        <v>46</v>
      </c>
      <c r="B44" s="328"/>
      <c r="C44" s="328"/>
      <c r="D44" s="83" t="s">
        <v>47</v>
      </c>
      <c r="E44" s="84"/>
      <c r="F44" s="13">
        <f>りゅうそう放課後ラボ!F67</f>
        <v>1210046</v>
      </c>
      <c r="G44" s="14">
        <f>りゅうそう放課後ラボ!G67</f>
        <v>1442545.8333333335</v>
      </c>
      <c r="H44" s="14">
        <f>りゅうそう放課後ラボ!H67</f>
        <v>1442545.8333333335</v>
      </c>
      <c r="I44" s="14">
        <f>りゅうそう放課後ラボ!I67</f>
        <v>1442545.8333333335</v>
      </c>
      <c r="J44" s="14">
        <f>りゅうそう放課後ラボ!J67</f>
        <v>1442545.8333333335</v>
      </c>
      <c r="K44" s="14">
        <f>りゅうそう放課後ラボ!K67</f>
        <v>1416545.8333333335</v>
      </c>
      <c r="L44" s="14">
        <f>りゅうそう放課後ラボ!L67</f>
        <v>1416545.8333333335</v>
      </c>
      <c r="M44" s="14">
        <f>りゅうそう放課後ラボ!M67</f>
        <v>1416545.8333333335</v>
      </c>
      <c r="N44" s="14">
        <f>りゅうそう放課後ラボ!N67</f>
        <v>1416545.8333333335</v>
      </c>
      <c r="O44" s="14">
        <f>りゅうそう放課後ラボ!O67</f>
        <v>1416545.8333333335</v>
      </c>
      <c r="P44" s="14">
        <f>りゅうそう放課後ラボ!P67</f>
        <v>1416545.8333333335</v>
      </c>
      <c r="Q44" s="15">
        <f>りゅうそう放課後ラボ!Q67</f>
        <v>1416545.8333333335</v>
      </c>
      <c r="R44" s="16">
        <f t="shared" si="46"/>
        <v>16896050.166666672</v>
      </c>
      <c r="T44" s="13">
        <f>りゅうそう放課後ラボ!T67</f>
        <v>13616279.5</v>
      </c>
      <c r="U44" s="14">
        <f>りゅうそう放課後ラボ!U67</f>
        <v>13703294.942499999</v>
      </c>
      <c r="V44" s="14">
        <f>りゅうそう放課後ラボ!V67</f>
        <v>13791615.616637498</v>
      </c>
      <c r="W44" s="14">
        <f>りゅうそう放課後ラボ!W67</f>
        <v>13881261.10088706</v>
      </c>
      <c r="X44" s="15">
        <f>りゅうそう放課後ラボ!X67</f>
        <v>13972251.267400365</v>
      </c>
    </row>
    <row r="45" spans="1:24" ht="14.25">
      <c r="A45" s="349" t="s">
        <v>48</v>
      </c>
      <c r="B45" s="328"/>
      <c r="C45" s="328"/>
      <c r="D45" s="83" t="s">
        <v>49</v>
      </c>
      <c r="E45" s="84"/>
      <c r="F45" s="13">
        <f>晴れの国!F77</f>
        <v>1169583</v>
      </c>
      <c r="G45" s="14">
        <f>晴れの国!G77</f>
        <v>1437333.3333333333</v>
      </c>
      <c r="H45" s="14">
        <f>晴れの国!H77</f>
        <v>1437333.3333333333</v>
      </c>
      <c r="I45" s="14">
        <f>晴れの国!I77</f>
        <v>1437333.3333333333</v>
      </c>
      <c r="J45" s="14">
        <f>晴れの国!J77</f>
        <v>1437333.3333333333</v>
      </c>
      <c r="K45" s="14">
        <f>晴れの国!K77</f>
        <v>1411333.3333333333</v>
      </c>
      <c r="L45" s="14">
        <f>晴れの国!L77</f>
        <v>1411333.3333333333</v>
      </c>
      <c r="M45" s="14">
        <f>晴れの国!M77</f>
        <v>1411333.3333333333</v>
      </c>
      <c r="N45" s="14">
        <f>晴れの国!N77</f>
        <v>1411333.3333333333</v>
      </c>
      <c r="O45" s="14">
        <f>晴れの国!O77</f>
        <v>1411333.3333333333</v>
      </c>
      <c r="P45" s="14">
        <f>晴れの国!P77</f>
        <v>1411333.3333333333</v>
      </c>
      <c r="Q45" s="15">
        <f>晴れの国!Q77</f>
        <v>1411333.3333333333</v>
      </c>
      <c r="R45" s="16">
        <f t="shared" si="46"/>
        <v>16798249.666666668</v>
      </c>
      <c r="T45" s="13">
        <f>晴れの国!T77</f>
        <v>16475000</v>
      </c>
      <c r="U45" s="14">
        <f>晴れの国!U77</f>
        <v>16590694.999999998</v>
      </c>
      <c r="V45" s="14">
        <f>晴れの国!V77</f>
        <v>16708125.424999999</v>
      </c>
      <c r="W45" s="14">
        <f>晴れの国!W77</f>
        <v>15027317.306374997</v>
      </c>
      <c r="X45" s="15">
        <f>晴れの国!X77</f>
        <v>16948297.065970622</v>
      </c>
    </row>
    <row r="46" spans="1:24" ht="14.25">
      <c r="A46" s="349" t="s">
        <v>51</v>
      </c>
      <c r="B46" s="328"/>
      <c r="C46" s="328"/>
      <c r="D46" s="83"/>
      <c r="E46" s="84"/>
      <c r="F46" s="66">
        <f t="shared" ref="F46:Q46" si="47">F8</f>
        <v>83333.333333333328</v>
      </c>
      <c r="G46" s="67">
        <f t="shared" si="47"/>
        <v>83333.333333333328</v>
      </c>
      <c r="H46" s="67">
        <f t="shared" si="47"/>
        <v>83333.333333333328</v>
      </c>
      <c r="I46" s="67">
        <f t="shared" si="47"/>
        <v>83333.333333333328</v>
      </c>
      <c r="J46" s="67">
        <f t="shared" si="47"/>
        <v>83333.333333333328</v>
      </c>
      <c r="K46" s="67">
        <f t="shared" si="47"/>
        <v>83333.333333333328</v>
      </c>
      <c r="L46" s="67">
        <f t="shared" si="47"/>
        <v>83333.333333333328</v>
      </c>
      <c r="M46" s="67">
        <f t="shared" si="47"/>
        <v>83333.333333333328</v>
      </c>
      <c r="N46" s="67">
        <f t="shared" si="47"/>
        <v>83333.333333333328</v>
      </c>
      <c r="O46" s="67">
        <f t="shared" si="47"/>
        <v>83333.333333333328</v>
      </c>
      <c r="P46" s="67">
        <f t="shared" si="47"/>
        <v>83333.333333333328</v>
      </c>
      <c r="Q46" s="70">
        <f t="shared" si="47"/>
        <v>83333.333333333328</v>
      </c>
      <c r="R46" s="98">
        <f t="shared" si="46"/>
        <v>1000000.0000000001</v>
      </c>
      <c r="T46" s="66">
        <f t="shared" ref="T46:X46" si="48">T8</f>
        <v>1000000.0000000001</v>
      </c>
      <c r="U46" s="67">
        <f t="shared" si="48"/>
        <v>1000000.0000000001</v>
      </c>
      <c r="V46" s="67">
        <f t="shared" si="48"/>
        <v>1000000.0000000001</v>
      </c>
      <c r="W46" s="67">
        <f t="shared" si="48"/>
        <v>1000000.0000000001</v>
      </c>
      <c r="X46" s="70">
        <f t="shared" si="48"/>
        <v>1000000.0000000001</v>
      </c>
    </row>
    <row r="47" spans="1:24" ht="14.25">
      <c r="A47" s="343" t="s">
        <v>52</v>
      </c>
      <c r="B47" s="328"/>
      <c r="C47" s="329"/>
      <c r="D47" s="18"/>
      <c r="E47" s="80"/>
      <c r="F47" s="7">
        <f t="shared" ref="F47:Q47" si="49">F35-F36</f>
        <v>-482776.33333333302</v>
      </c>
      <c r="G47" s="8">
        <f t="shared" si="49"/>
        <v>-511629.16666666605</v>
      </c>
      <c r="H47" s="8">
        <f t="shared" si="49"/>
        <v>738348.83333333395</v>
      </c>
      <c r="I47" s="8">
        <f t="shared" si="49"/>
        <v>209526.43333333358</v>
      </c>
      <c r="J47" s="8">
        <f t="shared" si="49"/>
        <v>1020232.6333333338</v>
      </c>
      <c r="K47" s="8">
        <f t="shared" si="49"/>
        <v>1332649.833333334</v>
      </c>
      <c r="L47" s="8">
        <f t="shared" si="49"/>
        <v>2776019.0883333348</v>
      </c>
      <c r="M47" s="8">
        <f t="shared" si="49"/>
        <v>820704.95333333407</v>
      </c>
      <c r="N47" s="8">
        <f t="shared" si="49"/>
        <v>1049912.4733333346</v>
      </c>
      <c r="O47" s="8">
        <f t="shared" si="49"/>
        <v>1083570.9533333341</v>
      </c>
      <c r="P47" s="8">
        <f t="shared" si="49"/>
        <v>731241.47333333362</v>
      </c>
      <c r="Q47" s="9">
        <f t="shared" si="49"/>
        <v>497685.15333333425</v>
      </c>
      <c r="R47" s="99">
        <f t="shared" si="46"/>
        <v>9265486.3283333424</v>
      </c>
      <c r="T47" s="7" t="e">
        <f t="shared" ref="T47:X47" si="50">T35-T36</f>
        <v>#REF!</v>
      </c>
      <c r="U47" s="8" t="e">
        <f t="shared" si="50"/>
        <v>#REF!</v>
      </c>
      <c r="V47" s="8" t="e">
        <f t="shared" si="50"/>
        <v>#REF!</v>
      </c>
      <c r="W47" s="8" t="e">
        <f t="shared" si="50"/>
        <v>#REF!</v>
      </c>
      <c r="X47" s="9" t="e">
        <f t="shared" si="50"/>
        <v>#REF!</v>
      </c>
    </row>
    <row r="48" spans="1:24" ht="14.25">
      <c r="A48" s="343" t="s">
        <v>53</v>
      </c>
      <c r="B48" s="328"/>
      <c r="C48" s="329"/>
      <c r="D48" s="18"/>
      <c r="E48" s="80"/>
      <c r="F48" s="19">
        <f t="shared" ref="F48:Q48" si="51">F49-F52</f>
        <v>-428000</v>
      </c>
      <c r="G48" s="20">
        <f t="shared" si="51"/>
        <v>-428000</v>
      </c>
      <c r="H48" s="20">
        <f t="shared" si="51"/>
        <v>-428000</v>
      </c>
      <c r="I48" s="20">
        <f t="shared" si="51"/>
        <v>-428000</v>
      </c>
      <c r="J48" s="20">
        <f t="shared" si="51"/>
        <v>-428000</v>
      </c>
      <c r="K48" s="20">
        <f t="shared" si="51"/>
        <v>-428000</v>
      </c>
      <c r="L48" s="20">
        <f t="shared" si="51"/>
        <v>-428000</v>
      </c>
      <c r="M48" s="20">
        <f t="shared" si="51"/>
        <v>-428000</v>
      </c>
      <c r="N48" s="20">
        <f t="shared" si="51"/>
        <v>-428000</v>
      </c>
      <c r="O48" s="20">
        <f t="shared" si="51"/>
        <v>-428000</v>
      </c>
      <c r="P48" s="20">
        <f t="shared" si="51"/>
        <v>-428000</v>
      </c>
      <c r="Q48" s="21">
        <f t="shared" si="51"/>
        <v>-428000</v>
      </c>
      <c r="R48" s="82">
        <f t="shared" si="46"/>
        <v>-5136000</v>
      </c>
      <c r="T48" s="19">
        <f t="shared" ref="T48:X48" si="52">T49-T52</f>
        <v>-3132000</v>
      </c>
      <c r="U48" s="20">
        <f t="shared" si="52"/>
        <v>-3132000</v>
      </c>
      <c r="V48" s="20">
        <f t="shared" si="52"/>
        <v>-3132000</v>
      </c>
      <c r="W48" s="20">
        <f t="shared" si="52"/>
        <v>-3132000</v>
      </c>
      <c r="X48" s="21">
        <f t="shared" si="52"/>
        <v>-1892000</v>
      </c>
    </row>
    <row r="49" spans="1:24" ht="14.25">
      <c r="A49" s="343" t="s">
        <v>54</v>
      </c>
      <c r="B49" s="328"/>
      <c r="C49" s="329"/>
      <c r="D49" s="18"/>
      <c r="E49" s="80"/>
      <c r="F49" s="19">
        <f t="shared" ref="F49:Q49" si="53">F50+F51</f>
        <v>0</v>
      </c>
      <c r="G49" s="20">
        <f t="shared" si="53"/>
        <v>0</v>
      </c>
      <c r="H49" s="20">
        <f t="shared" si="53"/>
        <v>0</v>
      </c>
      <c r="I49" s="20">
        <f t="shared" si="53"/>
        <v>0</v>
      </c>
      <c r="J49" s="20">
        <f t="shared" si="53"/>
        <v>0</v>
      </c>
      <c r="K49" s="20">
        <f t="shared" si="53"/>
        <v>0</v>
      </c>
      <c r="L49" s="20">
        <f t="shared" si="53"/>
        <v>0</v>
      </c>
      <c r="M49" s="20">
        <f t="shared" si="53"/>
        <v>0</v>
      </c>
      <c r="N49" s="20">
        <f t="shared" si="53"/>
        <v>0</v>
      </c>
      <c r="O49" s="20">
        <f t="shared" si="53"/>
        <v>0</v>
      </c>
      <c r="P49" s="20">
        <f t="shared" si="53"/>
        <v>0</v>
      </c>
      <c r="Q49" s="21">
        <f t="shared" si="53"/>
        <v>0</v>
      </c>
      <c r="R49" s="82">
        <f t="shared" si="46"/>
        <v>0</v>
      </c>
      <c r="T49" s="100">
        <f t="shared" ref="T49:X49" si="54">T50+T51</f>
        <v>0</v>
      </c>
      <c r="U49" s="101">
        <f t="shared" si="54"/>
        <v>0</v>
      </c>
      <c r="V49" s="101">
        <f t="shared" si="54"/>
        <v>0</v>
      </c>
      <c r="W49" s="101">
        <f t="shared" si="54"/>
        <v>0</v>
      </c>
      <c r="X49" s="102">
        <f t="shared" si="54"/>
        <v>0</v>
      </c>
    </row>
    <row r="50" spans="1:24" ht="15.75" customHeight="1">
      <c r="A50" s="349" t="s">
        <v>55</v>
      </c>
      <c r="B50" s="328"/>
      <c r="C50" s="328"/>
      <c r="D50" s="83"/>
      <c r="E50" s="84"/>
      <c r="F50" s="103">
        <f>杜の家ファーム!R90+りゅうそう放課後ラボ!R74+晴れの国!R86</f>
        <v>0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61">
        <f t="shared" si="46"/>
        <v>0</v>
      </c>
      <c r="T50" s="104"/>
      <c r="U50" s="105"/>
      <c r="V50" s="105"/>
      <c r="W50" s="105"/>
      <c r="X50" s="106"/>
    </row>
    <row r="51" spans="1:24" ht="15.75" customHeight="1">
      <c r="A51" s="349" t="s">
        <v>56</v>
      </c>
      <c r="B51" s="328"/>
      <c r="C51" s="328"/>
      <c r="D51" s="83"/>
      <c r="E51" s="84"/>
      <c r="F51" s="103">
        <v>0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61">
        <f t="shared" si="46"/>
        <v>0</v>
      </c>
      <c r="T51" s="104"/>
      <c r="U51" s="105"/>
      <c r="V51" s="105"/>
      <c r="W51" s="105"/>
      <c r="X51" s="106"/>
    </row>
    <row r="52" spans="1:24" ht="15.75" customHeight="1">
      <c r="A52" s="343" t="s">
        <v>57</v>
      </c>
      <c r="B52" s="328"/>
      <c r="C52" s="329"/>
      <c r="D52" s="18"/>
      <c r="E52" s="80"/>
      <c r="F52" s="19">
        <f t="shared" ref="F52:Q52" si="55">F53+F54</f>
        <v>428000</v>
      </c>
      <c r="G52" s="20">
        <f t="shared" si="55"/>
        <v>428000</v>
      </c>
      <c r="H52" s="20">
        <f t="shared" si="55"/>
        <v>428000</v>
      </c>
      <c r="I52" s="20">
        <f t="shared" si="55"/>
        <v>428000</v>
      </c>
      <c r="J52" s="20">
        <f t="shared" si="55"/>
        <v>428000</v>
      </c>
      <c r="K52" s="20">
        <f t="shared" si="55"/>
        <v>428000</v>
      </c>
      <c r="L52" s="20">
        <f t="shared" si="55"/>
        <v>428000</v>
      </c>
      <c r="M52" s="20">
        <f t="shared" si="55"/>
        <v>428000</v>
      </c>
      <c r="N52" s="20">
        <f t="shared" si="55"/>
        <v>428000</v>
      </c>
      <c r="O52" s="20">
        <f t="shared" si="55"/>
        <v>428000</v>
      </c>
      <c r="P52" s="20">
        <f t="shared" si="55"/>
        <v>428000</v>
      </c>
      <c r="Q52" s="21">
        <f t="shared" si="55"/>
        <v>428000</v>
      </c>
      <c r="R52" s="82">
        <f t="shared" si="46"/>
        <v>5136000</v>
      </c>
      <c r="T52" s="19">
        <f t="shared" ref="T52:X52" si="56">SUM(T53:T54)</f>
        <v>3132000</v>
      </c>
      <c r="U52" s="20">
        <f t="shared" si="56"/>
        <v>3132000</v>
      </c>
      <c r="V52" s="20">
        <f t="shared" si="56"/>
        <v>3132000</v>
      </c>
      <c r="W52" s="20">
        <f t="shared" si="56"/>
        <v>3132000</v>
      </c>
      <c r="X52" s="21">
        <f t="shared" si="56"/>
        <v>1892000</v>
      </c>
    </row>
    <row r="53" spans="1:24" ht="15.75" customHeight="1">
      <c r="A53" s="349" t="s">
        <v>58</v>
      </c>
      <c r="B53" s="328"/>
      <c r="C53" s="328"/>
      <c r="D53" s="83"/>
      <c r="E53" s="84"/>
      <c r="F53" s="103">
        <f>F28+杜の家ファーム!F93+りゅうそう放課後ラボ!F77+晴れの国!F89</f>
        <v>428000</v>
      </c>
      <c r="G53" s="107">
        <f>G28+杜の家ファーム!G93+りゅうそう放課後ラボ!G77+晴れの国!G89</f>
        <v>428000</v>
      </c>
      <c r="H53" s="107">
        <f>H28+杜の家ファーム!H93+りゅうそう放課後ラボ!H77+晴れの国!H89</f>
        <v>428000</v>
      </c>
      <c r="I53" s="107">
        <f>I28+杜の家ファーム!I93+りゅうそう放課後ラボ!I77+晴れの国!I89</f>
        <v>428000</v>
      </c>
      <c r="J53" s="107">
        <f>J28+杜の家ファーム!J93+りゅうそう放課後ラボ!J77+晴れの国!J89</f>
        <v>428000</v>
      </c>
      <c r="K53" s="107">
        <f>K28+杜の家ファーム!K93+りゅうそう放課後ラボ!K77+晴れの国!K89</f>
        <v>428000</v>
      </c>
      <c r="L53" s="107">
        <f>L28+杜の家ファーム!L93+りゅうそう放課後ラボ!L77+晴れの国!L89</f>
        <v>428000</v>
      </c>
      <c r="M53" s="107">
        <f>M28+杜の家ファーム!M93+りゅうそう放課後ラボ!M77+晴れの国!M89</f>
        <v>428000</v>
      </c>
      <c r="N53" s="107">
        <f>N28+杜の家ファーム!N93+りゅうそう放課後ラボ!N77+晴れの国!N89</f>
        <v>428000</v>
      </c>
      <c r="O53" s="107">
        <f>O28+杜の家ファーム!O93+りゅうそう放課後ラボ!O77+晴れの国!O89</f>
        <v>428000</v>
      </c>
      <c r="P53" s="107">
        <f>P28+杜の家ファーム!P93+りゅうそう放課後ラボ!P77+晴れの国!P89</f>
        <v>428000</v>
      </c>
      <c r="Q53" s="108">
        <f>Q28+杜の家ファーム!Q93+りゅうそう放課後ラボ!Q77+晴れの国!Q89</f>
        <v>428000</v>
      </c>
      <c r="R53" s="61">
        <f t="shared" si="46"/>
        <v>5136000</v>
      </c>
      <c r="T53" s="103">
        <f>杜の家ファーム!T93+りゅうそう放課後ラボ!T77+晴れの国!T89+T28</f>
        <v>3132000</v>
      </c>
      <c r="U53" s="107">
        <f>杜の家ファーム!U93+りゅうそう放課後ラボ!U77+晴れの国!U89+U28</f>
        <v>3132000</v>
      </c>
      <c r="V53" s="107">
        <f>杜の家ファーム!V93+りゅうそう放課後ラボ!V77+晴れの国!V89+V28</f>
        <v>3132000</v>
      </c>
      <c r="W53" s="107">
        <f>杜の家ファーム!W93+りゅうそう放課後ラボ!W77+晴れの国!W89+W28</f>
        <v>3132000</v>
      </c>
      <c r="X53" s="108">
        <f>杜の家ファーム!X93+りゅうそう放課後ラボ!X77+晴れの国!X89+X28</f>
        <v>1892000</v>
      </c>
    </row>
    <row r="54" spans="1:24" ht="15.75" customHeight="1">
      <c r="A54" s="349" t="s">
        <v>59</v>
      </c>
      <c r="B54" s="328"/>
      <c r="C54" s="328"/>
      <c r="D54" s="83" t="s">
        <v>60</v>
      </c>
      <c r="E54" s="84"/>
      <c r="F54" s="103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8"/>
      <c r="R54" s="61">
        <f t="shared" si="46"/>
        <v>0</v>
      </c>
      <c r="T54" s="109"/>
      <c r="U54" s="110"/>
      <c r="V54" s="110"/>
      <c r="W54" s="110"/>
      <c r="X54" s="111"/>
    </row>
    <row r="55" spans="1:24" ht="15.75" customHeight="1">
      <c r="A55" s="343" t="s">
        <v>61</v>
      </c>
      <c r="B55" s="328"/>
      <c r="C55" s="329"/>
      <c r="D55" s="18"/>
      <c r="E55" s="80"/>
      <c r="F55" s="19">
        <f t="shared" ref="F55:Q55" si="57">F47+F48</f>
        <v>-910776.33333333302</v>
      </c>
      <c r="G55" s="20">
        <f t="shared" si="57"/>
        <v>-939629.16666666605</v>
      </c>
      <c r="H55" s="20">
        <f t="shared" si="57"/>
        <v>310348.83333333395</v>
      </c>
      <c r="I55" s="20">
        <f t="shared" si="57"/>
        <v>-218473.56666666642</v>
      </c>
      <c r="J55" s="20">
        <f t="shared" si="57"/>
        <v>592232.63333333377</v>
      </c>
      <c r="K55" s="20">
        <f t="shared" si="57"/>
        <v>904649.83333333395</v>
      </c>
      <c r="L55" s="20">
        <f t="shared" si="57"/>
        <v>2348019.0883333348</v>
      </c>
      <c r="M55" s="20">
        <f t="shared" si="57"/>
        <v>392704.95333333407</v>
      </c>
      <c r="N55" s="20">
        <f t="shared" si="57"/>
        <v>621912.47333333455</v>
      </c>
      <c r="O55" s="20">
        <f t="shared" si="57"/>
        <v>655570.95333333407</v>
      </c>
      <c r="P55" s="20">
        <f t="shared" si="57"/>
        <v>303241.47333333362</v>
      </c>
      <c r="Q55" s="21">
        <f t="shared" si="57"/>
        <v>69685.153333334252</v>
      </c>
      <c r="R55" s="82">
        <f t="shared" si="46"/>
        <v>4129486.3283333415</v>
      </c>
      <c r="T55" s="19" t="e">
        <f t="shared" ref="T55:X55" si="58">T47+T48</f>
        <v>#REF!</v>
      </c>
      <c r="U55" s="20" t="e">
        <f t="shared" si="58"/>
        <v>#REF!</v>
      </c>
      <c r="V55" s="20" t="e">
        <f t="shared" si="58"/>
        <v>#REF!</v>
      </c>
      <c r="W55" s="20" t="e">
        <f t="shared" si="58"/>
        <v>#REF!</v>
      </c>
      <c r="X55" s="21" t="e">
        <f t="shared" si="58"/>
        <v>#REF!</v>
      </c>
    </row>
    <row r="56" spans="1:24" ht="15.75" customHeight="1">
      <c r="A56" s="344" t="s">
        <v>62</v>
      </c>
      <c r="B56" s="341"/>
      <c r="C56" s="342"/>
      <c r="D56" s="23"/>
      <c r="E56" s="112"/>
      <c r="F56" s="24">
        <f>F55+F37</f>
        <v>4589223.666666667</v>
      </c>
      <c r="G56" s="25">
        <f t="shared" ref="G56:Q56" si="59">G37+G47+G48</f>
        <v>3649594.5000000009</v>
      </c>
      <c r="H56" s="25">
        <f t="shared" si="59"/>
        <v>3959943.3333333349</v>
      </c>
      <c r="I56" s="25">
        <f t="shared" si="59"/>
        <v>3741469.7666666685</v>
      </c>
      <c r="J56" s="25">
        <f t="shared" si="59"/>
        <v>4333702.4000000022</v>
      </c>
      <c r="K56" s="25">
        <f t="shared" si="59"/>
        <v>5238352.2333333362</v>
      </c>
      <c r="L56" s="25">
        <f t="shared" si="59"/>
        <v>7586371.321666671</v>
      </c>
      <c r="M56" s="25">
        <f t="shared" si="59"/>
        <v>7979076.275000006</v>
      </c>
      <c r="N56" s="25">
        <f t="shared" si="59"/>
        <v>8600988.7483333405</v>
      </c>
      <c r="O56" s="25">
        <f t="shared" si="59"/>
        <v>9256559.7016666755</v>
      </c>
      <c r="P56" s="25">
        <f t="shared" si="59"/>
        <v>9559801.1750000082</v>
      </c>
      <c r="Q56" s="26">
        <f t="shared" si="59"/>
        <v>9629486.3283333424</v>
      </c>
      <c r="R56" s="113"/>
      <c r="T56" s="24" t="e">
        <f t="shared" ref="T56:X56" si="60">T55+T37</f>
        <v>#REF!</v>
      </c>
      <c r="U56" s="25" t="e">
        <f t="shared" si="60"/>
        <v>#REF!</v>
      </c>
      <c r="V56" s="25" t="e">
        <f t="shared" si="60"/>
        <v>#REF!</v>
      </c>
      <c r="W56" s="25" t="e">
        <f t="shared" si="60"/>
        <v>#REF!</v>
      </c>
      <c r="X56" s="26" t="e">
        <f t="shared" si="60"/>
        <v>#REF!</v>
      </c>
    </row>
    <row r="57" spans="1:24" ht="15.75" customHeight="1"/>
    <row r="58" spans="1:24" ht="15.75" customHeight="1"/>
    <row r="59" spans="1:24" ht="15.75" customHeight="1"/>
    <row r="60" spans="1:24" ht="15.75" customHeight="1"/>
    <row r="61" spans="1:24" ht="15.75" customHeight="1"/>
    <row r="62" spans="1:24" ht="15.75" customHeight="1"/>
    <row r="63" spans="1:24" ht="15.75" customHeight="1"/>
    <row r="64" spans="1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A36:C36"/>
    <mergeCell ref="A37:C37"/>
    <mergeCell ref="A38:C38"/>
    <mergeCell ref="A39:C39"/>
    <mergeCell ref="A40:C40"/>
    <mergeCell ref="A41:C41"/>
    <mergeCell ref="A42:C42"/>
    <mergeCell ref="A50:C50"/>
    <mergeCell ref="A51:C51"/>
    <mergeCell ref="A52:C52"/>
    <mergeCell ref="A53:C53"/>
    <mergeCell ref="A54:C54"/>
    <mergeCell ref="A55:C55"/>
    <mergeCell ref="A56:C56"/>
    <mergeCell ref="A43:C43"/>
    <mergeCell ref="A44:C44"/>
    <mergeCell ref="A45:C45"/>
    <mergeCell ref="A46:C46"/>
    <mergeCell ref="A47:C47"/>
    <mergeCell ref="A48:C48"/>
    <mergeCell ref="A49:C49"/>
    <mergeCell ref="A2:E3"/>
    <mergeCell ref="F2:R2"/>
    <mergeCell ref="T2:T3"/>
    <mergeCell ref="U2:U3"/>
    <mergeCell ref="V2:V3"/>
    <mergeCell ref="W2:W3"/>
    <mergeCell ref="X2:X3"/>
    <mergeCell ref="U17:U18"/>
    <mergeCell ref="V17:V18"/>
    <mergeCell ref="W17:W18"/>
    <mergeCell ref="X17:X18"/>
    <mergeCell ref="A11:C11"/>
    <mergeCell ref="A12:C12"/>
    <mergeCell ref="A14:C14"/>
    <mergeCell ref="A15:C15"/>
    <mergeCell ref="A17:E18"/>
    <mergeCell ref="F17:R17"/>
    <mergeCell ref="T17:T18"/>
    <mergeCell ref="U24:U25"/>
    <mergeCell ref="V24:V25"/>
    <mergeCell ref="W24:W25"/>
    <mergeCell ref="X24:X25"/>
    <mergeCell ref="A19:C19"/>
    <mergeCell ref="A20:C20"/>
    <mergeCell ref="A21:C21"/>
    <mergeCell ref="A22:C22"/>
    <mergeCell ref="A24:E25"/>
    <mergeCell ref="F24:R24"/>
    <mergeCell ref="T24:T25"/>
    <mergeCell ref="T33:T34"/>
    <mergeCell ref="U33:U34"/>
    <mergeCell ref="V33:V34"/>
    <mergeCell ref="W33:W34"/>
    <mergeCell ref="X33:X34"/>
    <mergeCell ref="A33:E34"/>
    <mergeCell ref="F33:R33"/>
    <mergeCell ref="A26:C26"/>
    <mergeCell ref="A27:C27"/>
    <mergeCell ref="A28:C28"/>
    <mergeCell ref="A29:C29"/>
    <mergeCell ref="A30:C30"/>
  </mergeCells>
  <phoneticPr fontId="8"/>
  <pageMargins left="0.62992125984251968" right="0.23622047244094491" top="0.74803149606299213" bottom="0.74803149606299213" header="0" footer="0"/>
  <pageSetup paperSize="8" fitToWidth="0" orientation="landscape" r:id="rId1"/>
  <headerFooter>
    <oddHeader>&amp;C令和3年度収支予算書・資金繰り計画書 （事務局・法人全体）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zoomScaleNormal="100" workbookViewId="0">
      <selection activeCell="A36" sqref="A36:XFD36"/>
    </sheetView>
  </sheetViews>
  <sheetFormatPr defaultColWidth="11.25" defaultRowHeight="15" customHeight="1"/>
  <cols>
    <col min="1" max="3" width="10.625" customWidth="1"/>
    <col min="4" max="18" width="15.625" customWidth="1"/>
    <col min="19" max="19" width="6" customWidth="1"/>
    <col min="20" max="24" width="6" hidden="1" customWidth="1"/>
    <col min="25" max="26" width="6" customWidth="1"/>
  </cols>
  <sheetData>
    <row r="1" spans="1:24" ht="19.5" thickBot="1">
      <c r="A1" s="114"/>
    </row>
    <row r="2" spans="1:24" ht="14.25" hidden="1">
      <c r="A2" s="317" t="s">
        <v>0</v>
      </c>
      <c r="B2" s="318"/>
      <c r="C2" s="318"/>
      <c r="D2" s="318"/>
      <c r="E2" s="319"/>
      <c r="F2" s="355" t="s">
        <v>63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52"/>
      <c r="T2" s="330" t="s">
        <v>1</v>
      </c>
      <c r="U2" s="332" t="s">
        <v>2</v>
      </c>
      <c r="V2" s="332" t="s">
        <v>3</v>
      </c>
      <c r="W2" s="332" t="s">
        <v>4</v>
      </c>
      <c r="X2" s="334" t="s">
        <v>5</v>
      </c>
    </row>
    <row r="3" spans="1:24" ht="14.25" hidden="1">
      <c r="A3" s="320"/>
      <c r="B3" s="321"/>
      <c r="C3" s="321"/>
      <c r="D3" s="321"/>
      <c r="E3" s="322"/>
      <c r="F3" s="51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77" t="s">
        <v>18</v>
      </c>
      <c r="T3" s="331"/>
      <c r="U3" s="333"/>
      <c r="V3" s="333"/>
      <c r="W3" s="333"/>
      <c r="X3" s="335"/>
    </row>
    <row r="4" spans="1:24" ht="14.25" hidden="1">
      <c r="A4" s="324" t="s">
        <v>64</v>
      </c>
      <c r="B4" s="325"/>
      <c r="C4" s="326"/>
      <c r="D4" s="72"/>
      <c r="E4" s="72"/>
      <c r="F4" s="7">
        <f t="shared" ref="F4:R4" si="0">SUM(F5:F7)</f>
        <v>3349944</v>
      </c>
      <c r="G4" s="8">
        <f t="shared" si="0"/>
        <v>3484373</v>
      </c>
      <c r="H4" s="8">
        <f t="shared" si="0"/>
        <v>3891312</v>
      </c>
      <c r="I4" s="8">
        <f t="shared" si="0"/>
        <v>3874258</v>
      </c>
      <c r="J4" s="8">
        <f t="shared" si="0"/>
        <v>3424420</v>
      </c>
      <c r="K4" s="8">
        <f t="shared" si="0"/>
        <v>3724312</v>
      </c>
      <c r="L4" s="8">
        <f t="shared" si="0"/>
        <v>5395816</v>
      </c>
      <c r="M4" s="8">
        <f t="shared" si="0"/>
        <v>3553628</v>
      </c>
      <c r="N4" s="8">
        <f t="shared" si="0"/>
        <v>3269253</v>
      </c>
      <c r="O4" s="8">
        <f t="shared" si="0"/>
        <v>3469253</v>
      </c>
      <c r="P4" s="8">
        <f t="shared" si="0"/>
        <v>3269253</v>
      </c>
      <c r="Q4" s="9">
        <f t="shared" si="0"/>
        <v>3695816</v>
      </c>
      <c r="R4" s="57">
        <f t="shared" si="0"/>
        <v>44401638</v>
      </c>
      <c r="T4" s="7">
        <f t="shared" ref="T4:X4" si="1">SUM(T5:T7)</f>
        <v>35412324.960000001</v>
      </c>
      <c r="U4" s="8">
        <f t="shared" si="1"/>
        <v>35412324.960000001</v>
      </c>
      <c r="V4" s="8">
        <f t="shared" si="1"/>
        <v>35412324.960000001</v>
      </c>
      <c r="W4" s="8">
        <f t="shared" si="1"/>
        <v>35412324.960000001</v>
      </c>
      <c r="X4" s="9">
        <f t="shared" si="1"/>
        <v>35412324.960000001</v>
      </c>
    </row>
    <row r="5" spans="1:24" ht="14.25" hidden="1">
      <c r="A5" s="327" t="s">
        <v>65</v>
      </c>
      <c r="B5" s="328"/>
      <c r="C5" s="329"/>
      <c r="D5" s="12"/>
      <c r="E5" s="12"/>
      <c r="F5" s="13">
        <f t="shared" ref="F5:R5" si="2">F22</f>
        <v>2957444</v>
      </c>
      <c r="G5" s="14">
        <f t="shared" si="2"/>
        <v>3091873</v>
      </c>
      <c r="H5" s="14">
        <f t="shared" si="2"/>
        <v>3298812</v>
      </c>
      <c r="I5" s="14">
        <f t="shared" si="2"/>
        <v>3448758</v>
      </c>
      <c r="J5" s="14">
        <f t="shared" si="2"/>
        <v>2998920</v>
      </c>
      <c r="K5" s="14">
        <f t="shared" si="2"/>
        <v>3298812</v>
      </c>
      <c r="L5" s="14">
        <f t="shared" si="2"/>
        <v>3270316</v>
      </c>
      <c r="M5" s="14">
        <f t="shared" si="2"/>
        <v>3128128</v>
      </c>
      <c r="N5" s="14">
        <f t="shared" si="2"/>
        <v>2843753</v>
      </c>
      <c r="O5" s="14">
        <f t="shared" si="2"/>
        <v>2843753</v>
      </c>
      <c r="P5" s="14">
        <f t="shared" si="2"/>
        <v>2843753</v>
      </c>
      <c r="Q5" s="15">
        <f t="shared" si="2"/>
        <v>3270316</v>
      </c>
      <c r="R5" s="61">
        <f t="shared" si="2"/>
        <v>37294638</v>
      </c>
      <c r="T5" s="13">
        <f t="shared" ref="T5:X5" si="3">T22</f>
        <v>30318324.960000001</v>
      </c>
      <c r="U5" s="14">
        <f t="shared" si="3"/>
        <v>30318324.960000001</v>
      </c>
      <c r="V5" s="14">
        <f t="shared" si="3"/>
        <v>30318324.960000001</v>
      </c>
      <c r="W5" s="14">
        <f t="shared" si="3"/>
        <v>30318324.960000001</v>
      </c>
      <c r="X5" s="15">
        <f t="shared" si="3"/>
        <v>30318324.960000001</v>
      </c>
    </row>
    <row r="6" spans="1:24" ht="14.25" hidden="1">
      <c r="A6" s="115" t="s">
        <v>66</v>
      </c>
      <c r="B6" s="116"/>
      <c r="C6" s="116"/>
      <c r="D6" s="12"/>
      <c r="E6" s="12"/>
      <c r="F6" s="13">
        <f t="shared" ref="F6:R6" si="4">F29</f>
        <v>392500</v>
      </c>
      <c r="G6" s="14">
        <f t="shared" si="4"/>
        <v>392500</v>
      </c>
      <c r="H6" s="14">
        <f t="shared" si="4"/>
        <v>392500</v>
      </c>
      <c r="I6" s="14">
        <f t="shared" si="4"/>
        <v>425500</v>
      </c>
      <c r="J6" s="14">
        <f t="shared" si="4"/>
        <v>425500</v>
      </c>
      <c r="K6" s="14">
        <f t="shared" si="4"/>
        <v>425500</v>
      </c>
      <c r="L6" s="14">
        <f t="shared" si="4"/>
        <v>725500</v>
      </c>
      <c r="M6" s="14">
        <f t="shared" si="4"/>
        <v>425500</v>
      </c>
      <c r="N6" s="14">
        <f t="shared" si="4"/>
        <v>425500</v>
      </c>
      <c r="O6" s="14">
        <f t="shared" si="4"/>
        <v>425500</v>
      </c>
      <c r="P6" s="14">
        <f t="shared" si="4"/>
        <v>425500</v>
      </c>
      <c r="Q6" s="15">
        <f t="shared" si="4"/>
        <v>425500</v>
      </c>
      <c r="R6" s="61">
        <f t="shared" si="4"/>
        <v>5307000</v>
      </c>
      <c r="T6" s="13">
        <f t="shared" ref="T6:X6" si="5">T29</f>
        <v>3294000</v>
      </c>
      <c r="U6" s="14">
        <f t="shared" si="5"/>
        <v>3294000</v>
      </c>
      <c r="V6" s="14">
        <f t="shared" si="5"/>
        <v>3294000</v>
      </c>
      <c r="W6" s="14">
        <f t="shared" si="5"/>
        <v>3294000</v>
      </c>
      <c r="X6" s="15">
        <f t="shared" si="5"/>
        <v>3294000</v>
      </c>
    </row>
    <row r="7" spans="1:24" ht="14.25" hidden="1">
      <c r="A7" s="327" t="s">
        <v>67</v>
      </c>
      <c r="B7" s="328"/>
      <c r="C7" s="329"/>
      <c r="D7" s="12"/>
      <c r="E7" s="12"/>
      <c r="F7" s="66">
        <f t="shared" ref="F7:O7" si="6">F35</f>
        <v>0</v>
      </c>
      <c r="G7" s="67">
        <f t="shared" si="6"/>
        <v>0</v>
      </c>
      <c r="H7" s="67">
        <f t="shared" si="6"/>
        <v>200000</v>
      </c>
      <c r="I7" s="67">
        <f t="shared" si="6"/>
        <v>0</v>
      </c>
      <c r="J7" s="67">
        <f t="shared" si="6"/>
        <v>0</v>
      </c>
      <c r="K7" s="67">
        <f t="shared" si="6"/>
        <v>0</v>
      </c>
      <c r="L7" s="67">
        <f t="shared" si="6"/>
        <v>1400000</v>
      </c>
      <c r="M7" s="67">
        <f t="shared" si="6"/>
        <v>0</v>
      </c>
      <c r="N7" s="67">
        <f t="shared" si="6"/>
        <v>0</v>
      </c>
      <c r="O7" s="67">
        <f t="shared" si="6"/>
        <v>200000</v>
      </c>
      <c r="P7" s="67"/>
      <c r="Q7" s="70">
        <f>Q35</f>
        <v>0</v>
      </c>
      <c r="R7" s="88">
        <f>SUM(F7:Q7)</f>
        <v>1800000</v>
      </c>
      <c r="T7" s="117">
        <f t="shared" ref="T7:X7" si="7">T35</f>
        <v>1800000</v>
      </c>
      <c r="U7" s="86">
        <f t="shared" si="7"/>
        <v>1800000</v>
      </c>
      <c r="V7" s="86">
        <f t="shared" si="7"/>
        <v>1800000</v>
      </c>
      <c r="W7" s="86">
        <f t="shared" si="7"/>
        <v>1800000</v>
      </c>
      <c r="X7" s="118">
        <f t="shared" si="7"/>
        <v>1800000</v>
      </c>
    </row>
    <row r="8" spans="1:24" ht="14.25" hidden="1">
      <c r="A8" s="343" t="s">
        <v>35</v>
      </c>
      <c r="B8" s="328"/>
      <c r="C8" s="329"/>
      <c r="D8" s="18"/>
      <c r="E8" s="18"/>
      <c r="F8" s="7">
        <f t="shared" ref="F8:R8" si="8">SUM(F9:F12)</f>
        <v>3381371.6666666665</v>
      </c>
      <c r="G8" s="8">
        <f t="shared" si="8"/>
        <v>3452261.6666666665</v>
      </c>
      <c r="H8" s="8">
        <f t="shared" si="8"/>
        <v>3564851.6666666665</v>
      </c>
      <c r="I8" s="8">
        <f t="shared" si="8"/>
        <v>3644081.6666666665</v>
      </c>
      <c r="J8" s="8">
        <f t="shared" si="8"/>
        <v>3239391.6666666665</v>
      </c>
      <c r="K8" s="8">
        <f t="shared" si="8"/>
        <v>3397851.6666666665</v>
      </c>
      <c r="L8" s="8">
        <f t="shared" si="8"/>
        <v>3445341.6666666665</v>
      </c>
      <c r="M8" s="8">
        <f t="shared" si="8"/>
        <v>3367491.6666666665</v>
      </c>
      <c r="N8" s="8">
        <f t="shared" si="8"/>
        <v>3211791.6666666665</v>
      </c>
      <c r="O8" s="8">
        <f t="shared" si="8"/>
        <v>3211791.6666666665</v>
      </c>
      <c r="P8" s="8">
        <f t="shared" si="8"/>
        <v>3211791.6666666665</v>
      </c>
      <c r="Q8" s="56">
        <f t="shared" si="8"/>
        <v>3445341.6666666665</v>
      </c>
      <c r="R8" s="57">
        <f t="shared" si="8"/>
        <v>42133360</v>
      </c>
      <c r="T8" s="7" t="e">
        <f t="shared" ref="T8:X8" si="9">SUM(T9:T12)</f>
        <v>#REF!</v>
      </c>
      <c r="U8" s="8" t="e">
        <f t="shared" si="9"/>
        <v>#REF!</v>
      </c>
      <c r="V8" s="8" t="e">
        <f t="shared" si="9"/>
        <v>#REF!</v>
      </c>
      <c r="W8" s="8" t="e">
        <f t="shared" si="9"/>
        <v>#REF!</v>
      </c>
      <c r="X8" s="9" t="e">
        <f t="shared" si="9"/>
        <v>#REF!</v>
      </c>
    </row>
    <row r="9" spans="1:24" ht="14.25" hidden="1">
      <c r="A9" s="327" t="s">
        <v>68</v>
      </c>
      <c r="B9" s="328"/>
      <c r="C9" s="329"/>
      <c r="D9" s="12"/>
      <c r="E9" s="12"/>
      <c r="F9" s="13">
        <f t="shared" ref="F9:R9" si="10">F41</f>
        <v>1523791.6666666665</v>
      </c>
      <c r="G9" s="14">
        <f t="shared" si="10"/>
        <v>1523791.6666666665</v>
      </c>
      <c r="H9" s="14">
        <f t="shared" si="10"/>
        <v>1523791.6666666665</v>
      </c>
      <c r="I9" s="14">
        <f t="shared" si="10"/>
        <v>1523791.6666666665</v>
      </c>
      <c r="J9" s="14">
        <f t="shared" si="10"/>
        <v>1497791.6666666665</v>
      </c>
      <c r="K9" s="14">
        <f t="shared" si="10"/>
        <v>1497791.6666666665</v>
      </c>
      <c r="L9" s="14">
        <f t="shared" si="10"/>
        <v>1497791.6666666665</v>
      </c>
      <c r="M9" s="14">
        <f t="shared" si="10"/>
        <v>1497791.6666666665</v>
      </c>
      <c r="N9" s="14">
        <f t="shared" si="10"/>
        <v>1497791.6666666665</v>
      </c>
      <c r="O9" s="14">
        <f t="shared" si="10"/>
        <v>1497791.6666666665</v>
      </c>
      <c r="P9" s="14">
        <f t="shared" si="10"/>
        <v>1497791.6666666665</v>
      </c>
      <c r="Q9" s="60">
        <f t="shared" si="10"/>
        <v>1497791.6666666665</v>
      </c>
      <c r="R9" s="61">
        <f t="shared" si="10"/>
        <v>18077500</v>
      </c>
      <c r="T9" s="13" t="e">
        <f t="shared" ref="T9:X9" si="11">T41</f>
        <v>#REF!</v>
      </c>
      <c r="U9" s="14" t="e">
        <f t="shared" si="11"/>
        <v>#REF!</v>
      </c>
      <c r="V9" s="14" t="e">
        <f t="shared" si="11"/>
        <v>#REF!</v>
      </c>
      <c r="W9" s="14" t="e">
        <f t="shared" si="11"/>
        <v>#REF!</v>
      </c>
      <c r="X9" s="15" t="e">
        <f t="shared" si="11"/>
        <v>#REF!</v>
      </c>
    </row>
    <row r="10" spans="1:24" ht="14.25" hidden="1">
      <c r="A10" s="115" t="s">
        <v>69</v>
      </c>
      <c r="B10" s="116"/>
      <c r="C10" s="116"/>
      <c r="D10" s="12"/>
      <c r="E10" s="12"/>
      <c r="F10" s="13">
        <f t="shared" ref="F10:R10" si="12">F50</f>
        <v>1559580</v>
      </c>
      <c r="G10" s="14">
        <f t="shared" si="12"/>
        <v>1630470</v>
      </c>
      <c r="H10" s="14">
        <f t="shared" si="12"/>
        <v>1743060</v>
      </c>
      <c r="I10" s="14">
        <f t="shared" si="12"/>
        <v>1822290</v>
      </c>
      <c r="J10" s="14">
        <f t="shared" si="12"/>
        <v>1584600</v>
      </c>
      <c r="K10" s="14">
        <f t="shared" si="12"/>
        <v>1743060</v>
      </c>
      <c r="L10" s="14">
        <f t="shared" si="12"/>
        <v>1790550</v>
      </c>
      <c r="M10" s="14">
        <f t="shared" si="12"/>
        <v>1712700</v>
      </c>
      <c r="N10" s="14">
        <f t="shared" si="12"/>
        <v>1557000</v>
      </c>
      <c r="O10" s="14">
        <f t="shared" si="12"/>
        <v>1557000</v>
      </c>
      <c r="P10" s="14">
        <f t="shared" si="12"/>
        <v>1557000</v>
      </c>
      <c r="Q10" s="60">
        <f t="shared" si="12"/>
        <v>1790550</v>
      </c>
      <c r="R10" s="61">
        <f t="shared" si="12"/>
        <v>21607860</v>
      </c>
      <c r="T10" s="13">
        <f t="shared" ref="T10:X10" si="13">T50</f>
        <v>19410600</v>
      </c>
      <c r="U10" s="14">
        <f t="shared" si="13"/>
        <v>19410600</v>
      </c>
      <c r="V10" s="14">
        <f t="shared" si="13"/>
        <v>19410600</v>
      </c>
      <c r="W10" s="14">
        <f t="shared" si="13"/>
        <v>19410600</v>
      </c>
      <c r="X10" s="15">
        <f t="shared" si="13"/>
        <v>19410600</v>
      </c>
    </row>
    <row r="11" spans="1:24" ht="14.25" hidden="1">
      <c r="A11" s="115" t="s">
        <v>70</v>
      </c>
      <c r="B11" s="116"/>
      <c r="C11" s="116"/>
      <c r="D11" s="12"/>
      <c r="E11" s="12"/>
      <c r="F11" s="13">
        <f t="shared" ref="F11:R11" si="14">F56</f>
        <v>258000</v>
      </c>
      <c r="G11" s="14">
        <f t="shared" si="14"/>
        <v>258000</v>
      </c>
      <c r="H11" s="14">
        <f t="shared" si="14"/>
        <v>258000</v>
      </c>
      <c r="I11" s="14">
        <f t="shared" si="14"/>
        <v>258000</v>
      </c>
      <c r="J11" s="14">
        <f t="shared" si="14"/>
        <v>117000</v>
      </c>
      <c r="K11" s="14">
        <f t="shared" si="14"/>
        <v>117000</v>
      </c>
      <c r="L11" s="14">
        <f t="shared" si="14"/>
        <v>117000</v>
      </c>
      <c r="M11" s="14">
        <f t="shared" si="14"/>
        <v>117000</v>
      </c>
      <c r="N11" s="14">
        <f t="shared" si="14"/>
        <v>117000</v>
      </c>
      <c r="O11" s="14">
        <f t="shared" si="14"/>
        <v>117000</v>
      </c>
      <c r="P11" s="14">
        <f t="shared" si="14"/>
        <v>117000</v>
      </c>
      <c r="Q11" s="60">
        <f t="shared" si="14"/>
        <v>117000</v>
      </c>
      <c r="R11" s="61">
        <f t="shared" si="14"/>
        <v>1968000</v>
      </c>
      <c r="T11" s="13">
        <f t="shared" ref="T11:X11" si="15">T56</f>
        <v>3096000</v>
      </c>
      <c r="U11" s="14">
        <f t="shared" si="15"/>
        <v>3096000</v>
      </c>
      <c r="V11" s="14">
        <f t="shared" si="15"/>
        <v>3096000</v>
      </c>
      <c r="W11" s="14">
        <f t="shared" si="15"/>
        <v>3096000</v>
      </c>
      <c r="X11" s="15">
        <f t="shared" si="15"/>
        <v>3096000</v>
      </c>
    </row>
    <row r="12" spans="1:24" ht="14.25" hidden="1">
      <c r="A12" s="327" t="s">
        <v>71</v>
      </c>
      <c r="B12" s="328"/>
      <c r="C12" s="329"/>
      <c r="D12" s="12"/>
      <c r="E12" s="12"/>
      <c r="F12" s="117">
        <f t="shared" ref="F12:R12" si="16">F63</f>
        <v>40000</v>
      </c>
      <c r="G12" s="86">
        <f t="shared" si="16"/>
        <v>40000</v>
      </c>
      <c r="H12" s="86">
        <f t="shared" si="16"/>
        <v>40000</v>
      </c>
      <c r="I12" s="86">
        <f t="shared" si="16"/>
        <v>40000</v>
      </c>
      <c r="J12" s="86">
        <f t="shared" si="16"/>
        <v>40000</v>
      </c>
      <c r="K12" s="86">
        <f t="shared" si="16"/>
        <v>40000</v>
      </c>
      <c r="L12" s="86">
        <f t="shared" si="16"/>
        <v>40000</v>
      </c>
      <c r="M12" s="86">
        <f t="shared" si="16"/>
        <v>40000</v>
      </c>
      <c r="N12" s="86">
        <f t="shared" si="16"/>
        <v>40000</v>
      </c>
      <c r="O12" s="86">
        <f t="shared" si="16"/>
        <v>40000</v>
      </c>
      <c r="P12" s="86">
        <f t="shared" si="16"/>
        <v>40000</v>
      </c>
      <c r="Q12" s="87">
        <f t="shared" si="16"/>
        <v>40000</v>
      </c>
      <c r="R12" s="88">
        <f t="shared" si="16"/>
        <v>480000</v>
      </c>
      <c r="T12" s="13">
        <f t="shared" ref="T12:X12" si="17">T63</f>
        <v>480000</v>
      </c>
      <c r="U12" s="14">
        <f t="shared" si="17"/>
        <v>480000</v>
      </c>
      <c r="V12" s="14">
        <f t="shared" si="17"/>
        <v>480000</v>
      </c>
      <c r="W12" s="14">
        <f t="shared" si="17"/>
        <v>480000</v>
      </c>
      <c r="X12" s="15">
        <f t="shared" si="17"/>
        <v>480000</v>
      </c>
    </row>
    <row r="13" spans="1:24" ht="14.25" hidden="1">
      <c r="A13" s="343" t="s">
        <v>26</v>
      </c>
      <c r="B13" s="328"/>
      <c r="C13" s="329"/>
      <c r="D13" s="18"/>
      <c r="E13" s="18"/>
      <c r="F13" s="7">
        <f t="shared" ref="F13:Q13" si="18">F4-F8</f>
        <v>-31427.666666666511</v>
      </c>
      <c r="G13" s="8">
        <f t="shared" si="18"/>
        <v>32111.333333333489</v>
      </c>
      <c r="H13" s="8">
        <f t="shared" si="18"/>
        <v>326460.33333333349</v>
      </c>
      <c r="I13" s="8">
        <f t="shared" si="18"/>
        <v>230176.33333333349</v>
      </c>
      <c r="J13" s="8">
        <f t="shared" si="18"/>
        <v>185028.33333333349</v>
      </c>
      <c r="K13" s="8">
        <f t="shared" si="18"/>
        <v>326460.33333333349</v>
      </c>
      <c r="L13" s="8">
        <f t="shared" si="18"/>
        <v>1950474.3333333335</v>
      </c>
      <c r="M13" s="8">
        <f t="shared" si="18"/>
        <v>186136.33333333349</v>
      </c>
      <c r="N13" s="8">
        <f t="shared" si="18"/>
        <v>57461.333333333489</v>
      </c>
      <c r="O13" s="8">
        <f t="shared" si="18"/>
        <v>257461.33333333349</v>
      </c>
      <c r="P13" s="8">
        <f t="shared" si="18"/>
        <v>57461.333333333489</v>
      </c>
      <c r="Q13" s="56">
        <f t="shared" si="18"/>
        <v>250474.33333333349</v>
      </c>
      <c r="R13" s="57">
        <f t="shared" ref="R13:R14" si="19">SUM(F13:Q13)</f>
        <v>3828278.0000000019</v>
      </c>
      <c r="T13" s="19" t="e">
        <f t="shared" ref="T13:X13" si="20">T4-T8</f>
        <v>#REF!</v>
      </c>
      <c r="U13" s="20" t="e">
        <f t="shared" si="20"/>
        <v>#REF!</v>
      </c>
      <c r="V13" s="20" t="e">
        <f t="shared" si="20"/>
        <v>#REF!</v>
      </c>
      <c r="W13" s="20" t="e">
        <f t="shared" si="20"/>
        <v>#REF!</v>
      </c>
      <c r="X13" s="21" t="e">
        <f t="shared" si="20"/>
        <v>#REF!</v>
      </c>
    </row>
    <row r="14" spans="1:24" ht="14.25" hidden="1">
      <c r="A14" s="344" t="s">
        <v>27</v>
      </c>
      <c r="B14" s="341"/>
      <c r="C14" s="342"/>
      <c r="D14" s="23"/>
      <c r="E14" s="23"/>
      <c r="F14" s="24">
        <f t="shared" ref="F14:Q14" si="21">F13</f>
        <v>-31427.666666666511</v>
      </c>
      <c r="G14" s="25">
        <f t="shared" si="21"/>
        <v>32111.333333333489</v>
      </c>
      <c r="H14" s="25">
        <f t="shared" si="21"/>
        <v>326460.33333333349</v>
      </c>
      <c r="I14" s="25">
        <f t="shared" si="21"/>
        <v>230176.33333333349</v>
      </c>
      <c r="J14" s="25">
        <f t="shared" si="21"/>
        <v>185028.33333333349</v>
      </c>
      <c r="K14" s="25">
        <f t="shared" si="21"/>
        <v>326460.33333333349</v>
      </c>
      <c r="L14" s="25">
        <f t="shared" si="21"/>
        <v>1950474.3333333335</v>
      </c>
      <c r="M14" s="25">
        <f t="shared" si="21"/>
        <v>186136.33333333349</v>
      </c>
      <c r="N14" s="25">
        <f t="shared" si="21"/>
        <v>57461.333333333489</v>
      </c>
      <c r="O14" s="25">
        <f t="shared" si="21"/>
        <v>257461.33333333349</v>
      </c>
      <c r="P14" s="25">
        <f t="shared" si="21"/>
        <v>57461.333333333489</v>
      </c>
      <c r="Q14" s="119">
        <f t="shared" si="21"/>
        <v>250474.33333333349</v>
      </c>
      <c r="R14" s="113">
        <f t="shared" si="19"/>
        <v>3828278.0000000019</v>
      </c>
      <c r="S14" s="71"/>
      <c r="T14" s="24" t="e">
        <f t="shared" ref="T14:X14" si="22">T13</f>
        <v>#REF!</v>
      </c>
      <c r="U14" s="25" t="e">
        <f t="shared" si="22"/>
        <v>#REF!</v>
      </c>
      <c r="V14" s="25" t="e">
        <f t="shared" si="22"/>
        <v>#REF!</v>
      </c>
      <c r="W14" s="25" t="e">
        <f t="shared" si="22"/>
        <v>#REF!</v>
      </c>
      <c r="X14" s="26" t="e">
        <f t="shared" si="22"/>
        <v>#REF!</v>
      </c>
    </row>
    <row r="15" spans="1:24" ht="14.25" hidden="1">
      <c r="A15" s="28" t="s">
        <v>28</v>
      </c>
      <c r="B15" s="29"/>
      <c r="C15" s="29"/>
      <c r="D15" s="30"/>
      <c r="E15" s="31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3"/>
      <c r="T15" s="36"/>
      <c r="U15" s="37"/>
      <c r="V15" s="37"/>
      <c r="W15" s="37"/>
      <c r="X15" s="38"/>
    </row>
    <row r="16" spans="1:24" ht="14.25" hidden="1">
      <c r="A16" s="345" t="s">
        <v>29</v>
      </c>
      <c r="B16" s="346"/>
      <c r="C16" s="347"/>
      <c r="D16" s="39"/>
      <c r="E16" s="40"/>
      <c r="F16" s="41">
        <f>F14</f>
        <v>-31427.666666666511</v>
      </c>
      <c r="G16" s="124">
        <f t="shared" ref="G16:R16" si="23">G14-G15</f>
        <v>32111.333333333489</v>
      </c>
      <c r="H16" s="124">
        <f t="shared" si="23"/>
        <v>326460.33333333349</v>
      </c>
      <c r="I16" s="124">
        <f t="shared" si="23"/>
        <v>230176.33333333349</v>
      </c>
      <c r="J16" s="124">
        <f t="shared" si="23"/>
        <v>185028.33333333349</v>
      </c>
      <c r="K16" s="124">
        <f t="shared" si="23"/>
        <v>326460.33333333349</v>
      </c>
      <c r="L16" s="124">
        <f t="shared" si="23"/>
        <v>1950474.3333333335</v>
      </c>
      <c r="M16" s="124">
        <f t="shared" si="23"/>
        <v>186136.33333333349</v>
      </c>
      <c r="N16" s="124">
        <f t="shared" si="23"/>
        <v>57461.333333333489</v>
      </c>
      <c r="O16" s="124">
        <f t="shared" si="23"/>
        <v>257461.33333333349</v>
      </c>
      <c r="P16" s="124">
        <f t="shared" si="23"/>
        <v>57461.333333333489</v>
      </c>
      <c r="Q16" s="125">
        <f t="shared" si="23"/>
        <v>250474.33333333349</v>
      </c>
      <c r="R16" s="44">
        <f t="shared" si="23"/>
        <v>3828278.0000000019</v>
      </c>
      <c r="T16" s="41" t="e">
        <f t="shared" ref="T16:X16" si="24">T14-T15</f>
        <v>#REF!</v>
      </c>
      <c r="U16" s="42" t="e">
        <f t="shared" si="24"/>
        <v>#REF!</v>
      </c>
      <c r="V16" s="42" t="e">
        <f t="shared" si="24"/>
        <v>#REF!</v>
      </c>
      <c r="W16" s="42" t="e">
        <f t="shared" si="24"/>
        <v>#REF!</v>
      </c>
      <c r="X16" s="43" t="e">
        <f t="shared" si="24"/>
        <v>#REF!</v>
      </c>
    </row>
    <row r="17" spans="1:24" ht="14.25" hidden="1">
      <c r="A17" s="348" t="s">
        <v>30</v>
      </c>
      <c r="B17" s="321"/>
      <c r="C17" s="321"/>
      <c r="D17" s="45"/>
      <c r="E17" s="46"/>
      <c r="F17" s="48">
        <f>F16</f>
        <v>-31427.666666666511</v>
      </c>
      <c r="G17" s="49">
        <f t="shared" ref="G17:Q17" si="25">F17+G16</f>
        <v>683.66666666697711</v>
      </c>
      <c r="H17" s="49">
        <f t="shared" si="25"/>
        <v>327144.00000000047</v>
      </c>
      <c r="I17" s="49">
        <f t="shared" si="25"/>
        <v>557320.33333333395</v>
      </c>
      <c r="J17" s="49">
        <f t="shared" si="25"/>
        <v>742348.66666666744</v>
      </c>
      <c r="K17" s="49">
        <f t="shared" si="25"/>
        <v>1068809.0000000009</v>
      </c>
      <c r="L17" s="49">
        <f t="shared" si="25"/>
        <v>3019283.3333333344</v>
      </c>
      <c r="M17" s="49">
        <f t="shared" si="25"/>
        <v>3205419.6666666679</v>
      </c>
      <c r="N17" s="49">
        <f t="shared" si="25"/>
        <v>3262881.0000000014</v>
      </c>
      <c r="O17" s="49">
        <f t="shared" si="25"/>
        <v>3520342.3333333349</v>
      </c>
      <c r="P17" s="49">
        <f t="shared" si="25"/>
        <v>3577803.6666666684</v>
      </c>
      <c r="Q17" s="126">
        <f t="shared" si="25"/>
        <v>3828278.0000000019</v>
      </c>
      <c r="R17" s="127"/>
      <c r="T17" s="48"/>
      <c r="U17" s="49"/>
      <c r="V17" s="49"/>
      <c r="W17" s="49"/>
      <c r="X17" s="49"/>
    </row>
    <row r="18" spans="1:24" ht="14.25" hidden="1">
      <c r="A18" s="71"/>
    </row>
    <row r="19" spans="1:24" ht="15" hidden="1" customHeight="1"/>
    <row r="20" spans="1:24" ht="14.25">
      <c r="A20" s="317" t="s">
        <v>72</v>
      </c>
      <c r="B20" s="318"/>
      <c r="C20" s="318"/>
      <c r="D20" s="318"/>
      <c r="E20" s="319"/>
      <c r="F20" s="35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52"/>
      <c r="T20" s="330" t="s">
        <v>1</v>
      </c>
      <c r="U20" s="332" t="s">
        <v>2</v>
      </c>
      <c r="V20" s="332" t="s">
        <v>3</v>
      </c>
      <c r="W20" s="332" t="s">
        <v>4</v>
      </c>
      <c r="X20" s="334" t="s">
        <v>5</v>
      </c>
    </row>
    <row r="21" spans="1:24" ht="15.75" customHeight="1" thickBot="1">
      <c r="A21" s="320"/>
      <c r="B21" s="321"/>
      <c r="C21" s="321"/>
      <c r="D21" s="321"/>
      <c r="E21" s="322"/>
      <c r="F21" s="51" t="s">
        <v>6</v>
      </c>
      <c r="G21" s="52" t="s">
        <v>7</v>
      </c>
      <c r="H21" s="52" t="s">
        <v>8</v>
      </c>
      <c r="I21" s="52" t="s">
        <v>9</v>
      </c>
      <c r="J21" s="52" t="s">
        <v>10</v>
      </c>
      <c r="K21" s="52" t="s">
        <v>11</v>
      </c>
      <c r="L21" s="52" t="s">
        <v>12</v>
      </c>
      <c r="M21" s="52" t="s">
        <v>13</v>
      </c>
      <c r="N21" s="52" t="s">
        <v>14</v>
      </c>
      <c r="O21" s="52" t="s">
        <v>15</v>
      </c>
      <c r="P21" s="52" t="s">
        <v>16</v>
      </c>
      <c r="Q21" s="52" t="s">
        <v>17</v>
      </c>
      <c r="R21" s="77" t="s">
        <v>18</v>
      </c>
      <c r="T21" s="331"/>
      <c r="U21" s="333"/>
      <c r="V21" s="333"/>
      <c r="W21" s="333"/>
      <c r="X21" s="335"/>
    </row>
    <row r="22" spans="1:24" ht="15.75" customHeight="1">
      <c r="A22" s="324" t="s">
        <v>73</v>
      </c>
      <c r="B22" s="325"/>
      <c r="C22" s="326"/>
      <c r="D22" s="72"/>
      <c r="E22" s="72"/>
      <c r="F22" s="7">
        <f t="shared" ref="F22:R22" si="26">SUM(F23:F28)</f>
        <v>2957444</v>
      </c>
      <c r="G22" s="8">
        <f t="shared" si="26"/>
        <v>3091873</v>
      </c>
      <c r="H22" s="8">
        <f t="shared" si="26"/>
        <v>3298812</v>
      </c>
      <c r="I22" s="8">
        <f t="shared" si="26"/>
        <v>3448758</v>
      </c>
      <c r="J22" s="8">
        <f t="shared" si="26"/>
        <v>2998920</v>
      </c>
      <c r="K22" s="8">
        <f t="shared" si="26"/>
        <v>3298812</v>
      </c>
      <c r="L22" s="8">
        <f t="shared" si="26"/>
        <v>3270316</v>
      </c>
      <c r="M22" s="8">
        <f t="shared" si="26"/>
        <v>3128128</v>
      </c>
      <c r="N22" s="8">
        <f t="shared" si="26"/>
        <v>2843753</v>
      </c>
      <c r="O22" s="8">
        <f t="shared" si="26"/>
        <v>2843753</v>
      </c>
      <c r="P22" s="8">
        <f t="shared" si="26"/>
        <v>2843753</v>
      </c>
      <c r="Q22" s="9">
        <f t="shared" si="26"/>
        <v>3270316</v>
      </c>
      <c r="R22" s="10">
        <f t="shared" si="26"/>
        <v>37294638</v>
      </c>
      <c r="T22" s="7">
        <f t="shared" ref="T22:X22" si="27">SUM(T23:T28)</f>
        <v>30318324.960000001</v>
      </c>
      <c r="U22" s="8">
        <f t="shared" si="27"/>
        <v>30318324.960000001</v>
      </c>
      <c r="V22" s="8">
        <f t="shared" si="27"/>
        <v>30318324.960000001</v>
      </c>
      <c r="W22" s="8">
        <f t="shared" si="27"/>
        <v>30318324.960000001</v>
      </c>
      <c r="X22" s="9">
        <f t="shared" si="27"/>
        <v>30318324.960000001</v>
      </c>
    </row>
    <row r="23" spans="1:24" ht="15.75" customHeight="1">
      <c r="A23" s="370" t="s">
        <v>74</v>
      </c>
      <c r="B23" s="328"/>
      <c r="C23" s="329"/>
      <c r="D23" s="63">
        <v>6550</v>
      </c>
      <c r="E23" s="12" t="s">
        <v>75</v>
      </c>
      <c r="F23" s="13">
        <f t="shared" ref="F23:Q23" si="28">$D$23*F102*F103</f>
        <v>2449700</v>
      </c>
      <c r="G23" s="14">
        <f t="shared" si="28"/>
        <v>2561050</v>
      </c>
      <c r="H23" s="14">
        <f t="shared" si="28"/>
        <v>2737900</v>
      </c>
      <c r="I23" s="14">
        <f t="shared" si="28"/>
        <v>2862350</v>
      </c>
      <c r="J23" s="14">
        <f t="shared" si="28"/>
        <v>2489000</v>
      </c>
      <c r="K23" s="14">
        <f t="shared" si="28"/>
        <v>2737900</v>
      </c>
      <c r="L23" s="14">
        <f t="shared" si="28"/>
        <v>2711700</v>
      </c>
      <c r="M23" s="14">
        <f t="shared" si="28"/>
        <v>2593800</v>
      </c>
      <c r="N23" s="14">
        <f t="shared" si="28"/>
        <v>2358000</v>
      </c>
      <c r="O23" s="14">
        <f t="shared" si="28"/>
        <v>2358000</v>
      </c>
      <c r="P23" s="14">
        <f t="shared" si="28"/>
        <v>2358000</v>
      </c>
      <c r="Q23" s="15">
        <f t="shared" si="28"/>
        <v>2711700</v>
      </c>
      <c r="R23" s="16">
        <f t="shared" ref="R23:R28" si="29">SUM(F23:Q23)</f>
        <v>30929100</v>
      </c>
      <c r="T23" s="13">
        <f t="shared" ref="T23:X23" si="30">$D$23*$T$102*$T$103</f>
        <v>29396400</v>
      </c>
      <c r="U23" s="14">
        <f t="shared" si="30"/>
        <v>29396400</v>
      </c>
      <c r="V23" s="14">
        <f t="shared" si="30"/>
        <v>29396400</v>
      </c>
      <c r="W23" s="14">
        <f t="shared" si="30"/>
        <v>29396400</v>
      </c>
      <c r="X23" s="15">
        <f t="shared" si="30"/>
        <v>29396400</v>
      </c>
    </row>
    <row r="24" spans="1:24" ht="15.75" customHeight="1">
      <c r="A24" s="128" t="s">
        <v>76</v>
      </c>
      <c r="B24" s="129"/>
      <c r="C24" s="129"/>
      <c r="D24" s="63">
        <v>60</v>
      </c>
      <c r="E24" s="12" t="s">
        <v>75</v>
      </c>
      <c r="F24" s="13">
        <f t="shared" ref="F24:Q24" si="31">$D$24*F102*F103</f>
        <v>22440</v>
      </c>
      <c r="G24" s="14">
        <f t="shared" si="31"/>
        <v>23460</v>
      </c>
      <c r="H24" s="14">
        <f t="shared" si="31"/>
        <v>25080</v>
      </c>
      <c r="I24" s="14">
        <f t="shared" si="31"/>
        <v>26220</v>
      </c>
      <c r="J24" s="14">
        <f t="shared" si="31"/>
        <v>22800</v>
      </c>
      <c r="K24" s="14">
        <f t="shared" si="31"/>
        <v>25080</v>
      </c>
      <c r="L24" s="14">
        <f t="shared" si="31"/>
        <v>24840</v>
      </c>
      <c r="M24" s="14">
        <f t="shared" si="31"/>
        <v>23760</v>
      </c>
      <c r="N24" s="14">
        <f t="shared" si="31"/>
        <v>21600</v>
      </c>
      <c r="O24" s="14">
        <f t="shared" si="31"/>
        <v>21600</v>
      </c>
      <c r="P24" s="14">
        <f t="shared" si="31"/>
        <v>21600</v>
      </c>
      <c r="Q24" s="15">
        <f t="shared" si="31"/>
        <v>24840</v>
      </c>
      <c r="R24" s="16">
        <f t="shared" si="29"/>
        <v>283320</v>
      </c>
      <c r="T24" s="13">
        <f t="shared" ref="T24:X24" si="32">$D$24*$T$102*$T$103</f>
        <v>269280</v>
      </c>
      <c r="U24" s="14">
        <f t="shared" si="32"/>
        <v>269280</v>
      </c>
      <c r="V24" s="14">
        <f t="shared" si="32"/>
        <v>269280</v>
      </c>
      <c r="W24" s="14">
        <f t="shared" si="32"/>
        <v>269280</v>
      </c>
      <c r="X24" s="15">
        <f t="shared" si="32"/>
        <v>269280</v>
      </c>
    </row>
    <row r="25" spans="1:24" ht="15.75" customHeight="1">
      <c r="A25" s="130" t="s">
        <v>77</v>
      </c>
      <c r="B25" s="131"/>
      <c r="C25" s="131"/>
      <c r="D25" s="132">
        <v>730</v>
      </c>
      <c r="E25" s="12" t="s">
        <v>75</v>
      </c>
      <c r="F25" s="13">
        <f t="shared" ref="F25:Q25" si="33">F102*F103*$D$25</f>
        <v>273020</v>
      </c>
      <c r="G25" s="14">
        <f t="shared" si="33"/>
        <v>285430</v>
      </c>
      <c r="H25" s="14">
        <f t="shared" si="33"/>
        <v>305140</v>
      </c>
      <c r="I25" s="14">
        <f t="shared" si="33"/>
        <v>319010</v>
      </c>
      <c r="J25" s="14">
        <f t="shared" si="33"/>
        <v>277400</v>
      </c>
      <c r="K25" s="14">
        <f t="shared" si="33"/>
        <v>305140</v>
      </c>
      <c r="L25" s="14">
        <f t="shared" si="33"/>
        <v>302220</v>
      </c>
      <c r="M25" s="14">
        <f t="shared" si="33"/>
        <v>289080</v>
      </c>
      <c r="N25" s="14">
        <f t="shared" si="33"/>
        <v>262800</v>
      </c>
      <c r="O25" s="14">
        <f t="shared" si="33"/>
        <v>262800</v>
      </c>
      <c r="P25" s="14">
        <f t="shared" si="33"/>
        <v>262800</v>
      </c>
      <c r="Q25" s="15">
        <f t="shared" si="33"/>
        <v>302220</v>
      </c>
      <c r="R25" s="133">
        <f t="shared" si="29"/>
        <v>3447060</v>
      </c>
      <c r="T25" s="117"/>
      <c r="U25" s="86"/>
      <c r="V25" s="86"/>
      <c r="W25" s="86"/>
      <c r="X25" s="118"/>
    </row>
    <row r="26" spans="1:24" ht="15.75" customHeight="1">
      <c r="A26" s="134" t="s">
        <v>78</v>
      </c>
      <c r="B26" s="131"/>
      <c r="C26" s="131"/>
      <c r="D26" s="132">
        <v>300</v>
      </c>
      <c r="E26" s="135" t="s">
        <v>75</v>
      </c>
      <c r="F26" s="13">
        <f t="shared" ref="F26:Q26" si="34">F102*F104*$D$26</f>
        <v>52800</v>
      </c>
      <c r="G26" s="14">
        <f t="shared" si="34"/>
        <v>55200</v>
      </c>
      <c r="H26" s="14">
        <f t="shared" si="34"/>
        <v>52800</v>
      </c>
      <c r="I26" s="14">
        <f t="shared" si="34"/>
        <v>55200</v>
      </c>
      <c r="J26" s="14">
        <f t="shared" si="34"/>
        <v>48000</v>
      </c>
      <c r="K26" s="14">
        <f t="shared" si="34"/>
        <v>52800</v>
      </c>
      <c r="L26" s="14">
        <f t="shared" si="34"/>
        <v>55200</v>
      </c>
      <c r="M26" s="14">
        <f t="shared" si="34"/>
        <v>52800</v>
      </c>
      <c r="N26" s="14">
        <f t="shared" si="34"/>
        <v>48000</v>
      </c>
      <c r="O26" s="14">
        <f t="shared" si="34"/>
        <v>48000</v>
      </c>
      <c r="P26" s="14">
        <f t="shared" si="34"/>
        <v>48000</v>
      </c>
      <c r="Q26" s="15">
        <f t="shared" si="34"/>
        <v>55200</v>
      </c>
      <c r="R26" s="133">
        <f t="shared" si="29"/>
        <v>624000</v>
      </c>
      <c r="T26" s="117"/>
      <c r="U26" s="86"/>
      <c r="V26" s="86"/>
      <c r="W26" s="86"/>
      <c r="X26" s="118"/>
    </row>
    <row r="27" spans="1:24" ht="15.75" customHeight="1">
      <c r="A27" s="371" t="s">
        <v>79</v>
      </c>
      <c r="B27" s="341"/>
      <c r="C27" s="342"/>
      <c r="D27" s="136" t="s">
        <v>80</v>
      </c>
      <c r="E27" s="137" t="s">
        <v>81</v>
      </c>
      <c r="F27" s="117">
        <f t="shared" ref="F27:Q27" si="35">ROUND(SUM(F23:F26)*57/1000,0)</f>
        <v>159484</v>
      </c>
      <c r="G27" s="86">
        <f t="shared" si="35"/>
        <v>166733</v>
      </c>
      <c r="H27" s="86">
        <f t="shared" si="35"/>
        <v>177892</v>
      </c>
      <c r="I27" s="86">
        <f t="shared" si="35"/>
        <v>185978</v>
      </c>
      <c r="J27" s="86">
        <f t="shared" si="35"/>
        <v>161720</v>
      </c>
      <c r="K27" s="86">
        <f t="shared" si="35"/>
        <v>177892</v>
      </c>
      <c r="L27" s="86">
        <f t="shared" si="35"/>
        <v>176356</v>
      </c>
      <c r="M27" s="86">
        <f t="shared" si="35"/>
        <v>168688</v>
      </c>
      <c r="N27" s="86">
        <f t="shared" si="35"/>
        <v>153353</v>
      </c>
      <c r="O27" s="86">
        <f t="shared" si="35"/>
        <v>153353</v>
      </c>
      <c r="P27" s="86">
        <f t="shared" si="35"/>
        <v>153353</v>
      </c>
      <c r="Q27" s="118">
        <f t="shared" si="35"/>
        <v>176356</v>
      </c>
      <c r="R27" s="133">
        <f t="shared" si="29"/>
        <v>2011158</v>
      </c>
      <c r="T27" s="117"/>
      <c r="U27" s="86"/>
      <c r="V27" s="86"/>
      <c r="W27" s="86"/>
      <c r="X27" s="118"/>
    </row>
    <row r="28" spans="1:24" ht="15.75" customHeight="1">
      <c r="A28" s="371"/>
      <c r="B28" s="341"/>
      <c r="C28" s="342"/>
      <c r="D28" s="132"/>
      <c r="E28" s="135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0"/>
      <c r="R28" s="98">
        <f t="shared" si="29"/>
        <v>0</v>
      </c>
      <c r="T28" s="117">
        <f t="shared" ref="T28:X28" si="36">(T23+T24)*22/1000</f>
        <v>652644.96</v>
      </c>
      <c r="U28" s="86">
        <f t="shared" si="36"/>
        <v>652644.96</v>
      </c>
      <c r="V28" s="86">
        <f t="shared" si="36"/>
        <v>652644.96</v>
      </c>
      <c r="W28" s="86">
        <f t="shared" si="36"/>
        <v>652644.96</v>
      </c>
      <c r="X28" s="118">
        <f t="shared" si="36"/>
        <v>652644.96</v>
      </c>
    </row>
    <row r="29" spans="1:24" ht="15.75" customHeight="1">
      <c r="A29" s="138" t="s">
        <v>82</v>
      </c>
      <c r="B29" s="139"/>
      <c r="C29" s="139"/>
      <c r="D29" s="79"/>
      <c r="E29" s="140"/>
      <c r="F29" s="89">
        <f t="shared" ref="F29:R29" si="37">SUM(F30:F34)</f>
        <v>392500</v>
      </c>
      <c r="G29" s="141">
        <f t="shared" si="37"/>
        <v>392500</v>
      </c>
      <c r="H29" s="141">
        <f t="shared" si="37"/>
        <v>392500</v>
      </c>
      <c r="I29" s="141">
        <f t="shared" si="37"/>
        <v>425500</v>
      </c>
      <c r="J29" s="141">
        <f t="shared" si="37"/>
        <v>425500</v>
      </c>
      <c r="K29" s="141">
        <f t="shared" si="37"/>
        <v>425500</v>
      </c>
      <c r="L29" s="141">
        <f t="shared" si="37"/>
        <v>725500</v>
      </c>
      <c r="M29" s="141">
        <f t="shared" si="37"/>
        <v>425500</v>
      </c>
      <c r="N29" s="141">
        <f t="shared" si="37"/>
        <v>425500</v>
      </c>
      <c r="O29" s="141">
        <f t="shared" si="37"/>
        <v>425500</v>
      </c>
      <c r="P29" s="141">
        <f t="shared" si="37"/>
        <v>425500</v>
      </c>
      <c r="Q29" s="142">
        <f t="shared" si="37"/>
        <v>425500</v>
      </c>
      <c r="R29" s="99">
        <f t="shared" si="37"/>
        <v>5307000</v>
      </c>
      <c r="T29" s="7">
        <f t="shared" ref="T29:X29" si="38">SUM(T30:T34)</f>
        <v>3294000</v>
      </c>
      <c r="U29" s="8">
        <f t="shared" si="38"/>
        <v>3294000</v>
      </c>
      <c r="V29" s="8">
        <f t="shared" si="38"/>
        <v>3294000</v>
      </c>
      <c r="W29" s="8">
        <f t="shared" si="38"/>
        <v>3294000</v>
      </c>
      <c r="X29" s="9">
        <f t="shared" si="38"/>
        <v>3294000</v>
      </c>
    </row>
    <row r="30" spans="1:24" ht="15.75" customHeight="1">
      <c r="A30" s="143" t="s">
        <v>83</v>
      </c>
      <c r="B30" s="129"/>
      <c r="C30" s="129"/>
      <c r="D30" s="63">
        <v>200000</v>
      </c>
      <c r="E30" s="144" t="s">
        <v>84</v>
      </c>
      <c r="F30" s="13">
        <f t="shared" ref="F30:Q30" si="39">$D$30</f>
        <v>200000</v>
      </c>
      <c r="G30" s="145">
        <f t="shared" si="39"/>
        <v>200000</v>
      </c>
      <c r="H30" s="145">
        <f t="shared" si="39"/>
        <v>200000</v>
      </c>
      <c r="I30" s="145">
        <f t="shared" si="39"/>
        <v>200000</v>
      </c>
      <c r="J30" s="145">
        <f t="shared" si="39"/>
        <v>200000</v>
      </c>
      <c r="K30" s="145">
        <f t="shared" si="39"/>
        <v>200000</v>
      </c>
      <c r="L30" s="145">
        <f t="shared" si="39"/>
        <v>200000</v>
      </c>
      <c r="M30" s="145">
        <f t="shared" si="39"/>
        <v>200000</v>
      </c>
      <c r="N30" s="145">
        <f t="shared" si="39"/>
        <v>200000</v>
      </c>
      <c r="O30" s="145">
        <f t="shared" si="39"/>
        <v>200000</v>
      </c>
      <c r="P30" s="145">
        <f t="shared" si="39"/>
        <v>200000</v>
      </c>
      <c r="Q30" s="84">
        <f t="shared" si="39"/>
        <v>200000</v>
      </c>
      <c r="R30" s="61">
        <f t="shared" ref="R30:R34" si="40">SUM(F30:Q30)</f>
        <v>2400000</v>
      </c>
      <c r="T30" s="13">
        <f t="shared" ref="T30:X30" si="41">$D$30*12</f>
        <v>2400000</v>
      </c>
      <c r="U30" s="14">
        <f t="shared" si="41"/>
        <v>2400000</v>
      </c>
      <c r="V30" s="14">
        <f t="shared" si="41"/>
        <v>2400000</v>
      </c>
      <c r="W30" s="14">
        <f t="shared" si="41"/>
        <v>2400000</v>
      </c>
      <c r="X30" s="15">
        <f t="shared" si="41"/>
        <v>2400000</v>
      </c>
    </row>
    <row r="31" spans="1:24" ht="15.75" customHeight="1">
      <c r="A31" s="143" t="s">
        <v>85</v>
      </c>
      <c r="B31" s="129"/>
      <c r="C31" s="129"/>
      <c r="D31" s="63">
        <v>25000</v>
      </c>
      <c r="E31" s="144" t="s">
        <v>84</v>
      </c>
      <c r="F31" s="145">
        <f t="shared" ref="F31:Q31" si="42">$D$31</f>
        <v>25000</v>
      </c>
      <c r="G31" s="145">
        <f t="shared" si="42"/>
        <v>25000</v>
      </c>
      <c r="H31" s="145">
        <f t="shared" si="42"/>
        <v>25000</v>
      </c>
      <c r="I31" s="145">
        <f t="shared" si="42"/>
        <v>25000</v>
      </c>
      <c r="J31" s="145">
        <f t="shared" si="42"/>
        <v>25000</v>
      </c>
      <c r="K31" s="145">
        <f t="shared" si="42"/>
        <v>25000</v>
      </c>
      <c r="L31" s="145">
        <f t="shared" si="42"/>
        <v>25000</v>
      </c>
      <c r="M31" s="145">
        <f t="shared" si="42"/>
        <v>25000</v>
      </c>
      <c r="N31" s="145">
        <f t="shared" si="42"/>
        <v>25000</v>
      </c>
      <c r="O31" s="145">
        <f t="shared" si="42"/>
        <v>25000</v>
      </c>
      <c r="P31" s="145">
        <f t="shared" si="42"/>
        <v>25000</v>
      </c>
      <c r="Q31" s="145">
        <f t="shared" si="42"/>
        <v>25000</v>
      </c>
      <c r="R31" s="61">
        <f t="shared" si="40"/>
        <v>300000</v>
      </c>
      <c r="T31" s="13">
        <f t="shared" ref="T31:X31" si="43">$D$31*12</f>
        <v>300000</v>
      </c>
      <c r="U31" s="14">
        <f t="shared" si="43"/>
        <v>300000</v>
      </c>
      <c r="V31" s="14">
        <f t="shared" si="43"/>
        <v>300000</v>
      </c>
      <c r="W31" s="14">
        <f t="shared" si="43"/>
        <v>300000</v>
      </c>
      <c r="X31" s="15">
        <f t="shared" si="43"/>
        <v>300000</v>
      </c>
    </row>
    <row r="32" spans="1:24" ht="15.75" customHeight="1">
      <c r="A32" s="143" t="s">
        <v>86</v>
      </c>
      <c r="B32" s="131"/>
      <c r="C32" s="131"/>
      <c r="D32" s="63">
        <v>88000</v>
      </c>
      <c r="E32" s="144" t="s">
        <v>84</v>
      </c>
      <c r="F32" s="145">
        <f t="shared" ref="F32:H32" si="44">$D$32</f>
        <v>88000</v>
      </c>
      <c r="G32" s="145">
        <f t="shared" si="44"/>
        <v>88000</v>
      </c>
      <c r="H32" s="145">
        <f t="shared" si="44"/>
        <v>88000</v>
      </c>
      <c r="I32" s="146">
        <v>121000</v>
      </c>
      <c r="J32" s="146">
        <v>121000</v>
      </c>
      <c r="K32" s="146">
        <v>121000</v>
      </c>
      <c r="L32" s="146">
        <v>121000</v>
      </c>
      <c r="M32" s="146">
        <v>121000</v>
      </c>
      <c r="N32" s="146">
        <v>121000</v>
      </c>
      <c r="O32" s="146">
        <v>121000</v>
      </c>
      <c r="P32" s="146">
        <v>121000</v>
      </c>
      <c r="Q32" s="146">
        <v>121000</v>
      </c>
      <c r="R32" s="61">
        <f t="shared" si="40"/>
        <v>1353000</v>
      </c>
      <c r="T32" s="117"/>
      <c r="U32" s="86"/>
      <c r="V32" s="86"/>
      <c r="W32" s="86"/>
      <c r="X32" s="118"/>
    </row>
    <row r="33" spans="1:26" ht="15.75" customHeight="1">
      <c r="A33" s="134" t="s">
        <v>87</v>
      </c>
      <c r="B33" s="131"/>
      <c r="C33" s="131"/>
      <c r="D33" s="132">
        <v>30000</v>
      </c>
      <c r="E33" s="144" t="s">
        <v>84</v>
      </c>
      <c r="F33" s="147">
        <f t="shared" ref="F33:K33" si="45">$D$33</f>
        <v>30000</v>
      </c>
      <c r="G33" s="147">
        <f t="shared" si="45"/>
        <v>30000</v>
      </c>
      <c r="H33" s="147">
        <f t="shared" si="45"/>
        <v>30000</v>
      </c>
      <c r="I33" s="147">
        <f t="shared" si="45"/>
        <v>30000</v>
      </c>
      <c r="J33" s="147">
        <f t="shared" si="45"/>
        <v>30000</v>
      </c>
      <c r="K33" s="147">
        <f t="shared" si="45"/>
        <v>30000</v>
      </c>
      <c r="L33" s="147">
        <v>330000</v>
      </c>
      <c r="M33" s="147">
        <f t="shared" ref="M33:Q33" si="46">$D$33</f>
        <v>30000</v>
      </c>
      <c r="N33" s="147">
        <f t="shared" si="46"/>
        <v>30000</v>
      </c>
      <c r="O33" s="147">
        <f t="shared" si="46"/>
        <v>30000</v>
      </c>
      <c r="P33" s="147">
        <f t="shared" si="46"/>
        <v>30000</v>
      </c>
      <c r="Q33" s="147">
        <f t="shared" si="46"/>
        <v>30000</v>
      </c>
      <c r="R33" s="61">
        <f t="shared" si="40"/>
        <v>660000</v>
      </c>
      <c r="S33" s="71"/>
      <c r="T33" s="117"/>
      <c r="U33" s="86"/>
      <c r="V33" s="86"/>
      <c r="W33" s="86"/>
      <c r="X33" s="118"/>
      <c r="Y33" s="71"/>
      <c r="Z33" s="71"/>
    </row>
    <row r="34" spans="1:26" ht="15.75" customHeight="1">
      <c r="A34" s="148" t="s">
        <v>88</v>
      </c>
      <c r="B34" s="149"/>
      <c r="C34" s="149"/>
      <c r="D34" s="65">
        <v>49500</v>
      </c>
      <c r="E34" s="150" t="s">
        <v>84</v>
      </c>
      <c r="F34" s="147">
        <f t="shared" ref="F34:Q34" si="47">$D$34</f>
        <v>49500</v>
      </c>
      <c r="G34" s="147">
        <f t="shared" si="47"/>
        <v>49500</v>
      </c>
      <c r="H34" s="147">
        <f t="shared" si="47"/>
        <v>49500</v>
      </c>
      <c r="I34" s="147">
        <f t="shared" si="47"/>
        <v>49500</v>
      </c>
      <c r="J34" s="147">
        <f t="shared" si="47"/>
        <v>49500</v>
      </c>
      <c r="K34" s="147">
        <f t="shared" si="47"/>
        <v>49500</v>
      </c>
      <c r="L34" s="147">
        <f t="shared" si="47"/>
        <v>49500</v>
      </c>
      <c r="M34" s="147">
        <f t="shared" si="47"/>
        <v>49500</v>
      </c>
      <c r="N34" s="147">
        <f t="shared" si="47"/>
        <v>49500</v>
      </c>
      <c r="O34" s="147">
        <f t="shared" si="47"/>
        <v>49500</v>
      </c>
      <c r="P34" s="147">
        <f t="shared" si="47"/>
        <v>49500</v>
      </c>
      <c r="Q34" s="151">
        <f t="shared" si="47"/>
        <v>49500</v>
      </c>
      <c r="R34" s="88">
        <f t="shared" si="40"/>
        <v>594000</v>
      </c>
      <c r="T34" s="117">
        <f t="shared" ref="T34:X34" si="48">$D$34*12</f>
        <v>594000</v>
      </c>
      <c r="U34" s="86">
        <f t="shared" si="48"/>
        <v>594000</v>
      </c>
      <c r="V34" s="86">
        <f t="shared" si="48"/>
        <v>594000</v>
      </c>
      <c r="W34" s="86">
        <f t="shared" si="48"/>
        <v>594000</v>
      </c>
      <c r="X34" s="118">
        <f t="shared" si="48"/>
        <v>594000</v>
      </c>
    </row>
    <row r="35" spans="1:26" ht="14.25">
      <c r="A35" s="324" t="s">
        <v>89</v>
      </c>
      <c r="B35" s="325"/>
      <c r="C35" s="326"/>
      <c r="D35" s="152"/>
      <c r="E35" s="152"/>
      <c r="F35" s="7">
        <f t="shared" ref="F35:R35" si="49">SUM(F36:F37)</f>
        <v>0</v>
      </c>
      <c r="G35" s="8">
        <f t="shared" si="49"/>
        <v>0</v>
      </c>
      <c r="H35" s="8">
        <f t="shared" si="49"/>
        <v>200000</v>
      </c>
      <c r="I35" s="8">
        <f t="shared" si="49"/>
        <v>0</v>
      </c>
      <c r="J35" s="8">
        <f t="shared" si="49"/>
        <v>0</v>
      </c>
      <c r="K35" s="8">
        <f t="shared" si="49"/>
        <v>0</v>
      </c>
      <c r="L35" s="8">
        <f t="shared" si="49"/>
        <v>1400000</v>
      </c>
      <c r="M35" s="8">
        <f t="shared" si="49"/>
        <v>0</v>
      </c>
      <c r="N35" s="8">
        <f t="shared" si="49"/>
        <v>0</v>
      </c>
      <c r="O35" s="8">
        <f t="shared" si="49"/>
        <v>200000</v>
      </c>
      <c r="P35" s="8">
        <f t="shared" si="49"/>
        <v>0</v>
      </c>
      <c r="Q35" s="56">
        <f t="shared" si="49"/>
        <v>0</v>
      </c>
      <c r="R35" s="57">
        <f t="shared" si="49"/>
        <v>1800000</v>
      </c>
      <c r="T35" s="7">
        <f t="shared" ref="T35:X35" si="50">SUM(T36:T37)</f>
        <v>1800000</v>
      </c>
      <c r="U35" s="8">
        <f t="shared" si="50"/>
        <v>1800000</v>
      </c>
      <c r="V35" s="8">
        <f t="shared" si="50"/>
        <v>1800000</v>
      </c>
      <c r="W35" s="8">
        <f t="shared" si="50"/>
        <v>1800000</v>
      </c>
      <c r="X35" s="9">
        <f t="shared" si="50"/>
        <v>1800000</v>
      </c>
    </row>
    <row r="36" spans="1:26" ht="14.25">
      <c r="A36" s="143" t="s">
        <v>90</v>
      </c>
      <c r="B36" s="129"/>
      <c r="C36" s="129"/>
      <c r="D36" s="153"/>
      <c r="E36" s="154"/>
      <c r="F36" s="13"/>
      <c r="G36" s="14"/>
      <c r="H36" s="14">
        <v>200000</v>
      </c>
      <c r="I36" s="14"/>
      <c r="J36" s="14"/>
      <c r="K36" s="14"/>
      <c r="L36" s="14"/>
      <c r="M36" s="14"/>
      <c r="N36" s="14"/>
      <c r="O36" s="14">
        <v>200000</v>
      </c>
      <c r="P36" s="14"/>
      <c r="Q36" s="14"/>
      <c r="R36" s="61">
        <f t="shared" ref="R36:R37" si="51">SUM(F36:Q36)</f>
        <v>400000</v>
      </c>
      <c r="T36" s="19">
        <f t="shared" ref="T36:X36" si="52">$R$36</f>
        <v>400000</v>
      </c>
      <c r="U36" s="20">
        <f t="shared" si="52"/>
        <v>400000</v>
      </c>
      <c r="V36" s="20">
        <f t="shared" si="52"/>
        <v>400000</v>
      </c>
      <c r="W36" s="20">
        <f t="shared" si="52"/>
        <v>400000</v>
      </c>
      <c r="X36" s="21">
        <f t="shared" si="52"/>
        <v>400000</v>
      </c>
    </row>
    <row r="37" spans="1:26" thickBot="1">
      <c r="A37" s="372" t="s">
        <v>91</v>
      </c>
      <c r="B37" s="341"/>
      <c r="C37" s="341"/>
      <c r="D37" s="342"/>
      <c r="E37" s="155"/>
      <c r="F37" s="66"/>
      <c r="G37" s="67"/>
      <c r="H37" s="67"/>
      <c r="I37" s="67"/>
      <c r="J37" s="67"/>
      <c r="K37" s="67"/>
      <c r="L37" s="67">
        <v>1400000</v>
      </c>
      <c r="M37" s="67"/>
      <c r="N37" s="67"/>
      <c r="O37" s="67"/>
      <c r="P37" s="67"/>
      <c r="Q37" s="68"/>
      <c r="R37" s="69">
        <f t="shared" si="51"/>
        <v>1400000</v>
      </c>
      <c r="S37" s="76"/>
      <c r="T37" s="66">
        <f t="shared" ref="T37:X37" si="53">$R$37</f>
        <v>1400000</v>
      </c>
      <c r="U37" s="67">
        <f t="shared" si="53"/>
        <v>1400000</v>
      </c>
      <c r="V37" s="67">
        <f t="shared" si="53"/>
        <v>1400000</v>
      </c>
      <c r="W37" s="67">
        <f t="shared" si="53"/>
        <v>1400000</v>
      </c>
      <c r="X37" s="70">
        <f t="shared" si="53"/>
        <v>1400000</v>
      </c>
    </row>
    <row r="38" spans="1:26" thickBot="1">
      <c r="T38" s="71"/>
    </row>
    <row r="39" spans="1:26" ht="14.25">
      <c r="A39" s="317" t="s">
        <v>31</v>
      </c>
      <c r="B39" s="318"/>
      <c r="C39" s="318"/>
      <c r="D39" s="318"/>
      <c r="E39" s="319"/>
      <c r="F39" s="35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52"/>
      <c r="T39" s="330" t="s">
        <v>1</v>
      </c>
      <c r="U39" s="332" t="s">
        <v>2</v>
      </c>
      <c r="V39" s="332" t="s">
        <v>3</v>
      </c>
      <c r="W39" s="332" t="s">
        <v>4</v>
      </c>
      <c r="X39" s="334" t="s">
        <v>5</v>
      </c>
    </row>
    <row r="40" spans="1:26" thickBot="1">
      <c r="A40" s="320"/>
      <c r="B40" s="321"/>
      <c r="C40" s="321"/>
      <c r="D40" s="321"/>
      <c r="E40" s="322"/>
      <c r="F40" s="51" t="s">
        <v>6</v>
      </c>
      <c r="G40" s="52" t="s">
        <v>7</v>
      </c>
      <c r="H40" s="52" t="s">
        <v>8</v>
      </c>
      <c r="I40" s="52" t="s">
        <v>9</v>
      </c>
      <c r="J40" s="52" t="s">
        <v>10</v>
      </c>
      <c r="K40" s="52" t="s">
        <v>11</v>
      </c>
      <c r="L40" s="52" t="s">
        <v>12</v>
      </c>
      <c r="M40" s="52" t="s">
        <v>13</v>
      </c>
      <c r="N40" s="52" t="s">
        <v>14</v>
      </c>
      <c r="O40" s="52" t="s">
        <v>15</v>
      </c>
      <c r="P40" s="52" t="s">
        <v>16</v>
      </c>
      <c r="Q40" s="52" t="s">
        <v>17</v>
      </c>
      <c r="R40" s="77" t="s">
        <v>18</v>
      </c>
      <c r="T40" s="331"/>
      <c r="U40" s="333"/>
      <c r="V40" s="333"/>
      <c r="W40" s="333"/>
      <c r="X40" s="335"/>
    </row>
    <row r="41" spans="1:26" thickBot="1">
      <c r="A41" s="336" t="s">
        <v>92</v>
      </c>
      <c r="B41" s="337"/>
      <c r="C41" s="338"/>
      <c r="D41" s="55"/>
      <c r="E41" s="55"/>
      <c r="F41" s="156">
        <f>SUM(F42:F49)</f>
        <v>1523791.6666666665</v>
      </c>
      <c r="G41" s="156">
        <f t="shared" ref="G41:Q41" si="54">SUM(G42:G49)</f>
        <v>1523791.6666666665</v>
      </c>
      <c r="H41" s="156">
        <f t="shared" si="54"/>
        <v>1523791.6666666665</v>
      </c>
      <c r="I41" s="156">
        <f t="shared" si="54"/>
        <v>1523791.6666666665</v>
      </c>
      <c r="J41" s="156">
        <f t="shared" si="54"/>
        <v>1497791.6666666665</v>
      </c>
      <c r="K41" s="156">
        <f t="shared" si="54"/>
        <v>1497791.6666666665</v>
      </c>
      <c r="L41" s="156">
        <f t="shared" si="54"/>
        <v>1497791.6666666665</v>
      </c>
      <c r="M41" s="156">
        <f t="shared" si="54"/>
        <v>1497791.6666666665</v>
      </c>
      <c r="N41" s="156">
        <f t="shared" si="54"/>
        <v>1497791.6666666665</v>
      </c>
      <c r="O41" s="156">
        <f t="shared" si="54"/>
        <v>1497791.6666666665</v>
      </c>
      <c r="P41" s="156">
        <f t="shared" si="54"/>
        <v>1497791.6666666665</v>
      </c>
      <c r="Q41" s="156">
        <f t="shared" si="54"/>
        <v>1497791.6666666665</v>
      </c>
      <c r="R41" s="158">
        <f>SUM(R42:R49)</f>
        <v>18077500</v>
      </c>
      <c r="T41" s="41" t="e">
        <f t="shared" ref="T41:X41" si="55">SUM(T42:T48)</f>
        <v>#REF!</v>
      </c>
      <c r="U41" s="42" t="e">
        <f t="shared" si="55"/>
        <v>#REF!</v>
      </c>
      <c r="V41" s="42" t="e">
        <f t="shared" si="55"/>
        <v>#REF!</v>
      </c>
      <c r="W41" s="42" t="e">
        <f t="shared" si="55"/>
        <v>#REF!</v>
      </c>
      <c r="X41" s="43" t="e">
        <f t="shared" si="55"/>
        <v>#REF!</v>
      </c>
    </row>
    <row r="42" spans="1:26" ht="14.25">
      <c r="A42" s="339" t="s">
        <v>93</v>
      </c>
      <c r="B42" s="325"/>
      <c r="C42" s="326"/>
      <c r="D42" s="58" t="s">
        <v>33</v>
      </c>
      <c r="E42" s="59">
        <v>1800000</v>
      </c>
      <c r="F42" s="265">
        <f t="shared" ref="F42:Q42" si="56">$E$42/12</f>
        <v>150000</v>
      </c>
      <c r="G42" s="266">
        <f t="shared" si="56"/>
        <v>150000</v>
      </c>
      <c r="H42" s="266">
        <f t="shared" si="56"/>
        <v>150000</v>
      </c>
      <c r="I42" s="266">
        <f t="shared" si="56"/>
        <v>150000</v>
      </c>
      <c r="J42" s="266">
        <f t="shared" si="56"/>
        <v>150000</v>
      </c>
      <c r="K42" s="266">
        <f t="shared" si="56"/>
        <v>150000</v>
      </c>
      <c r="L42" s="266">
        <f t="shared" si="56"/>
        <v>150000</v>
      </c>
      <c r="M42" s="266">
        <f t="shared" si="56"/>
        <v>150000</v>
      </c>
      <c r="N42" s="266">
        <f t="shared" si="56"/>
        <v>150000</v>
      </c>
      <c r="O42" s="266">
        <f t="shared" si="56"/>
        <v>150000</v>
      </c>
      <c r="P42" s="266">
        <f t="shared" si="56"/>
        <v>150000</v>
      </c>
      <c r="Q42" s="267">
        <f t="shared" si="56"/>
        <v>150000</v>
      </c>
      <c r="R42" s="299">
        <f t="shared" ref="R42:R48" si="57">SUM(F42:Q42)</f>
        <v>1800000</v>
      </c>
      <c r="T42" s="160" t="e">
        <f t="shared" ref="T42:T48" si="58">E42*(#REF!+1)</f>
        <v>#REF!</v>
      </c>
      <c r="U42" s="161" t="e">
        <f t="shared" ref="U42:X42" si="59">T42*(#REF!+1)</f>
        <v>#REF!</v>
      </c>
      <c r="V42" s="161" t="e">
        <f t="shared" si="59"/>
        <v>#REF!</v>
      </c>
      <c r="W42" s="161" t="e">
        <f t="shared" si="59"/>
        <v>#REF!</v>
      </c>
      <c r="X42" s="162" t="e">
        <f t="shared" si="59"/>
        <v>#REF!</v>
      </c>
    </row>
    <row r="43" spans="1:26" ht="14.25">
      <c r="A43" s="327" t="s">
        <v>94</v>
      </c>
      <c r="B43" s="328"/>
      <c r="C43" s="329"/>
      <c r="D43" s="62" t="s">
        <v>33</v>
      </c>
      <c r="E43" s="63">
        <v>1800000</v>
      </c>
      <c r="F43" s="268">
        <f t="shared" ref="F43:Q43" si="60">$E$43/12</f>
        <v>150000</v>
      </c>
      <c r="G43" s="14">
        <f t="shared" si="60"/>
        <v>150000</v>
      </c>
      <c r="H43" s="14">
        <f t="shared" si="60"/>
        <v>150000</v>
      </c>
      <c r="I43" s="14">
        <f t="shared" si="60"/>
        <v>150000</v>
      </c>
      <c r="J43" s="14">
        <f t="shared" si="60"/>
        <v>150000</v>
      </c>
      <c r="K43" s="14">
        <f t="shared" si="60"/>
        <v>150000</v>
      </c>
      <c r="L43" s="14">
        <f t="shared" si="60"/>
        <v>150000</v>
      </c>
      <c r="M43" s="14">
        <f t="shared" si="60"/>
        <v>150000</v>
      </c>
      <c r="N43" s="14">
        <f t="shared" si="60"/>
        <v>150000</v>
      </c>
      <c r="O43" s="14">
        <f t="shared" si="60"/>
        <v>150000</v>
      </c>
      <c r="P43" s="14">
        <f t="shared" si="60"/>
        <v>150000</v>
      </c>
      <c r="Q43" s="260">
        <f t="shared" si="60"/>
        <v>150000</v>
      </c>
      <c r="R43" s="284">
        <f t="shared" si="57"/>
        <v>1800000</v>
      </c>
      <c r="T43" s="13" t="e">
        <f t="shared" si="58"/>
        <v>#REF!</v>
      </c>
      <c r="U43" s="14" t="e">
        <f t="shared" ref="U43:X43" si="61">T43*(#REF!+1)</f>
        <v>#REF!</v>
      </c>
      <c r="V43" s="14" t="e">
        <f t="shared" si="61"/>
        <v>#REF!</v>
      </c>
      <c r="W43" s="14" t="e">
        <f t="shared" si="61"/>
        <v>#REF!</v>
      </c>
      <c r="X43" s="15" t="e">
        <f t="shared" si="61"/>
        <v>#REF!</v>
      </c>
    </row>
    <row r="44" spans="1:26" ht="14.25">
      <c r="A44" s="327" t="s">
        <v>95</v>
      </c>
      <c r="B44" s="328"/>
      <c r="C44" s="329"/>
      <c r="D44" s="62" t="s">
        <v>96</v>
      </c>
      <c r="E44" s="132">
        <v>3562000</v>
      </c>
      <c r="F44" s="268">
        <f t="shared" ref="F44:Q44" si="62">$E$44/12</f>
        <v>296833.33333333331</v>
      </c>
      <c r="G44" s="14">
        <f t="shared" si="62"/>
        <v>296833.33333333331</v>
      </c>
      <c r="H44" s="14">
        <f t="shared" si="62"/>
        <v>296833.33333333331</v>
      </c>
      <c r="I44" s="14">
        <f t="shared" si="62"/>
        <v>296833.33333333331</v>
      </c>
      <c r="J44" s="14">
        <f t="shared" si="62"/>
        <v>296833.33333333331</v>
      </c>
      <c r="K44" s="14">
        <f t="shared" si="62"/>
        <v>296833.33333333331</v>
      </c>
      <c r="L44" s="14">
        <f t="shared" si="62"/>
        <v>296833.33333333331</v>
      </c>
      <c r="M44" s="14">
        <f t="shared" si="62"/>
        <v>296833.33333333331</v>
      </c>
      <c r="N44" s="14">
        <f t="shared" si="62"/>
        <v>296833.33333333331</v>
      </c>
      <c r="O44" s="14">
        <f t="shared" si="62"/>
        <v>296833.33333333331</v>
      </c>
      <c r="P44" s="14">
        <f t="shared" si="62"/>
        <v>296833.33333333331</v>
      </c>
      <c r="Q44" s="260">
        <f t="shared" si="62"/>
        <v>296833.33333333331</v>
      </c>
      <c r="R44" s="16">
        <f t="shared" si="57"/>
        <v>3562000.0000000005</v>
      </c>
      <c r="T44" s="13" t="e">
        <f t="shared" si="58"/>
        <v>#REF!</v>
      </c>
      <c r="U44" s="14" t="e">
        <f t="shared" ref="U44:X44" si="63">T44*(#REF!+1)</f>
        <v>#REF!</v>
      </c>
      <c r="V44" s="14" t="e">
        <f t="shared" si="63"/>
        <v>#REF!</v>
      </c>
      <c r="W44" s="14" t="e">
        <f t="shared" si="63"/>
        <v>#REF!</v>
      </c>
      <c r="X44" s="15" t="e">
        <f t="shared" si="63"/>
        <v>#REF!</v>
      </c>
    </row>
    <row r="45" spans="1:26" ht="14.25">
      <c r="A45" s="327" t="s">
        <v>97</v>
      </c>
      <c r="B45" s="328"/>
      <c r="C45" s="329"/>
      <c r="D45" s="62" t="s">
        <v>96</v>
      </c>
      <c r="E45" s="132">
        <v>3471000</v>
      </c>
      <c r="F45" s="268">
        <f t="shared" ref="F45:Q45" si="64">$E$45/12</f>
        <v>289250</v>
      </c>
      <c r="G45" s="14">
        <f t="shared" si="64"/>
        <v>289250</v>
      </c>
      <c r="H45" s="14">
        <f t="shared" si="64"/>
        <v>289250</v>
      </c>
      <c r="I45" s="14">
        <f t="shared" si="64"/>
        <v>289250</v>
      </c>
      <c r="J45" s="14">
        <f t="shared" si="64"/>
        <v>289250</v>
      </c>
      <c r="K45" s="14">
        <f t="shared" si="64"/>
        <v>289250</v>
      </c>
      <c r="L45" s="14">
        <f t="shared" si="64"/>
        <v>289250</v>
      </c>
      <c r="M45" s="14">
        <f t="shared" si="64"/>
        <v>289250</v>
      </c>
      <c r="N45" s="14">
        <f t="shared" si="64"/>
        <v>289250</v>
      </c>
      <c r="O45" s="14">
        <f t="shared" si="64"/>
        <v>289250</v>
      </c>
      <c r="P45" s="14">
        <f t="shared" si="64"/>
        <v>289250</v>
      </c>
      <c r="Q45" s="260">
        <f t="shared" si="64"/>
        <v>289250</v>
      </c>
      <c r="R45" s="16">
        <f t="shared" si="57"/>
        <v>3471000</v>
      </c>
      <c r="T45" s="13" t="e">
        <f t="shared" si="58"/>
        <v>#REF!</v>
      </c>
      <c r="U45" s="14" t="e">
        <f t="shared" ref="U45:X45" si="65">T45*(#REF!+1)</f>
        <v>#REF!</v>
      </c>
      <c r="V45" s="14" t="e">
        <f t="shared" si="65"/>
        <v>#REF!</v>
      </c>
      <c r="W45" s="14" t="e">
        <f t="shared" si="65"/>
        <v>#REF!</v>
      </c>
      <c r="X45" s="15" t="e">
        <f t="shared" si="65"/>
        <v>#REF!</v>
      </c>
    </row>
    <row r="46" spans="1:26" ht="14.25">
      <c r="A46" s="327" t="s">
        <v>98</v>
      </c>
      <c r="B46" s="328"/>
      <c r="C46" s="329"/>
      <c r="D46" s="62" t="s">
        <v>96</v>
      </c>
      <c r="E46" s="132">
        <v>3152500</v>
      </c>
      <c r="F46" s="268">
        <f t="shared" ref="F46:Q46" si="66">$E$46/12</f>
        <v>262708.33333333331</v>
      </c>
      <c r="G46" s="14">
        <f t="shared" si="66"/>
        <v>262708.33333333331</v>
      </c>
      <c r="H46" s="14">
        <f t="shared" si="66"/>
        <v>262708.33333333331</v>
      </c>
      <c r="I46" s="14">
        <f t="shared" si="66"/>
        <v>262708.33333333331</v>
      </c>
      <c r="J46" s="14">
        <f t="shared" si="66"/>
        <v>262708.33333333331</v>
      </c>
      <c r="K46" s="14">
        <f t="shared" si="66"/>
        <v>262708.33333333331</v>
      </c>
      <c r="L46" s="14">
        <f t="shared" si="66"/>
        <v>262708.33333333331</v>
      </c>
      <c r="M46" s="14">
        <f t="shared" si="66"/>
        <v>262708.33333333331</v>
      </c>
      <c r="N46" s="14">
        <f t="shared" si="66"/>
        <v>262708.33333333331</v>
      </c>
      <c r="O46" s="14">
        <f t="shared" si="66"/>
        <v>262708.33333333331</v>
      </c>
      <c r="P46" s="14">
        <f t="shared" si="66"/>
        <v>262708.33333333331</v>
      </c>
      <c r="Q46" s="260">
        <f t="shared" si="66"/>
        <v>262708.33333333331</v>
      </c>
      <c r="R46" s="16">
        <f t="shared" si="57"/>
        <v>3152500.0000000005</v>
      </c>
      <c r="T46" s="13" t="e">
        <f t="shared" si="58"/>
        <v>#REF!</v>
      </c>
      <c r="U46" s="14" t="e">
        <f t="shared" ref="U46:X46" si="67">T46*(#REF!+1)</f>
        <v>#REF!</v>
      </c>
      <c r="V46" s="14" t="e">
        <f t="shared" si="67"/>
        <v>#REF!</v>
      </c>
      <c r="W46" s="14" t="e">
        <f t="shared" si="67"/>
        <v>#REF!</v>
      </c>
      <c r="X46" s="15" t="e">
        <f t="shared" si="67"/>
        <v>#REF!</v>
      </c>
    </row>
    <row r="47" spans="1:26" ht="14.25">
      <c r="A47" s="163" t="s">
        <v>99</v>
      </c>
      <c r="B47" s="164"/>
      <c r="C47" s="164"/>
      <c r="D47" s="165" t="s">
        <v>100</v>
      </c>
      <c r="E47" s="132">
        <v>65000</v>
      </c>
      <c r="F47" s="268">
        <f t="shared" ref="F47:Q47" si="68">$E$47</f>
        <v>65000</v>
      </c>
      <c r="G47" s="14">
        <f t="shared" si="68"/>
        <v>65000</v>
      </c>
      <c r="H47" s="14">
        <f t="shared" si="68"/>
        <v>65000</v>
      </c>
      <c r="I47" s="14">
        <f t="shared" si="68"/>
        <v>65000</v>
      </c>
      <c r="J47" s="14">
        <f t="shared" si="68"/>
        <v>65000</v>
      </c>
      <c r="K47" s="14">
        <f t="shared" si="68"/>
        <v>65000</v>
      </c>
      <c r="L47" s="14">
        <f t="shared" si="68"/>
        <v>65000</v>
      </c>
      <c r="M47" s="14">
        <f t="shared" si="68"/>
        <v>65000</v>
      </c>
      <c r="N47" s="14">
        <f t="shared" si="68"/>
        <v>65000</v>
      </c>
      <c r="O47" s="14">
        <f t="shared" si="68"/>
        <v>65000</v>
      </c>
      <c r="P47" s="14">
        <f t="shared" si="68"/>
        <v>65000</v>
      </c>
      <c r="Q47" s="260">
        <f t="shared" si="68"/>
        <v>65000</v>
      </c>
      <c r="R47" s="16">
        <f t="shared" si="57"/>
        <v>780000</v>
      </c>
      <c r="T47" s="13" t="e">
        <f t="shared" si="58"/>
        <v>#REF!</v>
      </c>
      <c r="U47" s="14" t="e">
        <f t="shared" ref="U47:X47" si="69">T47*(#REF!+1)</f>
        <v>#REF!</v>
      </c>
      <c r="V47" s="14" t="e">
        <f t="shared" si="69"/>
        <v>#REF!</v>
      </c>
      <c r="W47" s="14" t="e">
        <f t="shared" si="69"/>
        <v>#REF!</v>
      </c>
      <c r="X47" s="15" t="e">
        <f t="shared" si="69"/>
        <v>#REF!</v>
      </c>
    </row>
    <row r="48" spans="1:26" ht="14.25">
      <c r="A48" s="250" t="s">
        <v>241</v>
      </c>
      <c r="B48" s="274"/>
      <c r="C48" s="274"/>
      <c r="D48" s="269"/>
      <c r="E48" s="275"/>
      <c r="F48" s="278">
        <v>110000</v>
      </c>
      <c r="G48" s="279">
        <v>110000</v>
      </c>
      <c r="H48" s="279">
        <v>110000</v>
      </c>
      <c r="I48" s="283">
        <v>110000</v>
      </c>
      <c r="J48" s="86">
        <v>84000</v>
      </c>
      <c r="K48" s="86">
        <v>84000</v>
      </c>
      <c r="L48" s="282">
        <v>84000</v>
      </c>
      <c r="M48" s="282">
        <v>84000</v>
      </c>
      <c r="N48" s="86">
        <v>84000</v>
      </c>
      <c r="O48" s="282">
        <v>84000</v>
      </c>
      <c r="P48" s="86">
        <v>84000</v>
      </c>
      <c r="Q48" s="280">
        <v>84000</v>
      </c>
      <c r="R48" s="285">
        <f t="shared" si="57"/>
        <v>1112000</v>
      </c>
      <c r="T48" s="117" t="e">
        <f t="shared" si="58"/>
        <v>#REF!</v>
      </c>
      <c r="U48" s="86" t="e">
        <f t="shared" ref="U48:X48" si="70">T48*(#REF!+1)</f>
        <v>#REF!</v>
      </c>
      <c r="V48" s="86" t="e">
        <f t="shared" si="70"/>
        <v>#REF!</v>
      </c>
      <c r="W48" s="86" t="e">
        <f t="shared" si="70"/>
        <v>#REF!</v>
      </c>
      <c r="X48" s="118" t="e">
        <f t="shared" si="70"/>
        <v>#REF!</v>
      </c>
    </row>
    <row r="49" spans="1:24" s="254" customFormat="1" thickBot="1">
      <c r="A49" s="367" t="s">
        <v>112</v>
      </c>
      <c r="B49" s="368"/>
      <c r="C49" s="368"/>
      <c r="D49" s="273" t="s">
        <v>37</v>
      </c>
      <c r="E49" s="276">
        <v>200000</v>
      </c>
      <c r="F49" s="277">
        <f>$E$49</f>
        <v>200000</v>
      </c>
      <c r="G49" s="263">
        <f t="shared" ref="G49:Q49" si="71">$E$49</f>
        <v>200000</v>
      </c>
      <c r="H49" s="263">
        <f t="shared" si="71"/>
        <v>200000</v>
      </c>
      <c r="I49" s="263">
        <f t="shared" si="71"/>
        <v>200000</v>
      </c>
      <c r="J49" s="281">
        <f t="shared" si="71"/>
        <v>200000</v>
      </c>
      <c r="K49" s="281">
        <f t="shared" si="71"/>
        <v>200000</v>
      </c>
      <c r="L49" s="263">
        <f t="shared" si="71"/>
        <v>200000</v>
      </c>
      <c r="M49" s="263">
        <f t="shared" si="71"/>
        <v>200000</v>
      </c>
      <c r="N49" s="281">
        <f t="shared" si="71"/>
        <v>200000</v>
      </c>
      <c r="O49" s="263">
        <f t="shared" si="71"/>
        <v>200000</v>
      </c>
      <c r="P49" s="281">
        <f t="shared" si="71"/>
        <v>200000</v>
      </c>
      <c r="Q49" s="263">
        <f t="shared" si="71"/>
        <v>200000</v>
      </c>
      <c r="R49" s="300">
        <f t="shared" ref="R49" si="72">SUM(F49:Q49)</f>
        <v>2400000</v>
      </c>
      <c r="T49" s="207"/>
      <c r="U49" s="208"/>
      <c r="V49" s="208"/>
      <c r="W49" s="208"/>
      <c r="X49" s="209"/>
    </row>
    <row r="50" spans="1:24" ht="15.75" customHeight="1" thickBot="1">
      <c r="A50" s="270" t="s">
        <v>101</v>
      </c>
      <c r="B50" s="271"/>
      <c r="C50" s="271"/>
      <c r="D50" s="272"/>
      <c r="E50" s="272"/>
      <c r="F50" s="295">
        <f t="shared" ref="F50:Q50" si="73">SUM(F51)</f>
        <v>1559580</v>
      </c>
      <c r="G50" s="296">
        <f t="shared" si="73"/>
        <v>1630470</v>
      </c>
      <c r="H50" s="296">
        <f t="shared" si="73"/>
        <v>1743060</v>
      </c>
      <c r="I50" s="296">
        <f t="shared" si="73"/>
        <v>1822290</v>
      </c>
      <c r="J50" s="296">
        <f t="shared" si="73"/>
        <v>1584600</v>
      </c>
      <c r="K50" s="296">
        <f t="shared" si="73"/>
        <v>1743060</v>
      </c>
      <c r="L50" s="296">
        <f t="shared" si="73"/>
        <v>1790550</v>
      </c>
      <c r="M50" s="296">
        <f t="shared" si="73"/>
        <v>1712700</v>
      </c>
      <c r="N50" s="296">
        <f t="shared" si="73"/>
        <v>1557000</v>
      </c>
      <c r="O50" s="296">
        <f t="shared" si="73"/>
        <v>1557000</v>
      </c>
      <c r="P50" s="296">
        <f t="shared" si="73"/>
        <v>1557000</v>
      </c>
      <c r="Q50" s="297">
        <f t="shared" si="73"/>
        <v>1790550</v>
      </c>
      <c r="R50" s="298">
        <f>SUM(R51:R52)</f>
        <v>21607860</v>
      </c>
      <c r="T50" s="7">
        <f t="shared" ref="T50:X50" si="74">T51</f>
        <v>19410600</v>
      </c>
      <c r="U50" s="8">
        <f t="shared" si="74"/>
        <v>19410600</v>
      </c>
      <c r="V50" s="8">
        <f t="shared" si="74"/>
        <v>19410600</v>
      </c>
      <c r="W50" s="8">
        <f t="shared" si="74"/>
        <v>19410600</v>
      </c>
      <c r="X50" s="9">
        <f t="shared" si="74"/>
        <v>19410600</v>
      </c>
    </row>
    <row r="51" spans="1:24" ht="15.75" customHeight="1" thickBot="1">
      <c r="A51" s="369" t="s">
        <v>243</v>
      </c>
      <c r="B51" s="360"/>
      <c r="C51" s="360"/>
      <c r="D51" s="312">
        <v>834</v>
      </c>
      <c r="E51" s="314">
        <v>865</v>
      </c>
      <c r="F51" s="287">
        <f>$D$51*F102*F103*5</f>
        <v>1559580</v>
      </c>
      <c r="G51" s="288">
        <f t="shared" ref="G51:K51" si="75">$D$51*G102*G103*5</f>
        <v>1630470</v>
      </c>
      <c r="H51" s="289">
        <f t="shared" si="75"/>
        <v>1743060</v>
      </c>
      <c r="I51" s="290">
        <f t="shared" si="75"/>
        <v>1822290</v>
      </c>
      <c r="J51" s="288">
        <f t="shared" si="75"/>
        <v>1584600</v>
      </c>
      <c r="K51" s="291">
        <f t="shared" si="75"/>
        <v>1743060</v>
      </c>
      <c r="L51" s="292">
        <f t="shared" ref="L51:Q51" si="76">$E$51*L102*L103*5</f>
        <v>1790550</v>
      </c>
      <c r="M51" s="292">
        <f t="shared" si="76"/>
        <v>1712700</v>
      </c>
      <c r="N51" s="208">
        <f t="shared" si="76"/>
        <v>1557000</v>
      </c>
      <c r="O51" s="292">
        <f t="shared" si="76"/>
        <v>1557000</v>
      </c>
      <c r="P51" s="292">
        <f t="shared" si="76"/>
        <v>1557000</v>
      </c>
      <c r="Q51" s="293">
        <f t="shared" si="76"/>
        <v>1790550</v>
      </c>
      <c r="R51" s="294">
        <f>SUM(F51:Q51)</f>
        <v>20047860</v>
      </c>
      <c r="T51" s="66">
        <f>E51*T102*T103*5</f>
        <v>19410600</v>
      </c>
      <c r="U51" s="67">
        <f>T51</f>
        <v>19410600</v>
      </c>
      <c r="V51" s="67">
        <f>T51</f>
        <v>19410600</v>
      </c>
      <c r="W51" s="67">
        <f>T51</f>
        <v>19410600</v>
      </c>
      <c r="X51" s="70">
        <f>T51</f>
        <v>19410600</v>
      </c>
    </row>
    <row r="52" spans="1:24" s="254" customFormat="1" ht="15.75" customHeight="1" thickBot="1">
      <c r="A52" s="309" t="s">
        <v>104</v>
      </c>
      <c r="B52" s="310"/>
      <c r="C52" s="310"/>
      <c r="D52" s="311" t="s">
        <v>37</v>
      </c>
      <c r="E52" s="313">
        <v>130000</v>
      </c>
      <c r="F52" s="306">
        <f>$E$52</f>
        <v>130000</v>
      </c>
      <c r="G52" s="308">
        <f t="shared" ref="G52:Q52" si="77">$E$52</f>
        <v>130000</v>
      </c>
      <c r="H52" s="315">
        <f t="shared" si="77"/>
        <v>130000</v>
      </c>
      <c r="I52" s="316">
        <f t="shared" si="77"/>
        <v>130000</v>
      </c>
      <c r="J52" s="308">
        <f t="shared" si="77"/>
        <v>130000</v>
      </c>
      <c r="K52" s="315">
        <f t="shared" si="77"/>
        <v>130000</v>
      </c>
      <c r="L52" s="316">
        <f t="shared" si="77"/>
        <v>130000</v>
      </c>
      <c r="M52" s="308">
        <f t="shared" si="77"/>
        <v>130000</v>
      </c>
      <c r="N52" s="308">
        <f t="shared" si="77"/>
        <v>130000</v>
      </c>
      <c r="O52" s="315">
        <f t="shared" si="77"/>
        <v>130000</v>
      </c>
      <c r="P52" s="308">
        <f t="shared" si="77"/>
        <v>130000</v>
      </c>
      <c r="Q52" s="307">
        <f t="shared" si="77"/>
        <v>130000</v>
      </c>
      <c r="R52" s="286">
        <f t="shared" ref="R52" si="78">SUM(F52:Q52)</f>
        <v>1560000</v>
      </c>
      <c r="T52" s="264"/>
      <c r="U52" s="264"/>
      <c r="V52" s="264"/>
      <c r="W52" s="264"/>
      <c r="X52" s="264"/>
    </row>
    <row r="53" spans="1:24" ht="15.75" customHeight="1" thickBot="1"/>
    <row r="54" spans="1:24" ht="15.75" customHeight="1">
      <c r="A54" s="317" t="s">
        <v>102</v>
      </c>
      <c r="B54" s="318"/>
      <c r="C54" s="318"/>
      <c r="D54" s="318"/>
      <c r="E54" s="319"/>
      <c r="F54" s="35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52"/>
      <c r="T54" s="330" t="s">
        <v>1</v>
      </c>
      <c r="U54" s="332" t="s">
        <v>2</v>
      </c>
      <c r="V54" s="332" t="s">
        <v>3</v>
      </c>
      <c r="W54" s="332" t="s">
        <v>4</v>
      </c>
      <c r="X54" s="334" t="s">
        <v>5</v>
      </c>
    </row>
    <row r="55" spans="1:24" ht="15.75" customHeight="1">
      <c r="A55" s="320"/>
      <c r="B55" s="321"/>
      <c r="C55" s="321"/>
      <c r="D55" s="321"/>
      <c r="E55" s="322"/>
      <c r="F55" s="51" t="s">
        <v>6</v>
      </c>
      <c r="G55" s="52" t="s">
        <v>7</v>
      </c>
      <c r="H55" s="52" t="s">
        <v>8</v>
      </c>
      <c r="I55" s="52" t="s">
        <v>9</v>
      </c>
      <c r="J55" s="52" t="s">
        <v>10</v>
      </c>
      <c r="K55" s="52" t="s">
        <v>11</v>
      </c>
      <c r="L55" s="52" t="s">
        <v>12</v>
      </c>
      <c r="M55" s="52" t="s">
        <v>13</v>
      </c>
      <c r="N55" s="52" t="s">
        <v>14</v>
      </c>
      <c r="O55" s="52" t="s">
        <v>15</v>
      </c>
      <c r="P55" s="52" t="s">
        <v>16</v>
      </c>
      <c r="Q55" s="52" t="s">
        <v>17</v>
      </c>
      <c r="R55" s="77" t="s">
        <v>18</v>
      </c>
      <c r="T55" s="331"/>
      <c r="U55" s="333"/>
      <c r="V55" s="333"/>
      <c r="W55" s="333"/>
      <c r="X55" s="335"/>
    </row>
    <row r="56" spans="1:24" ht="15.75" customHeight="1">
      <c r="A56" s="324" t="s">
        <v>103</v>
      </c>
      <c r="B56" s="325"/>
      <c r="C56" s="326"/>
      <c r="D56" s="72"/>
      <c r="E56" s="140"/>
      <c r="F56" s="172">
        <f t="shared" ref="F56:Q56" si="79">SUM(F57:F62)</f>
        <v>258000</v>
      </c>
      <c r="G56" s="8">
        <f t="shared" si="79"/>
        <v>258000</v>
      </c>
      <c r="H56" s="8">
        <f t="shared" si="79"/>
        <v>258000</v>
      </c>
      <c r="I56" s="8">
        <f t="shared" si="79"/>
        <v>258000</v>
      </c>
      <c r="J56" s="8">
        <f t="shared" si="79"/>
        <v>117000</v>
      </c>
      <c r="K56" s="8">
        <f t="shared" si="79"/>
        <v>117000</v>
      </c>
      <c r="L56" s="8">
        <f t="shared" si="79"/>
        <v>117000</v>
      </c>
      <c r="M56" s="8">
        <f t="shared" si="79"/>
        <v>117000</v>
      </c>
      <c r="N56" s="8">
        <f t="shared" si="79"/>
        <v>117000</v>
      </c>
      <c r="O56" s="8">
        <f t="shared" si="79"/>
        <v>117000</v>
      </c>
      <c r="P56" s="8">
        <f t="shared" si="79"/>
        <v>117000</v>
      </c>
      <c r="Q56" s="56">
        <f t="shared" si="79"/>
        <v>117000</v>
      </c>
      <c r="R56" s="57">
        <f t="shared" ref="R56:R69" si="80">SUM(F56:Q56)</f>
        <v>1968000</v>
      </c>
      <c r="T56" s="7">
        <f t="shared" ref="T56:X56" si="81">SUM(T57:T62)</f>
        <v>3096000</v>
      </c>
      <c r="U56" s="8">
        <f t="shared" si="81"/>
        <v>3096000</v>
      </c>
      <c r="V56" s="8">
        <f t="shared" si="81"/>
        <v>3096000</v>
      </c>
      <c r="W56" s="8">
        <f t="shared" si="81"/>
        <v>3096000</v>
      </c>
      <c r="X56" s="9">
        <f t="shared" si="81"/>
        <v>3096000</v>
      </c>
    </row>
    <row r="57" spans="1:24" ht="15.75" customHeight="1">
      <c r="A57" s="163" t="s">
        <v>105</v>
      </c>
      <c r="B57" s="164"/>
      <c r="C57" s="164"/>
      <c r="D57" s="165" t="s">
        <v>37</v>
      </c>
      <c r="E57" s="173">
        <v>20000</v>
      </c>
      <c r="F57" s="145">
        <f>$E$57</f>
        <v>20000</v>
      </c>
      <c r="G57" s="145">
        <f t="shared" ref="G57:Q57" si="82">$E$57</f>
        <v>20000</v>
      </c>
      <c r="H57" s="145">
        <f t="shared" si="82"/>
        <v>20000</v>
      </c>
      <c r="I57" s="145">
        <f t="shared" si="82"/>
        <v>20000</v>
      </c>
      <c r="J57" s="145">
        <f t="shared" si="82"/>
        <v>20000</v>
      </c>
      <c r="K57" s="145">
        <f t="shared" si="82"/>
        <v>20000</v>
      </c>
      <c r="L57" s="145">
        <f t="shared" si="82"/>
        <v>20000</v>
      </c>
      <c r="M57" s="145">
        <f t="shared" si="82"/>
        <v>20000</v>
      </c>
      <c r="N57" s="145">
        <f t="shared" si="82"/>
        <v>20000</v>
      </c>
      <c r="O57" s="145">
        <f t="shared" si="82"/>
        <v>20000</v>
      </c>
      <c r="P57" s="145">
        <f t="shared" si="82"/>
        <v>20000</v>
      </c>
      <c r="Q57" s="145">
        <f t="shared" si="82"/>
        <v>20000</v>
      </c>
      <c r="R57" s="61">
        <f t="shared" ref="R57:R61" si="83">SUM(F57:Q57)</f>
        <v>240000</v>
      </c>
      <c r="T57" s="13">
        <f t="shared" ref="T57:T62" si="84">E57*12</f>
        <v>240000</v>
      </c>
      <c r="U57" s="14">
        <f t="shared" ref="U57:U62" si="85">E57*12</f>
        <v>240000</v>
      </c>
      <c r="V57" s="14">
        <f t="shared" ref="V57:V62" si="86">E57*12</f>
        <v>240000</v>
      </c>
      <c r="W57" s="14">
        <f t="shared" ref="W57:W62" si="87">E57*12</f>
        <v>240000</v>
      </c>
      <c r="X57" s="15">
        <f t="shared" ref="X57:X62" si="88">E57*12</f>
        <v>240000</v>
      </c>
    </row>
    <row r="58" spans="1:24" ht="15.75" customHeight="1">
      <c r="A58" s="163" t="s">
        <v>106</v>
      </c>
      <c r="B58" s="164"/>
      <c r="C58" s="164"/>
      <c r="D58" s="165" t="s">
        <v>37</v>
      </c>
      <c r="E58" s="173">
        <v>10000</v>
      </c>
      <c r="F58" s="145">
        <f>$E$58</f>
        <v>10000</v>
      </c>
      <c r="G58" s="145">
        <f t="shared" ref="G58:Q58" si="89">$E$58</f>
        <v>10000</v>
      </c>
      <c r="H58" s="145">
        <f t="shared" si="89"/>
        <v>10000</v>
      </c>
      <c r="I58" s="145">
        <f t="shared" si="89"/>
        <v>10000</v>
      </c>
      <c r="J58" s="145">
        <f t="shared" si="89"/>
        <v>10000</v>
      </c>
      <c r="K58" s="145">
        <f t="shared" si="89"/>
        <v>10000</v>
      </c>
      <c r="L58" s="145">
        <f t="shared" si="89"/>
        <v>10000</v>
      </c>
      <c r="M58" s="145">
        <f t="shared" si="89"/>
        <v>10000</v>
      </c>
      <c r="N58" s="145">
        <f t="shared" si="89"/>
        <v>10000</v>
      </c>
      <c r="O58" s="145">
        <f t="shared" si="89"/>
        <v>10000</v>
      </c>
      <c r="P58" s="145">
        <f t="shared" si="89"/>
        <v>10000</v>
      </c>
      <c r="Q58" s="145">
        <f t="shared" si="89"/>
        <v>10000</v>
      </c>
      <c r="R58" s="61">
        <f t="shared" si="83"/>
        <v>120000</v>
      </c>
      <c r="T58" s="13">
        <f t="shared" si="84"/>
        <v>120000</v>
      </c>
      <c r="U58" s="14">
        <f t="shared" si="85"/>
        <v>120000</v>
      </c>
      <c r="V58" s="14">
        <f t="shared" si="86"/>
        <v>120000</v>
      </c>
      <c r="W58" s="14">
        <f t="shared" si="87"/>
        <v>120000</v>
      </c>
      <c r="X58" s="15">
        <f t="shared" si="88"/>
        <v>120000</v>
      </c>
    </row>
    <row r="59" spans="1:24" ht="15.75" customHeight="1">
      <c r="A59" s="163" t="s">
        <v>107</v>
      </c>
      <c r="B59" s="164"/>
      <c r="C59" s="164"/>
      <c r="D59" s="165" t="s">
        <v>37</v>
      </c>
      <c r="E59" s="173">
        <v>67000</v>
      </c>
      <c r="F59" s="145">
        <f>$E$59</f>
        <v>67000</v>
      </c>
      <c r="G59" s="145">
        <f t="shared" ref="G59:Q59" si="90">$E$59</f>
        <v>67000</v>
      </c>
      <c r="H59" s="145">
        <f t="shared" si="90"/>
        <v>67000</v>
      </c>
      <c r="I59" s="145">
        <f t="shared" si="90"/>
        <v>67000</v>
      </c>
      <c r="J59" s="145">
        <f t="shared" si="90"/>
        <v>67000</v>
      </c>
      <c r="K59" s="145">
        <f t="shared" si="90"/>
        <v>67000</v>
      </c>
      <c r="L59" s="145">
        <f t="shared" si="90"/>
        <v>67000</v>
      </c>
      <c r="M59" s="145">
        <f t="shared" si="90"/>
        <v>67000</v>
      </c>
      <c r="N59" s="145">
        <f t="shared" si="90"/>
        <v>67000</v>
      </c>
      <c r="O59" s="145">
        <f t="shared" si="90"/>
        <v>67000</v>
      </c>
      <c r="P59" s="145">
        <f t="shared" si="90"/>
        <v>67000</v>
      </c>
      <c r="Q59" s="145">
        <f t="shared" si="90"/>
        <v>67000</v>
      </c>
      <c r="R59" s="61">
        <f t="shared" si="83"/>
        <v>804000</v>
      </c>
      <c r="T59" s="13">
        <f t="shared" si="84"/>
        <v>804000</v>
      </c>
      <c r="U59" s="14">
        <f t="shared" si="85"/>
        <v>804000</v>
      </c>
      <c r="V59" s="14">
        <f t="shared" si="86"/>
        <v>804000</v>
      </c>
      <c r="W59" s="14">
        <f t="shared" si="87"/>
        <v>804000</v>
      </c>
      <c r="X59" s="15">
        <f t="shared" si="88"/>
        <v>804000</v>
      </c>
    </row>
    <row r="60" spans="1:24" ht="15.75" customHeight="1">
      <c r="A60" s="163" t="s">
        <v>108</v>
      </c>
      <c r="B60" s="164"/>
      <c r="C60" s="164"/>
      <c r="D60" s="165" t="s">
        <v>37</v>
      </c>
      <c r="E60" s="173">
        <v>141000</v>
      </c>
      <c r="F60" s="145">
        <f>$E$60</f>
        <v>141000</v>
      </c>
      <c r="G60" s="145">
        <f t="shared" ref="G60:I60" si="91">$E$60</f>
        <v>141000</v>
      </c>
      <c r="H60" s="145">
        <f t="shared" si="91"/>
        <v>141000</v>
      </c>
      <c r="I60" s="145">
        <f t="shared" si="91"/>
        <v>141000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0</v>
      </c>
      <c r="R60" s="61">
        <f t="shared" si="83"/>
        <v>564000</v>
      </c>
      <c r="T60" s="13">
        <f t="shared" si="84"/>
        <v>1692000</v>
      </c>
      <c r="U60" s="14">
        <f t="shared" si="85"/>
        <v>1692000</v>
      </c>
      <c r="V60" s="14">
        <f t="shared" si="86"/>
        <v>1692000</v>
      </c>
      <c r="W60" s="14">
        <f t="shared" si="87"/>
        <v>1692000</v>
      </c>
      <c r="X60" s="15">
        <f t="shared" si="88"/>
        <v>1692000</v>
      </c>
    </row>
    <row r="61" spans="1:24" ht="15.75" customHeight="1" thickBot="1">
      <c r="A61" s="340" t="s">
        <v>109</v>
      </c>
      <c r="B61" s="341"/>
      <c r="C61" s="342"/>
      <c r="D61" s="64" t="s">
        <v>110</v>
      </c>
      <c r="E61" s="174">
        <v>20000</v>
      </c>
      <c r="F61" s="175">
        <f>$E$61</f>
        <v>20000</v>
      </c>
      <c r="G61" s="175">
        <f t="shared" ref="G61:Q61" si="92">$E$61</f>
        <v>20000</v>
      </c>
      <c r="H61" s="175">
        <f t="shared" si="92"/>
        <v>20000</v>
      </c>
      <c r="I61" s="175">
        <f t="shared" si="92"/>
        <v>20000</v>
      </c>
      <c r="J61" s="175">
        <f t="shared" si="92"/>
        <v>20000</v>
      </c>
      <c r="K61" s="175">
        <f t="shared" si="92"/>
        <v>20000</v>
      </c>
      <c r="L61" s="175">
        <f t="shared" si="92"/>
        <v>20000</v>
      </c>
      <c r="M61" s="175">
        <f t="shared" si="92"/>
        <v>20000</v>
      </c>
      <c r="N61" s="175">
        <f t="shared" si="92"/>
        <v>20000</v>
      </c>
      <c r="O61" s="175">
        <f t="shared" si="92"/>
        <v>20000</v>
      </c>
      <c r="P61" s="175">
        <f t="shared" si="92"/>
        <v>20000</v>
      </c>
      <c r="Q61" s="175">
        <f t="shared" si="92"/>
        <v>20000</v>
      </c>
      <c r="R61" s="69">
        <f t="shared" si="83"/>
        <v>240000</v>
      </c>
      <c r="T61" s="13">
        <f t="shared" si="84"/>
        <v>240000</v>
      </c>
      <c r="U61" s="14">
        <f t="shared" si="85"/>
        <v>240000</v>
      </c>
      <c r="V61" s="14">
        <f t="shared" si="86"/>
        <v>240000</v>
      </c>
      <c r="W61" s="14">
        <f t="shared" si="87"/>
        <v>240000</v>
      </c>
      <c r="X61" s="15">
        <f t="shared" si="88"/>
        <v>240000</v>
      </c>
    </row>
    <row r="62" spans="1:24" ht="15.75" customHeight="1" thickBot="1">
      <c r="A62" s="340"/>
      <c r="B62" s="341"/>
      <c r="C62" s="342"/>
      <c r="D62" s="64" t="s">
        <v>110</v>
      </c>
      <c r="E62" s="174"/>
      <c r="F62" s="175">
        <f t="shared" ref="F62:Q62" si="93">$E$62</f>
        <v>0</v>
      </c>
      <c r="G62" s="67">
        <f t="shared" si="93"/>
        <v>0</v>
      </c>
      <c r="H62" s="67">
        <f t="shared" si="93"/>
        <v>0</v>
      </c>
      <c r="I62" s="67">
        <f t="shared" si="93"/>
        <v>0</v>
      </c>
      <c r="J62" s="67">
        <f t="shared" si="93"/>
        <v>0</v>
      </c>
      <c r="K62" s="67">
        <f t="shared" si="93"/>
        <v>0</v>
      </c>
      <c r="L62" s="67">
        <f t="shared" si="93"/>
        <v>0</v>
      </c>
      <c r="M62" s="67">
        <f t="shared" si="93"/>
        <v>0</v>
      </c>
      <c r="N62" s="67">
        <f t="shared" si="93"/>
        <v>0</v>
      </c>
      <c r="O62" s="67">
        <f t="shared" si="93"/>
        <v>0</v>
      </c>
      <c r="P62" s="67">
        <f t="shared" si="93"/>
        <v>0</v>
      </c>
      <c r="Q62" s="68">
        <f t="shared" si="93"/>
        <v>0</v>
      </c>
      <c r="R62" s="69">
        <f t="shared" si="80"/>
        <v>0</v>
      </c>
      <c r="T62" s="66">
        <f t="shared" si="84"/>
        <v>0</v>
      </c>
      <c r="U62" s="67">
        <f t="shared" si="85"/>
        <v>0</v>
      </c>
      <c r="V62" s="67">
        <f t="shared" si="86"/>
        <v>0</v>
      </c>
      <c r="W62" s="67">
        <f t="shared" si="87"/>
        <v>0</v>
      </c>
      <c r="X62" s="70">
        <f t="shared" si="88"/>
        <v>0</v>
      </c>
    </row>
    <row r="63" spans="1:24" ht="15.75" customHeight="1">
      <c r="A63" s="168" t="s">
        <v>111</v>
      </c>
      <c r="B63" s="169"/>
      <c r="C63" s="169"/>
      <c r="D63" s="170"/>
      <c r="E63" s="176"/>
      <c r="F63" s="141">
        <f t="shared" ref="F63:Q63" si="94">SUM(F64:F69)</f>
        <v>40000</v>
      </c>
      <c r="G63" s="90">
        <f t="shared" si="94"/>
        <v>40000</v>
      </c>
      <c r="H63" s="90">
        <f t="shared" si="94"/>
        <v>40000</v>
      </c>
      <c r="I63" s="90">
        <f t="shared" si="94"/>
        <v>40000</v>
      </c>
      <c r="J63" s="90">
        <f t="shared" si="94"/>
        <v>40000</v>
      </c>
      <c r="K63" s="90">
        <f t="shared" si="94"/>
        <v>40000</v>
      </c>
      <c r="L63" s="90">
        <f t="shared" si="94"/>
        <v>40000</v>
      </c>
      <c r="M63" s="90">
        <f t="shared" si="94"/>
        <v>40000</v>
      </c>
      <c r="N63" s="90">
        <f t="shared" si="94"/>
        <v>40000</v>
      </c>
      <c r="O63" s="90">
        <f t="shared" si="94"/>
        <v>40000</v>
      </c>
      <c r="P63" s="90">
        <f t="shared" si="94"/>
        <v>40000</v>
      </c>
      <c r="Q63" s="177">
        <f t="shared" si="94"/>
        <v>40000</v>
      </c>
      <c r="R63" s="99">
        <f t="shared" si="80"/>
        <v>480000</v>
      </c>
      <c r="T63" s="89">
        <f t="shared" ref="T63:X63" si="95">SUM(T64:T68)</f>
        <v>480000</v>
      </c>
      <c r="U63" s="90">
        <f t="shared" si="95"/>
        <v>480000</v>
      </c>
      <c r="V63" s="90">
        <f t="shared" si="95"/>
        <v>480000</v>
      </c>
      <c r="W63" s="90">
        <f t="shared" si="95"/>
        <v>480000</v>
      </c>
      <c r="X63" s="91">
        <f t="shared" si="95"/>
        <v>480000</v>
      </c>
    </row>
    <row r="64" spans="1:24" ht="15.75" customHeight="1">
      <c r="A64" s="327" t="s">
        <v>113</v>
      </c>
      <c r="B64" s="328"/>
      <c r="C64" s="329"/>
      <c r="D64" s="62" t="s">
        <v>37</v>
      </c>
      <c r="E64" s="178">
        <v>30000</v>
      </c>
      <c r="F64" s="145">
        <f t="shared" ref="F64:Q64" si="96">$E$64</f>
        <v>30000</v>
      </c>
      <c r="G64" s="14">
        <f t="shared" si="96"/>
        <v>30000</v>
      </c>
      <c r="H64" s="14">
        <f t="shared" si="96"/>
        <v>30000</v>
      </c>
      <c r="I64" s="14">
        <f t="shared" si="96"/>
        <v>30000</v>
      </c>
      <c r="J64" s="14">
        <f t="shared" si="96"/>
        <v>30000</v>
      </c>
      <c r="K64" s="14">
        <f t="shared" si="96"/>
        <v>30000</v>
      </c>
      <c r="L64" s="14">
        <f t="shared" si="96"/>
        <v>30000</v>
      </c>
      <c r="M64" s="14">
        <f t="shared" si="96"/>
        <v>30000</v>
      </c>
      <c r="N64" s="14">
        <f t="shared" si="96"/>
        <v>30000</v>
      </c>
      <c r="O64" s="14">
        <f t="shared" si="96"/>
        <v>30000</v>
      </c>
      <c r="P64" s="14">
        <f t="shared" si="96"/>
        <v>30000</v>
      </c>
      <c r="Q64" s="60">
        <f t="shared" si="96"/>
        <v>30000</v>
      </c>
      <c r="R64" s="61">
        <f t="shared" si="80"/>
        <v>360000</v>
      </c>
      <c r="T64" s="13">
        <f t="shared" ref="T64:T68" si="97">E64*12</f>
        <v>360000</v>
      </c>
      <c r="U64" s="14">
        <f t="shared" ref="U64:U68" si="98">E64*12</f>
        <v>360000</v>
      </c>
      <c r="V64" s="14">
        <f t="shared" ref="V64:V68" si="99">E64*12</f>
        <v>360000</v>
      </c>
      <c r="W64" s="14">
        <f t="shared" ref="W64:W68" si="100">E64*12</f>
        <v>360000</v>
      </c>
      <c r="X64" s="15">
        <f t="shared" ref="X64:X68" si="101">E64*12</f>
        <v>360000</v>
      </c>
    </row>
    <row r="65" spans="1:26" ht="15.75" customHeight="1">
      <c r="A65" s="327" t="s">
        <v>105</v>
      </c>
      <c r="B65" s="328"/>
      <c r="C65" s="329"/>
      <c r="D65" s="62" t="s">
        <v>37</v>
      </c>
      <c r="E65" s="178">
        <v>10000</v>
      </c>
      <c r="F65" s="145">
        <f t="shared" ref="F65:Q65" si="102">$E$65</f>
        <v>10000</v>
      </c>
      <c r="G65" s="14">
        <f t="shared" si="102"/>
        <v>10000</v>
      </c>
      <c r="H65" s="14">
        <f t="shared" si="102"/>
        <v>10000</v>
      </c>
      <c r="I65" s="14">
        <f t="shared" si="102"/>
        <v>10000</v>
      </c>
      <c r="J65" s="14">
        <f t="shared" si="102"/>
        <v>10000</v>
      </c>
      <c r="K65" s="14">
        <f t="shared" si="102"/>
        <v>10000</v>
      </c>
      <c r="L65" s="14">
        <f t="shared" si="102"/>
        <v>10000</v>
      </c>
      <c r="M65" s="14">
        <f t="shared" si="102"/>
        <v>10000</v>
      </c>
      <c r="N65" s="14">
        <f t="shared" si="102"/>
        <v>10000</v>
      </c>
      <c r="O65" s="14">
        <f t="shared" si="102"/>
        <v>10000</v>
      </c>
      <c r="P65" s="14">
        <f t="shared" si="102"/>
        <v>10000</v>
      </c>
      <c r="Q65" s="60">
        <f t="shared" si="102"/>
        <v>10000</v>
      </c>
      <c r="R65" s="61">
        <f t="shared" si="80"/>
        <v>120000</v>
      </c>
      <c r="T65" s="13">
        <f t="shared" si="97"/>
        <v>120000</v>
      </c>
      <c r="U65" s="14">
        <f t="shared" si="98"/>
        <v>120000</v>
      </c>
      <c r="V65" s="14">
        <f t="shared" si="99"/>
        <v>120000</v>
      </c>
      <c r="W65" s="14">
        <f t="shared" si="100"/>
        <v>120000</v>
      </c>
      <c r="X65" s="15">
        <f t="shared" si="101"/>
        <v>120000</v>
      </c>
    </row>
    <row r="66" spans="1:26" ht="15.75" customHeight="1" thickBot="1">
      <c r="A66" s="359"/>
      <c r="B66" s="360"/>
      <c r="C66" s="360"/>
      <c r="D66" s="62" t="s">
        <v>37</v>
      </c>
      <c r="E66" s="178"/>
      <c r="F66" s="145">
        <f t="shared" ref="F66:Q66" si="103">$E$66</f>
        <v>0</v>
      </c>
      <c r="G66" s="14">
        <f t="shared" si="103"/>
        <v>0</v>
      </c>
      <c r="H66" s="14">
        <f t="shared" si="103"/>
        <v>0</v>
      </c>
      <c r="I66" s="14">
        <f t="shared" si="103"/>
        <v>0</v>
      </c>
      <c r="J66" s="14">
        <f t="shared" si="103"/>
        <v>0</v>
      </c>
      <c r="K66" s="14">
        <f t="shared" si="103"/>
        <v>0</v>
      </c>
      <c r="L66" s="14">
        <f t="shared" si="103"/>
        <v>0</v>
      </c>
      <c r="M66" s="14">
        <f t="shared" si="103"/>
        <v>0</v>
      </c>
      <c r="N66" s="14">
        <f t="shared" si="103"/>
        <v>0</v>
      </c>
      <c r="O66" s="14">
        <f t="shared" si="103"/>
        <v>0</v>
      </c>
      <c r="P66" s="14">
        <f t="shared" si="103"/>
        <v>0</v>
      </c>
      <c r="Q66" s="60">
        <f t="shared" si="103"/>
        <v>0</v>
      </c>
      <c r="R66" s="61">
        <f t="shared" si="80"/>
        <v>0</v>
      </c>
      <c r="T66" s="13">
        <f t="shared" si="97"/>
        <v>0</v>
      </c>
      <c r="U66" s="14">
        <f t="shared" si="98"/>
        <v>0</v>
      </c>
      <c r="V66" s="14">
        <f t="shared" si="99"/>
        <v>0</v>
      </c>
      <c r="W66" s="14">
        <f t="shared" si="100"/>
        <v>0</v>
      </c>
      <c r="X66" s="15">
        <f t="shared" si="101"/>
        <v>0</v>
      </c>
    </row>
    <row r="67" spans="1:26" ht="15.75" customHeight="1" thickBot="1">
      <c r="A67" s="361"/>
      <c r="B67" s="362"/>
      <c r="C67" s="363"/>
      <c r="D67" s="62" t="s">
        <v>37</v>
      </c>
      <c r="E67" s="178"/>
      <c r="F67" s="145">
        <f t="shared" ref="F67:Q67" si="104">$E$67</f>
        <v>0</v>
      </c>
      <c r="G67" s="14">
        <f t="shared" si="104"/>
        <v>0</v>
      </c>
      <c r="H67" s="14">
        <f t="shared" si="104"/>
        <v>0</v>
      </c>
      <c r="I67" s="14">
        <f t="shared" si="104"/>
        <v>0</v>
      </c>
      <c r="J67" s="14">
        <f t="shared" si="104"/>
        <v>0</v>
      </c>
      <c r="K67" s="14">
        <f t="shared" si="104"/>
        <v>0</v>
      </c>
      <c r="L67" s="14">
        <f t="shared" si="104"/>
        <v>0</v>
      </c>
      <c r="M67" s="14">
        <f t="shared" si="104"/>
        <v>0</v>
      </c>
      <c r="N67" s="14">
        <f t="shared" si="104"/>
        <v>0</v>
      </c>
      <c r="O67" s="14">
        <f t="shared" si="104"/>
        <v>0</v>
      </c>
      <c r="P67" s="14">
        <f t="shared" si="104"/>
        <v>0</v>
      </c>
      <c r="Q67" s="60">
        <f t="shared" si="104"/>
        <v>0</v>
      </c>
      <c r="R67" s="61">
        <f t="shared" si="80"/>
        <v>0</v>
      </c>
      <c r="T67" s="13">
        <f t="shared" si="97"/>
        <v>0</v>
      </c>
      <c r="U67" s="14">
        <f t="shared" si="98"/>
        <v>0</v>
      </c>
      <c r="V67" s="14">
        <f t="shared" si="99"/>
        <v>0</v>
      </c>
      <c r="W67" s="14">
        <f t="shared" si="100"/>
        <v>0</v>
      </c>
      <c r="X67" s="15">
        <f t="shared" si="101"/>
        <v>0</v>
      </c>
    </row>
    <row r="68" spans="1:26" ht="15.75" customHeight="1" thickBot="1">
      <c r="A68" s="364"/>
      <c r="B68" s="365"/>
      <c r="C68" s="366"/>
      <c r="D68" s="179" t="s">
        <v>37</v>
      </c>
      <c r="E68" s="180"/>
      <c r="F68" s="147">
        <f t="shared" ref="F68:Q68" si="105">$E$68</f>
        <v>0</v>
      </c>
      <c r="G68" s="86">
        <f t="shared" si="105"/>
        <v>0</v>
      </c>
      <c r="H68" s="86">
        <f t="shared" si="105"/>
        <v>0</v>
      </c>
      <c r="I68" s="86">
        <f t="shared" si="105"/>
        <v>0</v>
      </c>
      <c r="J68" s="86">
        <f t="shared" si="105"/>
        <v>0</v>
      </c>
      <c r="K68" s="86">
        <f t="shared" si="105"/>
        <v>0</v>
      </c>
      <c r="L68" s="86">
        <f t="shared" si="105"/>
        <v>0</v>
      </c>
      <c r="M68" s="86">
        <f t="shared" si="105"/>
        <v>0</v>
      </c>
      <c r="N68" s="86">
        <f t="shared" si="105"/>
        <v>0</v>
      </c>
      <c r="O68" s="86">
        <f t="shared" si="105"/>
        <v>0</v>
      </c>
      <c r="P68" s="86">
        <f t="shared" si="105"/>
        <v>0</v>
      </c>
      <c r="Q68" s="87">
        <f t="shared" si="105"/>
        <v>0</v>
      </c>
      <c r="R68" s="88">
        <f t="shared" si="80"/>
        <v>0</v>
      </c>
      <c r="T68" s="66">
        <f t="shared" si="97"/>
        <v>0</v>
      </c>
      <c r="U68" s="67">
        <f t="shared" si="98"/>
        <v>0</v>
      </c>
      <c r="V68" s="67">
        <f t="shared" si="99"/>
        <v>0</v>
      </c>
      <c r="W68" s="67">
        <f t="shared" si="100"/>
        <v>0</v>
      </c>
      <c r="X68" s="70">
        <f t="shared" si="101"/>
        <v>0</v>
      </c>
    </row>
    <row r="69" spans="1:26" ht="15.75" customHeight="1">
      <c r="A69" s="350"/>
      <c r="B69" s="328"/>
      <c r="C69" s="329"/>
      <c r="D69" s="181" t="s">
        <v>37</v>
      </c>
      <c r="E69" s="303"/>
      <c r="F69" s="304">
        <f t="shared" ref="F69:Q69" si="106">$E$69</f>
        <v>0</v>
      </c>
      <c r="G69" s="93">
        <f t="shared" si="106"/>
        <v>0</v>
      </c>
      <c r="H69" s="93">
        <f t="shared" si="106"/>
        <v>0</v>
      </c>
      <c r="I69" s="93">
        <f t="shared" si="106"/>
        <v>0</v>
      </c>
      <c r="J69" s="93">
        <f t="shared" si="106"/>
        <v>0</v>
      </c>
      <c r="K69" s="93">
        <f t="shared" si="106"/>
        <v>0</v>
      </c>
      <c r="L69" s="93">
        <f t="shared" si="106"/>
        <v>0</v>
      </c>
      <c r="M69" s="93">
        <f t="shared" si="106"/>
        <v>0</v>
      </c>
      <c r="N69" s="93">
        <f t="shared" si="106"/>
        <v>0</v>
      </c>
      <c r="O69" s="93">
        <f t="shared" si="106"/>
        <v>0</v>
      </c>
      <c r="P69" s="93">
        <f t="shared" si="106"/>
        <v>0</v>
      </c>
      <c r="Q69" s="94">
        <f t="shared" si="106"/>
        <v>0</v>
      </c>
      <c r="R69" s="305">
        <f t="shared" si="80"/>
        <v>0</v>
      </c>
      <c r="S69" s="183"/>
      <c r="T69" s="183"/>
      <c r="U69" s="183"/>
      <c r="V69" s="183"/>
      <c r="W69" s="183"/>
      <c r="X69" s="183"/>
      <c r="Y69" s="183"/>
      <c r="Z69" s="183"/>
    </row>
    <row r="70" spans="1:26" ht="15.75" customHeight="1">
      <c r="A70" s="184"/>
      <c r="B70" s="184"/>
      <c r="C70" s="184"/>
      <c r="D70" s="179"/>
      <c r="E70" s="179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15.75" customHeight="1"/>
    <row r="72" spans="1:26" ht="15.75" customHeight="1">
      <c r="A72" s="317" t="s">
        <v>114</v>
      </c>
      <c r="B72" s="318"/>
      <c r="C72" s="318"/>
      <c r="D72" s="318"/>
      <c r="E72" s="319"/>
      <c r="F72" s="35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52"/>
      <c r="T72" s="330" t="s">
        <v>1</v>
      </c>
      <c r="U72" s="332" t="s">
        <v>2</v>
      </c>
      <c r="V72" s="332" t="s">
        <v>3</v>
      </c>
      <c r="W72" s="332" t="s">
        <v>4</v>
      </c>
      <c r="X72" s="334" t="s">
        <v>5</v>
      </c>
    </row>
    <row r="73" spans="1:26" ht="15.75" customHeight="1">
      <c r="A73" s="320"/>
      <c r="B73" s="321"/>
      <c r="C73" s="321"/>
      <c r="D73" s="321"/>
      <c r="E73" s="322"/>
      <c r="F73" s="51" t="s">
        <v>6</v>
      </c>
      <c r="G73" s="52" t="s">
        <v>7</v>
      </c>
      <c r="H73" s="52" t="s">
        <v>8</v>
      </c>
      <c r="I73" s="52" t="s">
        <v>9</v>
      </c>
      <c r="J73" s="52" t="s">
        <v>10</v>
      </c>
      <c r="K73" s="52" t="s">
        <v>11</v>
      </c>
      <c r="L73" s="52" t="s">
        <v>12</v>
      </c>
      <c r="M73" s="52" t="s">
        <v>13</v>
      </c>
      <c r="N73" s="52" t="s">
        <v>14</v>
      </c>
      <c r="O73" s="52" t="s">
        <v>15</v>
      </c>
      <c r="P73" s="52" t="s">
        <v>16</v>
      </c>
      <c r="Q73" s="52" t="s">
        <v>17</v>
      </c>
      <c r="R73" s="77" t="s">
        <v>18</v>
      </c>
      <c r="T73" s="331"/>
      <c r="U73" s="333"/>
      <c r="V73" s="333"/>
      <c r="W73" s="333"/>
      <c r="X73" s="335"/>
    </row>
    <row r="74" spans="1:26" ht="15.75" customHeight="1">
      <c r="A74" s="78" t="s">
        <v>40</v>
      </c>
      <c r="B74" s="72"/>
      <c r="C74" s="72"/>
      <c r="D74" s="72"/>
      <c r="E74" s="79"/>
      <c r="F74" s="7">
        <f t="shared" ref="F74:Q74" si="107">F77</f>
        <v>2843069</v>
      </c>
      <c r="G74" s="8">
        <f t="shared" si="107"/>
        <v>3143371</v>
      </c>
      <c r="H74" s="8">
        <f t="shared" si="107"/>
        <v>3543893</v>
      </c>
      <c r="I74" s="8">
        <f t="shared" si="107"/>
        <v>3517373</v>
      </c>
      <c r="J74" s="8">
        <f t="shared" si="107"/>
        <v>3724312</v>
      </c>
      <c r="K74" s="8">
        <f t="shared" si="107"/>
        <v>3874258</v>
      </c>
      <c r="L74" s="8">
        <f t="shared" si="107"/>
        <v>5124420</v>
      </c>
      <c r="M74" s="8">
        <f t="shared" si="107"/>
        <v>3724312</v>
      </c>
      <c r="N74" s="8">
        <f t="shared" si="107"/>
        <v>3695816</v>
      </c>
      <c r="O74" s="8">
        <f t="shared" si="107"/>
        <v>3753628</v>
      </c>
      <c r="P74" s="8">
        <f t="shared" si="107"/>
        <v>3269253</v>
      </c>
      <c r="Q74" s="56">
        <f t="shared" si="107"/>
        <v>3269253</v>
      </c>
      <c r="R74" s="57">
        <f t="shared" ref="R74:R75" si="108">SUM(F74:Q74)</f>
        <v>43482958</v>
      </c>
      <c r="T74" s="7">
        <f t="shared" ref="T74:X74" si="109">T77</f>
        <v>35412324.960000001</v>
      </c>
      <c r="U74" s="8">
        <f t="shared" si="109"/>
        <v>35412324.960000001</v>
      </c>
      <c r="V74" s="8">
        <f t="shared" si="109"/>
        <v>35412324.960000001</v>
      </c>
      <c r="W74" s="8">
        <f t="shared" si="109"/>
        <v>35412324.960000001</v>
      </c>
      <c r="X74" s="9">
        <f t="shared" si="109"/>
        <v>35412324.960000001</v>
      </c>
    </row>
    <row r="75" spans="1:26" ht="15.75" customHeight="1">
      <c r="A75" s="343" t="s">
        <v>41</v>
      </c>
      <c r="B75" s="328"/>
      <c r="C75" s="329"/>
      <c r="D75" s="18"/>
      <c r="E75" s="80"/>
      <c r="F75" s="19">
        <f t="shared" ref="F75:Q75" si="110">F81</f>
        <v>3466792</v>
      </c>
      <c r="G75" s="20">
        <f t="shared" si="110"/>
        <v>3381371.6666666665</v>
      </c>
      <c r="H75" s="20">
        <f t="shared" si="110"/>
        <v>3452261.6666666665</v>
      </c>
      <c r="I75" s="20">
        <f t="shared" si="110"/>
        <v>3564851.6666666665</v>
      </c>
      <c r="J75" s="20">
        <f t="shared" si="110"/>
        <v>3503081.6666666665</v>
      </c>
      <c r="K75" s="20">
        <f t="shared" si="110"/>
        <v>3239391.6666666665</v>
      </c>
      <c r="L75" s="20">
        <f t="shared" si="110"/>
        <v>3397851.6666666665</v>
      </c>
      <c r="M75" s="20">
        <f t="shared" si="110"/>
        <v>3445341.6666666665</v>
      </c>
      <c r="N75" s="20">
        <f t="shared" si="110"/>
        <v>3367491.6666666665</v>
      </c>
      <c r="O75" s="20">
        <f t="shared" si="110"/>
        <v>3211791.6666666665</v>
      </c>
      <c r="P75" s="20">
        <f t="shared" si="110"/>
        <v>3211791.6666666665</v>
      </c>
      <c r="Q75" s="81">
        <f t="shared" si="110"/>
        <v>3211791.6666666665</v>
      </c>
      <c r="R75" s="82">
        <f t="shared" si="108"/>
        <v>40453810.333333328</v>
      </c>
      <c r="T75" s="19" t="e">
        <f t="shared" ref="T75:X75" si="111">T81</f>
        <v>#REF!</v>
      </c>
      <c r="U75" s="20" t="e">
        <f t="shared" si="111"/>
        <v>#REF!</v>
      </c>
      <c r="V75" s="20" t="e">
        <f t="shared" si="111"/>
        <v>#REF!</v>
      </c>
      <c r="W75" s="20" t="e">
        <f t="shared" si="111"/>
        <v>#REF!</v>
      </c>
      <c r="X75" s="21" t="e">
        <f t="shared" si="111"/>
        <v>#REF!</v>
      </c>
    </row>
    <row r="76" spans="1:26" ht="15.75" customHeight="1">
      <c r="A76" s="349" t="s">
        <v>42</v>
      </c>
      <c r="B76" s="328"/>
      <c r="C76" s="328"/>
      <c r="D76" s="83"/>
      <c r="E76" s="84"/>
      <c r="F76" s="85">
        <v>0</v>
      </c>
      <c r="G76" s="86">
        <f t="shared" ref="G76:Q76" si="112">F96</f>
        <v>-790723</v>
      </c>
      <c r="H76" s="86">
        <f t="shared" si="112"/>
        <v>-1195723.6666666665</v>
      </c>
      <c r="I76" s="86">
        <f t="shared" si="112"/>
        <v>-1271092.333333333</v>
      </c>
      <c r="J76" s="86">
        <f t="shared" si="112"/>
        <v>-1485570.9999999995</v>
      </c>
      <c r="K76" s="86">
        <f t="shared" si="112"/>
        <v>-1431340.666666666</v>
      </c>
      <c r="L76" s="86">
        <f t="shared" si="112"/>
        <v>-963474.33333333256</v>
      </c>
      <c r="M76" s="86">
        <f t="shared" si="112"/>
        <v>596094.00000000093</v>
      </c>
      <c r="N76" s="86">
        <f t="shared" si="112"/>
        <v>708064.33333333442</v>
      </c>
      <c r="O76" s="86">
        <f t="shared" si="112"/>
        <v>869388.66666666791</v>
      </c>
      <c r="P76" s="86">
        <f t="shared" si="112"/>
        <v>1244225.0000000014</v>
      </c>
      <c r="Q76" s="87">
        <f t="shared" si="112"/>
        <v>1134686.3333333349</v>
      </c>
      <c r="R76" s="88"/>
      <c r="T76" s="117">
        <f>Q96</f>
        <v>1025147.6666666684</v>
      </c>
      <c r="U76" s="86" t="e">
        <f t="shared" ref="U76:X76" si="113">T96</f>
        <v>#REF!</v>
      </c>
      <c r="V76" s="86" t="e">
        <f t="shared" si="113"/>
        <v>#REF!</v>
      </c>
      <c r="W76" s="86" t="e">
        <f t="shared" si="113"/>
        <v>#REF!</v>
      </c>
      <c r="X76" s="118" t="e">
        <f t="shared" si="113"/>
        <v>#REF!</v>
      </c>
    </row>
    <row r="77" spans="1:26" ht="15.75" customHeight="1">
      <c r="A77" s="343" t="s">
        <v>72</v>
      </c>
      <c r="B77" s="328"/>
      <c r="C77" s="329"/>
      <c r="D77" s="18"/>
      <c r="E77" s="80"/>
      <c r="F77" s="7">
        <f t="shared" ref="F77:R77" si="114">SUM(F78:F80)</f>
        <v>2843069</v>
      </c>
      <c r="G77" s="8">
        <f t="shared" si="114"/>
        <v>3143371</v>
      </c>
      <c r="H77" s="8">
        <f t="shared" si="114"/>
        <v>3543893</v>
      </c>
      <c r="I77" s="8">
        <f t="shared" si="114"/>
        <v>3517373</v>
      </c>
      <c r="J77" s="8">
        <f t="shared" si="114"/>
        <v>3724312</v>
      </c>
      <c r="K77" s="8">
        <f t="shared" si="114"/>
        <v>3874258</v>
      </c>
      <c r="L77" s="8">
        <f t="shared" si="114"/>
        <v>5124420</v>
      </c>
      <c r="M77" s="8">
        <f t="shared" si="114"/>
        <v>3724312</v>
      </c>
      <c r="N77" s="8">
        <f t="shared" si="114"/>
        <v>3695816</v>
      </c>
      <c r="O77" s="8">
        <f t="shared" si="114"/>
        <v>3753628</v>
      </c>
      <c r="P77" s="8">
        <f t="shared" si="114"/>
        <v>3269253</v>
      </c>
      <c r="Q77" s="56">
        <f t="shared" si="114"/>
        <v>3269253</v>
      </c>
      <c r="R77" s="57">
        <f t="shared" si="114"/>
        <v>43482958</v>
      </c>
      <c r="T77" s="7">
        <f t="shared" ref="T77:X77" si="115">SUM(T78:T80)</f>
        <v>35412324.960000001</v>
      </c>
      <c r="U77" s="8">
        <f t="shared" si="115"/>
        <v>35412324.960000001</v>
      </c>
      <c r="V77" s="8">
        <f t="shared" si="115"/>
        <v>35412324.960000001</v>
      </c>
      <c r="W77" s="8">
        <f t="shared" si="115"/>
        <v>35412324.960000001</v>
      </c>
      <c r="X77" s="9">
        <f t="shared" si="115"/>
        <v>35412324.960000001</v>
      </c>
    </row>
    <row r="78" spans="1:26" ht="15.75" customHeight="1">
      <c r="A78" s="349" t="s">
        <v>115</v>
      </c>
      <c r="B78" s="328"/>
      <c r="C78" s="328"/>
      <c r="D78" s="185" t="s">
        <v>116</v>
      </c>
      <c r="E78" s="84"/>
      <c r="F78" s="103">
        <v>2450569</v>
      </c>
      <c r="G78" s="107">
        <v>2750871</v>
      </c>
      <c r="H78" s="186">
        <v>2951393</v>
      </c>
      <c r="I78" s="14">
        <f t="shared" ref="I78:Q78" si="116">G22</f>
        <v>3091873</v>
      </c>
      <c r="J78" s="14">
        <f t="shared" si="116"/>
        <v>3298812</v>
      </c>
      <c r="K78" s="14">
        <f t="shared" si="116"/>
        <v>3448758</v>
      </c>
      <c r="L78" s="14">
        <f t="shared" si="116"/>
        <v>2998920</v>
      </c>
      <c r="M78" s="14">
        <f t="shared" si="116"/>
        <v>3298812</v>
      </c>
      <c r="N78" s="14">
        <f t="shared" si="116"/>
        <v>3270316</v>
      </c>
      <c r="O78" s="14">
        <f t="shared" si="116"/>
        <v>3128128</v>
      </c>
      <c r="P78" s="14">
        <f t="shared" si="116"/>
        <v>2843753</v>
      </c>
      <c r="Q78" s="60">
        <f t="shared" si="116"/>
        <v>2843753</v>
      </c>
      <c r="R78" s="61">
        <f t="shared" ref="R78:R80" si="117">SUM(F78:Q78)</f>
        <v>36375958</v>
      </c>
      <c r="T78" s="13">
        <f t="shared" ref="T78:X78" si="118">T22</f>
        <v>30318324.960000001</v>
      </c>
      <c r="U78" s="14">
        <f t="shared" si="118"/>
        <v>30318324.960000001</v>
      </c>
      <c r="V78" s="14">
        <f t="shared" si="118"/>
        <v>30318324.960000001</v>
      </c>
      <c r="W78" s="14">
        <f t="shared" si="118"/>
        <v>30318324.960000001</v>
      </c>
      <c r="X78" s="15">
        <f t="shared" si="118"/>
        <v>30318324.960000001</v>
      </c>
    </row>
    <row r="79" spans="1:26" ht="15.75" customHeight="1">
      <c r="A79" s="349" t="s">
        <v>117</v>
      </c>
      <c r="B79" s="328"/>
      <c r="C79" s="328"/>
      <c r="D79" s="185" t="s">
        <v>118</v>
      </c>
      <c r="E79" s="84"/>
      <c r="F79" s="13">
        <f t="shared" ref="F79:Q79" si="119">F6</f>
        <v>392500</v>
      </c>
      <c r="G79" s="14">
        <f t="shared" si="119"/>
        <v>392500</v>
      </c>
      <c r="H79" s="14">
        <f t="shared" si="119"/>
        <v>392500</v>
      </c>
      <c r="I79" s="14">
        <f t="shared" si="119"/>
        <v>425500</v>
      </c>
      <c r="J79" s="14">
        <f t="shared" si="119"/>
        <v>425500</v>
      </c>
      <c r="K79" s="14">
        <f t="shared" si="119"/>
        <v>425500</v>
      </c>
      <c r="L79" s="14">
        <f t="shared" si="119"/>
        <v>725500</v>
      </c>
      <c r="M79" s="14">
        <f t="shared" si="119"/>
        <v>425500</v>
      </c>
      <c r="N79" s="14">
        <f t="shared" si="119"/>
        <v>425500</v>
      </c>
      <c r="O79" s="14">
        <f t="shared" si="119"/>
        <v>425500</v>
      </c>
      <c r="P79" s="14">
        <f t="shared" si="119"/>
        <v>425500</v>
      </c>
      <c r="Q79" s="60">
        <f t="shared" si="119"/>
        <v>425500</v>
      </c>
      <c r="R79" s="61">
        <f t="shared" si="117"/>
        <v>5307000</v>
      </c>
      <c r="T79" s="13">
        <f t="shared" ref="T79:X79" si="120">T6</f>
        <v>3294000</v>
      </c>
      <c r="U79" s="14">
        <f t="shared" si="120"/>
        <v>3294000</v>
      </c>
      <c r="V79" s="14">
        <f t="shared" si="120"/>
        <v>3294000</v>
      </c>
      <c r="W79" s="14">
        <f t="shared" si="120"/>
        <v>3294000</v>
      </c>
      <c r="X79" s="15">
        <f t="shared" si="120"/>
        <v>3294000</v>
      </c>
    </row>
    <row r="80" spans="1:26" ht="15.75" customHeight="1">
      <c r="A80" s="349" t="s">
        <v>119</v>
      </c>
      <c r="B80" s="328"/>
      <c r="C80" s="328"/>
      <c r="D80" s="83"/>
      <c r="E80" s="84"/>
      <c r="F80" s="66">
        <f t="shared" ref="F80:Q80" si="121">F7</f>
        <v>0</v>
      </c>
      <c r="G80" s="67">
        <f t="shared" si="121"/>
        <v>0</v>
      </c>
      <c r="H80" s="67">
        <f t="shared" si="121"/>
        <v>200000</v>
      </c>
      <c r="I80" s="67">
        <f t="shared" si="121"/>
        <v>0</v>
      </c>
      <c r="J80" s="67">
        <f t="shared" si="121"/>
        <v>0</v>
      </c>
      <c r="K80" s="67">
        <f t="shared" si="121"/>
        <v>0</v>
      </c>
      <c r="L80" s="67">
        <f t="shared" si="121"/>
        <v>1400000</v>
      </c>
      <c r="M80" s="67">
        <f t="shared" si="121"/>
        <v>0</v>
      </c>
      <c r="N80" s="67">
        <f t="shared" si="121"/>
        <v>0</v>
      </c>
      <c r="O80" s="67">
        <f t="shared" si="121"/>
        <v>200000</v>
      </c>
      <c r="P80" s="67">
        <f t="shared" si="121"/>
        <v>0</v>
      </c>
      <c r="Q80" s="68">
        <f t="shared" si="121"/>
        <v>0</v>
      </c>
      <c r="R80" s="69">
        <f t="shared" si="117"/>
        <v>1800000</v>
      </c>
      <c r="T80" s="66">
        <f t="shared" ref="T80:X80" si="122">T7</f>
        <v>1800000</v>
      </c>
      <c r="U80" s="67">
        <f t="shared" si="122"/>
        <v>1800000</v>
      </c>
      <c r="V80" s="67">
        <f t="shared" si="122"/>
        <v>1800000</v>
      </c>
      <c r="W80" s="67">
        <f t="shared" si="122"/>
        <v>1800000</v>
      </c>
      <c r="X80" s="70">
        <f t="shared" si="122"/>
        <v>1800000</v>
      </c>
    </row>
    <row r="81" spans="1:24" ht="15.75" customHeight="1">
      <c r="A81" s="343" t="s">
        <v>50</v>
      </c>
      <c r="B81" s="328"/>
      <c r="C81" s="329"/>
      <c r="D81" s="18"/>
      <c r="E81" s="80"/>
      <c r="F81" s="89">
        <f t="shared" ref="F81:R81" si="123">SUM(F82:F86)</f>
        <v>3466792</v>
      </c>
      <c r="G81" s="90">
        <f t="shared" si="123"/>
        <v>3381371.6666666665</v>
      </c>
      <c r="H81" s="90">
        <f t="shared" si="123"/>
        <v>3452261.6666666665</v>
      </c>
      <c r="I81" s="90">
        <f t="shared" si="123"/>
        <v>3564851.6666666665</v>
      </c>
      <c r="J81" s="90">
        <f t="shared" si="123"/>
        <v>3503081.6666666665</v>
      </c>
      <c r="K81" s="90">
        <f t="shared" si="123"/>
        <v>3239391.6666666665</v>
      </c>
      <c r="L81" s="90">
        <f t="shared" si="123"/>
        <v>3397851.6666666665</v>
      </c>
      <c r="M81" s="90">
        <f t="shared" si="123"/>
        <v>3445341.6666666665</v>
      </c>
      <c r="N81" s="90">
        <f t="shared" si="123"/>
        <v>3367491.6666666665</v>
      </c>
      <c r="O81" s="90">
        <f t="shared" si="123"/>
        <v>3211791.6666666665</v>
      </c>
      <c r="P81" s="90">
        <f t="shared" si="123"/>
        <v>3211791.6666666665</v>
      </c>
      <c r="Q81" s="177">
        <f t="shared" si="123"/>
        <v>3211791.6666666665</v>
      </c>
      <c r="R81" s="99">
        <f t="shared" si="123"/>
        <v>40453810.333333328</v>
      </c>
      <c r="T81" s="89" t="e">
        <f t="shared" ref="T81:X81" si="124">SUM(T82:T86)</f>
        <v>#REF!</v>
      </c>
      <c r="U81" s="90" t="e">
        <f t="shared" si="124"/>
        <v>#REF!</v>
      </c>
      <c r="V81" s="90" t="e">
        <f t="shared" si="124"/>
        <v>#REF!</v>
      </c>
      <c r="W81" s="90" t="e">
        <f t="shared" si="124"/>
        <v>#REF!</v>
      </c>
      <c r="X81" s="91" t="e">
        <f t="shared" si="124"/>
        <v>#REF!</v>
      </c>
    </row>
    <row r="82" spans="1:24" ht="15.75" customHeight="1">
      <c r="A82" s="349" t="s">
        <v>120</v>
      </c>
      <c r="B82" s="328"/>
      <c r="C82" s="328"/>
      <c r="D82" s="83" t="s">
        <v>121</v>
      </c>
      <c r="E82" s="302"/>
      <c r="F82" s="301">
        <v>1323792</v>
      </c>
      <c r="G82" s="14">
        <f t="shared" ref="G82:Q82" si="125">F41</f>
        <v>1523791.6666666665</v>
      </c>
      <c r="H82" s="14">
        <f t="shared" si="125"/>
        <v>1523791.6666666665</v>
      </c>
      <c r="I82" s="14">
        <f t="shared" si="125"/>
        <v>1523791.6666666665</v>
      </c>
      <c r="J82" s="14">
        <f t="shared" si="125"/>
        <v>1523791.6666666665</v>
      </c>
      <c r="K82" s="14">
        <f t="shared" si="125"/>
        <v>1497791.6666666665</v>
      </c>
      <c r="L82" s="14">
        <f t="shared" si="125"/>
        <v>1497791.6666666665</v>
      </c>
      <c r="M82" s="14">
        <f t="shared" si="125"/>
        <v>1497791.6666666665</v>
      </c>
      <c r="N82" s="14">
        <f t="shared" si="125"/>
        <v>1497791.6666666665</v>
      </c>
      <c r="O82" s="14">
        <f t="shared" si="125"/>
        <v>1497791.6666666665</v>
      </c>
      <c r="P82" s="14">
        <f t="shared" si="125"/>
        <v>1497791.6666666665</v>
      </c>
      <c r="Q82" s="60">
        <f t="shared" si="125"/>
        <v>1497791.6666666665</v>
      </c>
      <c r="R82" s="61">
        <f t="shared" ref="R82:R85" si="126">SUM(F82:Q82)</f>
        <v>17903500.333333328</v>
      </c>
      <c r="T82" s="13" t="e">
        <f t="shared" ref="T82:X82" si="127">T41</f>
        <v>#REF!</v>
      </c>
      <c r="U82" s="14" t="e">
        <f t="shared" si="127"/>
        <v>#REF!</v>
      </c>
      <c r="V82" s="14" t="e">
        <f t="shared" si="127"/>
        <v>#REF!</v>
      </c>
      <c r="W82" s="14" t="e">
        <f t="shared" si="127"/>
        <v>#REF!</v>
      </c>
      <c r="X82" s="15" t="e">
        <f t="shared" si="127"/>
        <v>#REF!</v>
      </c>
    </row>
    <row r="83" spans="1:24" ht="15.75" customHeight="1">
      <c r="A83" s="349" t="s">
        <v>69</v>
      </c>
      <c r="B83" s="328"/>
      <c r="C83" s="328"/>
      <c r="D83" s="185"/>
      <c r="E83" s="187"/>
      <c r="F83" s="13">
        <v>1845000</v>
      </c>
      <c r="G83" s="14">
        <f t="shared" ref="G83:Q83" si="128">F50</f>
        <v>1559580</v>
      </c>
      <c r="H83" s="14">
        <f t="shared" si="128"/>
        <v>1630470</v>
      </c>
      <c r="I83" s="14">
        <f t="shared" si="128"/>
        <v>1743060</v>
      </c>
      <c r="J83" s="14">
        <f t="shared" si="128"/>
        <v>1822290</v>
      </c>
      <c r="K83" s="14">
        <f t="shared" si="128"/>
        <v>1584600</v>
      </c>
      <c r="L83" s="14">
        <f t="shared" si="128"/>
        <v>1743060</v>
      </c>
      <c r="M83" s="14">
        <f t="shared" si="128"/>
        <v>1790550</v>
      </c>
      <c r="N83" s="14">
        <f t="shared" si="128"/>
        <v>1712700</v>
      </c>
      <c r="O83" s="14">
        <f t="shared" si="128"/>
        <v>1557000</v>
      </c>
      <c r="P83" s="14">
        <f t="shared" si="128"/>
        <v>1557000</v>
      </c>
      <c r="Q83" s="14">
        <f t="shared" si="128"/>
        <v>1557000</v>
      </c>
      <c r="R83" s="61">
        <f t="shared" si="126"/>
        <v>20102310</v>
      </c>
      <c r="T83" s="13">
        <f t="shared" ref="T83:X83" si="129">T50</f>
        <v>19410600</v>
      </c>
      <c r="U83" s="14">
        <f t="shared" si="129"/>
        <v>19410600</v>
      </c>
      <c r="V83" s="14">
        <f t="shared" si="129"/>
        <v>19410600</v>
      </c>
      <c r="W83" s="14">
        <f t="shared" si="129"/>
        <v>19410600</v>
      </c>
      <c r="X83" s="15">
        <f t="shared" si="129"/>
        <v>19410600</v>
      </c>
    </row>
    <row r="84" spans="1:24" ht="15.75" customHeight="1">
      <c r="A84" s="349" t="s">
        <v>70</v>
      </c>
      <c r="B84" s="328"/>
      <c r="C84" s="328"/>
      <c r="D84" s="83" t="s">
        <v>122</v>
      </c>
      <c r="E84" s="84"/>
      <c r="F84" s="13">
        <f t="shared" ref="F84:Q84" si="130">F11</f>
        <v>258000</v>
      </c>
      <c r="G84" s="14">
        <f t="shared" si="130"/>
        <v>258000</v>
      </c>
      <c r="H84" s="14">
        <f t="shared" si="130"/>
        <v>258000</v>
      </c>
      <c r="I84" s="14">
        <f t="shared" si="130"/>
        <v>258000</v>
      </c>
      <c r="J84" s="14">
        <f t="shared" si="130"/>
        <v>117000</v>
      </c>
      <c r="K84" s="14">
        <f t="shared" si="130"/>
        <v>117000</v>
      </c>
      <c r="L84" s="14">
        <f t="shared" si="130"/>
        <v>117000</v>
      </c>
      <c r="M84" s="14">
        <f t="shared" si="130"/>
        <v>117000</v>
      </c>
      <c r="N84" s="14">
        <f t="shared" si="130"/>
        <v>117000</v>
      </c>
      <c r="O84" s="14">
        <f t="shared" si="130"/>
        <v>117000</v>
      </c>
      <c r="P84" s="14">
        <f t="shared" si="130"/>
        <v>117000</v>
      </c>
      <c r="Q84" s="60">
        <f t="shared" si="130"/>
        <v>117000</v>
      </c>
      <c r="R84" s="61">
        <f t="shared" si="126"/>
        <v>1968000</v>
      </c>
      <c r="T84" s="13">
        <f t="shared" ref="T84:X84" si="131">T56</f>
        <v>3096000</v>
      </c>
      <c r="U84" s="14">
        <f t="shared" si="131"/>
        <v>3096000</v>
      </c>
      <c r="V84" s="14">
        <f t="shared" si="131"/>
        <v>3096000</v>
      </c>
      <c r="W84" s="14">
        <f t="shared" si="131"/>
        <v>3096000</v>
      </c>
      <c r="X84" s="15">
        <f t="shared" si="131"/>
        <v>3096000</v>
      </c>
    </row>
    <row r="85" spans="1:24" ht="15.75" customHeight="1">
      <c r="A85" s="349" t="s">
        <v>71</v>
      </c>
      <c r="B85" s="328"/>
      <c r="C85" s="328"/>
      <c r="D85" s="83"/>
      <c r="E85" s="84"/>
      <c r="F85" s="13">
        <f t="shared" ref="F85:Q85" si="132">F12</f>
        <v>40000</v>
      </c>
      <c r="G85" s="14">
        <f t="shared" si="132"/>
        <v>40000</v>
      </c>
      <c r="H85" s="14">
        <f t="shared" si="132"/>
        <v>40000</v>
      </c>
      <c r="I85" s="14">
        <f t="shared" si="132"/>
        <v>40000</v>
      </c>
      <c r="J85" s="14">
        <f t="shared" si="132"/>
        <v>40000</v>
      </c>
      <c r="K85" s="14">
        <f t="shared" si="132"/>
        <v>40000</v>
      </c>
      <c r="L85" s="14">
        <f t="shared" si="132"/>
        <v>40000</v>
      </c>
      <c r="M85" s="14">
        <f t="shared" si="132"/>
        <v>40000</v>
      </c>
      <c r="N85" s="14">
        <f t="shared" si="132"/>
        <v>40000</v>
      </c>
      <c r="O85" s="14">
        <f t="shared" si="132"/>
        <v>40000</v>
      </c>
      <c r="P85" s="14">
        <f t="shared" si="132"/>
        <v>40000</v>
      </c>
      <c r="Q85" s="60">
        <f t="shared" si="132"/>
        <v>40000</v>
      </c>
      <c r="R85" s="61">
        <f t="shared" si="126"/>
        <v>480000</v>
      </c>
      <c r="T85" s="13">
        <f t="shared" ref="T85:X85" si="133">T63</f>
        <v>480000</v>
      </c>
      <c r="U85" s="14">
        <f t="shared" si="133"/>
        <v>480000</v>
      </c>
      <c r="V85" s="14">
        <f t="shared" si="133"/>
        <v>480000</v>
      </c>
      <c r="W85" s="14">
        <f t="shared" si="133"/>
        <v>480000</v>
      </c>
      <c r="X85" s="15">
        <f t="shared" si="133"/>
        <v>480000</v>
      </c>
    </row>
    <row r="86" spans="1:24" ht="15.75" customHeight="1">
      <c r="A86" s="349"/>
      <c r="B86" s="328"/>
      <c r="C86" s="328"/>
      <c r="D86" s="83"/>
      <c r="E86" s="84"/>
      <c r="F86" s="66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8"/>
      <c r="R86" s="69"/>
      <c r="T86" s="117"/>
      <c r="U86" s="86"/>
      <c r="V86" s="86"/>
      <c r="W86" s="86"/>
      <c r="X86" s="118"/>
    </row>
    <row r="87" spans="1:24" ht="15.75" customHeight="1">
      <c r="A87" s="343" t="s">
        <v>52</v>
      </c>
      <c r="B87" s="328"/>
      <c r="C87" s="329"/>
      <c r="D87" s="18"/>
      <c r="E87" s="80"/>
      <c r="F87" s="89">
        <f t="shared" ref="F87:Q87" si="134">F74-F75</f>
        <v>-623723</v>
      </c>
      <c r="G87" s="90">
        <f t="shared" si="134"/>
        <v>-238000.66666666651</v>
      </c>
      <c r="H87" s="90">
        <f t="shared" si="134"/>
        <v>91631.333333333489</v>
      </c>
      <c r="I87" s="90">
        <f t="shared" si="134"/>
        <v>-47478.666666666511</v>
      </c>
      <c r="J87" s="90">
        <f t="shared" si="134"/>
        <v>221230.33333333349</v>
      </c>
      <c r="K87" s="90">
        <f t="shared" si="134"/>
        <v>634866.33333333349</v>
      </c>
      <c r="L87" s="90">
        <f t="shared" si="134"/>
        <v>1726568.3333333335</v>
      </c>
      <c r="M87" s="90">
        <f t="shared" si="134"/>
        <v>278970.33333333349</v>
      </c>
      <c r="N87" s="90">
        <f t="shared" si="134"/>
        <v>328324.33333333349</v>
      </c>
      <c r="O87" s="90">
        <f t="shared" si="134"/>
        <v>541836.33333333349</v>
      </c>
      <c r="P87" s="90">
        <f t="shared" si="134"/>
        <v>57461.333333333489</v>
      </c>
      <c r="Q87" s="177">
        <f t="shared" si="134"/>
        <v>57461.333333333489</v>
      </c>
      <c r="R87" s="99">
        <f t="shared" ref="R87:R95" si="135">SUM(F87:Q87)</f>
        <v>3029147.6666666684</v>
      </c>
      <c r="T87" s="7" t="e">
        <f t="shared" ref="T87:X87" si="136">T74-T75</f>
        <v>#REF!</v>
      </c>
      <c r="U87" s="8" t="e">
        <f t="shared" si="136"/>
        <v>#REF!</v>
      </c>
      <c r="V87" s="8" t="e">
        <f t="shared" si="136"/>
        <v>#REF!</v>
      </c>
      <c r="W87" s="8" t="e">
        <f t="shared" si="136"/>
        <v>#REF!</v>
      </c>
      <c r="X87" s="9" t="e">
        <f t="shared" si="136"/>
        <v>#REF!</v>
      </c>
    </row>
    <row r="88" spans="1:24" ht="15.75" customHeight="1">
      <c r="A88" s="343" t="s">
        <v>53</v>
      </c>
      <c r="B88" s="328"/>
      <c r="C88" s="329"/>
      <c r="D88" s="18"/>
      <c r="E88" s="80"/>
      <c r="F88" s="19">
        <f t="shared" ref="F88:Q88" si="137">F89-F92</f>
        <v>-167000</v>
      </c>
      <c r="G88" s="20">
        <f t="shared" si="137"/>
        <v>-167000</v>
      </c>
      <c r="H88" s="20">
        <f t="shared" si="137"/>
        <v>-167000</v>
      </c>
      <c r="I88" s="20">
        <f t="shared" si="137"/>
        <v>-167000</v>
      </c>
      <c r="J88" s="20">
        <f t="shared" si="137"/>
        <v>-167000</v>
      </c>
      <c r="K88" s="20">
        <f t="shared" si="137"/>
        <v>-167000</v>
      </c>
      <c r="L88" s="20">
        <f t="shared" si="137"/>
        <v>-167000</v>
      </c>
      <c r="M88" s="20">
        <f t="shared" si="137"/>
        <v>-167000</v>
      </c>
      <c r="N88" s="20">
        <f t="shared" si="137"/>
        <v>-167000</v>
      </c>
      <c r="O88" s="20">
        <f t="shared" si="137"/>
        <v>-167000</v>
      </c>
      <c r="P88" s="20">
        <f t="shared" si="137"/>
        <v>-167000</v>
      </c>
      <c r="Q88" s="81">
        <f t="shared" si="137"/>
        <v>-167000</v>
      </c>
      <c r="R88" s="82">
        <f t="shared" si="135"/>
        <v>-2004000</v>
      </c>
      <c r="T88" s="19">
        <f t="shared" ref="T88:X88" si="138">T89-T92</f>
        <v>0</v>
      </c>
      <c r="U88" s="20">
        <f t="shared" si="138"/>
        <v>0</v>
      </c>
      <c r="V88" s="20">
        <f t="shared" si="138"/>
        <v>0</v>
      </c>
      <c r="W88" s="20">
        <f t="shared" si="138"/>
        <v>0</v>
      </c>
      <c r="X88" s="21">
        <f t="shared" si="138"/>
        <v>0</v>
      </c>
    </row>
    <row r="89" spans="1:24" ht="15.75" customHeight="1">
      <c r="A89" s="343" t="s">
        <v>54</v>
      </c>
      <c r="B89" s="328"/>
      <c r="C89" s="329"/>
      <c r="D89" s="18"/>
      <c r="E89" s="80"/>
      <c r="F89" s="19">
        <f t="shared" ref="F89:Q89" si="139">F90+F91</f>
        <v>0</v>
      </c>
      <c r="G89" s="20">
        <f t="shared" si="139"/>
        <v>0</v>
      </c>
      <c r="H89" s="20">
        <f t="shared" si="139"/>
        <v>0</v>
      </c>
      <c r="I89" s="20">
        <f t="shared" si="139"/>
        <v>0</v>
      </c>
      <c r="J89" s="20">
        <f t="shared" si="139"/>
        <v>0</v>
      </c>
      <c r="K89" s="20">
        <f t="shared" si="139"/>
        <v>0</v>
      </c>
      <c r="L89" s="20">
        <f t="shared" si="139"/>
        <v>0</v>
      </c>
      <c r="M89" s="20">
        <f t="shared" si="139"/>
        <v>0</v>
      </c>
      <c r="N89" s="20">
        <f t="shared" si="139"/>
        <v>0</v>
      </c>
      <c r="O89" s="20">
        <f t="shared" si="139"/>
        <v>0</v>
      </c>
      <c r="P89" s="20">
        <f t="shared" si="139"/>
        <v>0</v>
      </c>
      <c r="Q89" s="81">
        <f t="shared" si="139"/>
        <v>0</v>
      </c>
      <c r="R89" s="82">
        <f t="shared" si="135"/>
        <v>0</v>
      </c>
      <c r="T89" s="19">
        <f t="shared" ref="T89:X89" si="140">SUM(T90:T91)</f>
        <v>0</v>
      </c>
      <c r="U89" s="20">
        <f t="shared" si="140"/>
        <v>0</v>
      </c>
      <c r="V89" s="20">
        <f t="shared" si="140"/>
        <v>0</v>
      </c>
      <c r="W89" s="20">
        <f t="shared" si="140"/>
        <v>0</v>
      </c>
      <c r="X89" s="21">
        <f t="shared" si="140"/>
        <v>0</v>
      </c>
    </row>
    <row r="90" spans="1:24" ht="15.75" customHeight="1">
      <c r="A90" s="349" t="s">
        <v>55</v>
      </c>
      <c r="B90" s="328"/>
      <c r="C90" s="328"/>
      <c r="D90" s="83"/>
      <c r="E90" s="84"/>
      <c r="F90" s="103">
        <v>0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60"/>
      <c r="R90" s="61">
        <f t="shared" si="135"/>
        <v>0</v>
      </c>
      <c r="T90" s="13"/>
      <c r="U90" s="14"/>
      <c r="V90" s="14"/>
      <c r="W90" s="14"/>
      <c r="X90" s="15"/>
    </row>
    <row r="91" spans="1:24" ht="15.75" customHeight="1">
      <c r="A91" s="349" t="s">
        <v>56</v>
      </c>
      <c r="B91" s="328"/>
      <c r="C91" s="328"/>
      <c r="D91" s="83"/>
      <c r="E91" s="84"/>
      <c r="F91" s="103">
        <v>0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60"/>
      <c r="R91" s="61">
        <f t="shared" si="135"/>
        <v>0</v>
      </c>
      <c r="S91" s="188"/>
      <c r="T91" s="13"/>
      <c r="U91" s="14"/>
      <c r="V91" s="14"/>
      <c r="W91" s="14"/>
      <c r="X91" s="15"/>
    </row>
    <row r="92" spans="1:24" ht="15.75" customHeight="1">
      <c r="A92" s="343" t="s">
        <v>57</v>
      </c>
      <c r="B92" s="328"/>
      <c r="C92" s="329"/>
      <c r="D92" s="18"/>
      <c r="E92" s="80"/>
      <c r="F92" s="19">
        <f t="shared" ref="F92:Q92" si="141">F93+F94</f>
        <v>167000</v>
      </c>
      <c r="G92" s="20">
        <f t="shared" si="141"/>
        <v>167000</v>
      </c>
      <c r="H92" s="20">
        <f t="shared" si="141"/>
        <v>167000</v>
      </c>
      <c r="I92" s="20">
        <f t="shared" si="141"/>
        <v>167000</v>
      </c>
      <c r="J92" s="20">
        <f t="shared" si="141"/>
        <v>167000</v>
      </c>
      <c r="K92" s="20">
        <f t="shared" si="141"/>
        <v>167000</v>
      </c>
      <c r="L92" s="20">
        <f t="shared" si="141"/>
        <v>167000</v>
      </c>
      <c r="M92" s="20">
        <f t="shared" si="141"/>
        <v>167000</v>
      </c>
      <c r="N92" s="20">
        <f t="shared" si="141"/>
        <v>167000</v>
      </c>
      <c r="O92" s="20">
        <f t="shared" si="141"/>
        <v>167000</v>
      </c>
      <c r="P92" s="20">
        <f t="shared" si="141"/>
        <v>167000</v>
      </c>
      <c r="Q92" s="81">
        <f t="shared" si="141"/>
        <v>167000</v>
      </c>
      <c r="R92" s="82">
        <f t="shared" si="135"/>
        <v>2004000</v>
      </c>
      <c r="T92" s="19">
        <f t="shared" ref="T92:X92" si="142">SUM(T93:T94)</f>
        <v>0</v>
      </c>
      <c r="U92" s="20">
        <f t="shared" si="142"/>
        <v>0</v>
      </c>
      <c r="V92" s="20">
        <f t="shared" si="142"/>
        <v>0</v>
      </c>
      <c r="W92" s="20">
        <f t="shared" si="142"/>
        <v>0</v>
      </c>
      <c r="X92" s="21">
        <f t="shared" si="142"/>
        <v>0</v>
      </c>
    </row>
    <row r="93" spans="1:24" ht="15.75" customHeight="1">
      <c r="A93" s="349" t="s">
        <v>58</v>
      </c>
      <c r="B93" s="328"/>
      <c r="C93" s="328"/>
      <c r="D93" s="83"/>
      <c r="E93" s="84"/>
      <c r="F93" s="103">
        <v>167000</v>
      </c>
      <c r="G93" s="107">
        <v>167000</v>
      </c>
      <c r="H93" s="107">
        <v>167000</v>
      </c>
      <c r="I93" s="107">
        <v>167000</v>
      </c>
      <c r="J93" s="107">
        <v>167000</v>
      </c>
      <c r="K93" s="107">
        <v>167000</v>
      </c>
      <c r="L93" s="107">
        <v>167000</v>
      </c>
      <c r="M93" s="107">
        <v>167000</v>
      </c>
      <c r="N93" s="107">
        <v>167000</v>
      </c>
      <c r="O93" s="107">
        <v>167000</v>
      </c>
      <c r="P93" s="107">
        <v>167000</v>
      </c>
      <c r="Q93" s="107">
        <v>167000</v>
      </c>
      <c r="R93" s="61">
        <f t="shared" si="135"/>
        <v>2004000</v>
      </c>
      <c r="T93" s="13"/>
      <c r="U93" s="14"/>
      <c r="V93" s="14"/>
      <c r="W93" s="14"/>
      <c r="X93" s="15"/>
    </row>
    <row r="94" spans="1:24" ht="15.75" customHeight="1">
      <c r="A94" s="349" t="s">
        <v>59</v>
      </c>
      <c r="B94" s="328"/>
      <c r="C94" s="328"/>
      <c r="D94" s="83"/>
      <c r="E94" s="84"/>
      <c r="F94" s="103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89"/>
      <c r="R94" s="61">
        <f t="shared" si="135"/>
        <v>0</v>
      </c>
      <c r="T94" s="13">
        <v>0</v>
      </c>
      <c r="U94" s="14">
        <v>0</v>
      </c>
      <c r="V94" s="14">
        <v>0</v>
      </c>
      <c r="W94" s="14">
        <v>0</v>
      </c>
      <c r="X94" s="15">
        <v>0</v>
      </c>
    </row>
    <row r="95" spans="1:24" ht="15.75" customHeight="1">
      <c r="A95" s="343" t="s">
        <v>61</v>
      </c>
      <c r="B95" s="328"/>
      <c r="C95" s="329"/>
      <c r="D95" s="18"/>
      <c r="E95" s="80"/>
      <c r="F95" s="19">
        <f t="shared" ref="F95:Q95" si="143">F87+F88</f>
        <v>-790723</v>
      </c>
      <c r="G95" s="20">
        <f t="shared" si="143"/>
        <v>-405000.66666666651</v>
      </c>
      <c r="H95" s="20">
        <f t="shared" si="143"/>
        <v>-75368.666666666511</v>
      </c>
      <c r="I95" s="20">
        <f t="shared" si="143"/>
        <v>-214478.66666666651</v>
      </c>
      <c r="J95" s="20">
        <f t="shared" si="143"/>
        <v>54230.333333333489</v>
      </c>
      <c r="K95" s="20">
        <f t="shared" si="143"/>
        <v>467866.33333333349</v>
      </c>
      <c r="L95" s="20">
        <f t="shared" si="143"/>
        <v>1559568.3333333335</v>
      </c>
      <c r="M95" s="20">
        <f t="shared" si="143"/>
        <v>111970.33333333349</v>
      </c>
      <c r="N95" s="20">
        <f t="shared" si="143"/>
        <v>161324.33333333349</v>
      </c>
      <c r="O95" s="20">
        <f t="shared" si="143"/>
        <v>374836.33333333349</v>
      </c>
      <c r="P95" s="20">
        <f t="shared" si="143"/>
        <v>-109538.66666666651</v>
      </c>
      <c r="Q95" s="81">
        <f t="shared" si="143"/>
        <v>-109538.66666666651</v>
      </c>
      <c r="R95" s="82">
        <f t="shared" si="135"/>
        <v>1025147.6666666684</v>
      </c>
      <c r="T95" s="19" t="e">
        <f t="shared" ref="T95:X95" si="144">T87+T88</f>
        <v>#REF!</v>
      </c>
      <c r="U95" s="20" t="e">
        <f t="shared" si="144"/>
        <v>#REF!</v>
      </c>
      <c r="V95" s="20" t="e">
        <f t="shared" si="144"/>
        <v>#REF!</v>
      </c>
      <c r="W95" s="20" t="e">
        <f t="shared" si="144"/>
        <v>#REF!</v>
      </c>
      <c r="X95" s="21" t="e">
        <f t="shared" si="144"/>
        <v>#REF!</v>
      </c>
    </row>
    <row r="96" spans="1:24" ht="15.75" customHeight="1">
      <c r="A96" s="344" t="s">
        <v>62</v>
      </c>
      <c r="B96" s="341"/>
      <c r="C96" s="342"/>
      <c r="D96" s="23"/>
      <c r="E96" s="112"/>
      <c r="F96" s="24">
        <f>F95+F76</f>
        <v>-790723</v>
      </c>
      <c r="G96" s="25">
        <f t="shared" ref="G96:Q96" si="145">G76+G87+G88</f>
        <v>-1195723.6666666665</v>
      </c>
      <c r="H96" s="25">
        <f t="shared" si="145"/>
        <v>-1271092.333333333</v>
      </c>
      <c r="I96" s="25">
        <f t="shared" si="145"/>
        <v>-1485570.9999999995</v>
      </c>
      <c r="J96" s="25">
        <f t="shared" si="145"/>
        <v>-1431340.666666666</v>
      </c>
      <c r="K96" s="25">
        <f t="shared" si="145"/>
        <v>-963474.33333333256</v>
      </c>
      <c r="L96" s="25">
        <f>L76+L87+L88</f>
        <v>596094.00000000093</v>
      </c>
      <c r="M96" s="25">
        <f t="shared" si="145"/>
        <v>708064.33333333442</v>
      </c>
      <c r="N96" s="25">
        <f t="shared" si="145"/>
        <v>869388.66666666791</v>
      </c>
      <c r="O96" s="25">
        <f t="shared" si="145"/>
        <v>1244225.0000000014</v>
      </c>
      <c r="P96" s="25">
        <f t="shared" si="145"/>
        <v>1134686.3333333349</v>
      </c>
      <c r="Q96" s="119">
        <f t="shared" si="145"/>
        <v>1025147.6666666684</v>
      </c>
      <c r="R96" s="113"/>
      <c r="T96" s="24" t="e">
        <f>Q96+T95</f>
        <v>#REF!</v>
      </c>
      <c r="U96" s="25" t="e">
        <f t="shared" ref="U96:X96" si="146">T96+U95</f>
        <v>#REF!</v>
      </c>
      <c r="V96" s="25" t="e">
        <f t="shared" si="146"/>
        <v>#REF!</v>
      </c>
      <c r="W96" s="25" t="e">
        <f t="shared" si="146"/>
        <v>#REF!</v>
      </c>
      <c r="X96" s="26" t="e">
        <f t="shared" si="146"/>
        <v>#REF!</v>
      </c>
    </row>
    <row r="97" spans="1:24" ht="15.75" customHeight="1"/>
    <row r="98" spans="1:24" ht="15.75" customHeight="1"/>
    <row r="99" spans="1:24" ht="15.75" customHeight="1"/>
    <row r="100" spans="1:24" ht="15.75" customHeight="1">
      <c r="A100" s="317" t="s">
        <v>123</v>
      </c>
      <c r="B100" s="318"/>
      <c r="C100" s="318"/>
      <c r="D100" s="318"/>
      <c r="E100" s="319"/>
      <c r="F100" s="35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52"/>
      <c r="T100" s="330" t="s">
        <v>1</v>
      </c>
      <c r="U100" s="332" t="s">
        <v>2</v>
      </c>
      <c r="V100" s="332" t="s">
        <v>3</v>
      </c>
      <c r="W100" s="332" t="s">
        <v>4</v>
      </c>
      <c r="X100" s="334" t="s">
        <v>5</v>
      </c>
    </row>
    <row r="101" spans="1:24" ht="15.75" customHeight="1">
      <c r="A101" s="320"/>
      <c r="B101" s="321"/>
      <c r="C101" s="321"/>
      <c r="D101" s="321"/>
      <c r="E101" s="322"/>
      <c r="F101" s="51" t="s">
        <v>6</v>
      </c>
      <c r="G101" s="52" t="s">
        <v>7</v>
      </c>
      <c r="H101" s="52" t="s">
        <v>8</v>
      </c>
      <c r="I101" s="52" t="s">
        <v>9</v>
      </c>
      <c r="J101" s="52" t="s">
        <v>10</v>
      </c>
      <c r="K101" s="52" t="s">
        <v>11</v>
      </c>
      <c r="L101" s="52" t="s">
        <v>12</v>
      </c>
      <c r="M101" s="52" t="s">
        <v>13</v>
      </c>
      <c r="N101" s="52" t="s">
        <v>14</v>
      </c>
      <c r="O101" s="52" t="s">
        <v>15</v>
      </c>
      <c r="P101" s="52" t="s">
        <v>16</v>
      </c>
      <c r="Q101" s="52" t="s">
        <v>17</v>
      </c>
      <c r="R101" s="77" t="s">
        <v>18</v>
      </c>
      <c r="T101" s="331"/>
      <c r="U101" s="333"/>
      <c r="V101" s="333"/>
      <c r="W101" s="333"/>
      <c r="X101" s="335"/>
    </row>
    <row r="102" spans="1:24" ht="15.75" customHeight="1">
      <c r="A102" s="358" t="s">
        <v>124</v>
      </c>
      <c r="B102" s="325"/>
      <c r="C102" s="325"/>
      <c r="D102" s="325"/>
      <c r="E102" s="352"/>
      <c r="F102" s="190">
        <v>22</v>
      </c>
      <c r="G102" s="191">
        <v>23</v>
      </c>
      <c r="H102" s="191">
        <v>22</v>
      </c>
      <c r="I102" s="191">
        <v>23</v>
      </c>
      <c r="J102" s="191">
        <v>20</v>
      </c>
      <c r="K102" s="191">
        <v>22</v>
      </c>
      <c r="L102" s="191">
        <v>23</v>
      </c>
      <c r="M102" s="191">
        <v>22</v>
      </c>
      <c r="N102" s="191">
        <v>20</v>
      </c>
      <c r="O102" s="191">
        <v>20</v>
      </c>
      <c r="P102" s="191">
        <v>20</v>
      </c>
      <c r="Q102" s="191">
        <v>23</v>
      </c>
      <c r="R102" s="192">
        <f t="shared" ref="R102:R104" si="147">SUM(F102:Q102)</f>
        <v>260</v>
      </c>
      <c r="T102" s="190">
        <v>264</v>
      </c>
      <c r="U102" s="191">
        <v>264</v>
      </c>
      <c r="V102" s="191">
        <v>264</v>
      </c>
      <c r="W102" s="191">
        <v>264</v>
      </c>
      <c r="X102" s="193">
        <v>264</v>
      </c>
    </row>
    <row r="103" spans="1:24" ht="15.75" customHeight="1">
      <c r="A103" s="353" t="s">
        <v>125</v>
      </c>
      <c r="B103" s="328"/>
      <c r="C103" s="328"/>
      <c r="D103" s="328"/>
      <c r="E103" s="354"/>
      <c r="F103" s="109">
        <v>17</v>
      </c>
      <c r="G103" s="109">
        <v>17</v>
      </c>
      <c r="H103" s="109">
        <v>19</v>
      </c>
      <c r="I103" s="109">
        <v>19</v>
      </c>
      <c r="J103" s="109">
        <v>19</v>
      </c>
      <c r="K103" s="109">
        <v>19</v>
      </c>
      <c r="L103" s="194">
        <v>18</v>
      </c>
      <c r="M103" s="194">
        <v>18</v>
      </c>
      <c r="N103" s="194">
        <v>18</v>
      </c>
      <c r="O103" s="194">
        <v>18</v>
      </c>
      <c r="P103" s="194">
        <v>18</v>
      </c>
      <c r="Q103" s="194">
        <v>18</v>
      </c>
      <c r="R103" s="106">
        <f t="shared" si="147"/>
        <v>218</v>
      </c>
      <c r="T103" s="195">
        <v>17</v>
      </c>
      <c r="U103" s="196">
        <v>17</v>
      </c>
      <c r="V103" s="196">
        <v>17</v>
      </c>
      <c r="W103" s="196">
        <v>17</v>
      </c>
      <c r="X103" s="111">
        <v>17</v>
      </c>
    </row>
    <row r="104" spans="1:24" ht="15.75" customHeight="1">
      <c r="A104" s="353" t="s">
        <v>126</v>
      </c>
      <c r="B104" s="328"/>
      <c r="C104" s="328"/>
      <c r="D104" s="328"/>
      <c r="E104" s="354"/>
      <c r="F104" s="109">
        <v>8</v>
      </c>
      <c r="G104" s="110">
        <v>8</v>
      </c>
      <c r="H104" s="110">
        <v>8</v>
      </c>
      <c r="I104" s="110">
        <v>8</v>
      </c>
      <c r="J104" s="110">
        <v>8</v>
      </c>
      <c r="K104" s="110">
        <v>8</v>
      </c>
      <c r="L104" s="110">
        <v>8</v>
      </c>
      <c r="M104" s="110">
        <v>8</v>
      </c>
      <c r="N104" s="110">
        <v>8</v>
      </c>
      <c r="O104" s="110">
        <v>8</v>
      </c>
      <c r="P104" s="110">
        <v>8</v>
      </c>
      <c r="Q104" s="110">
        <v>8</v>
      </c>
      <c r="R104" s="106">
        <f t="shared" si="147"/>
        <v>96</v>
      </c>
      <c r="T104" s="356" t="s">
        <v>127</v>
      </c>
      <c r="U104" s="357"/>
      <c r="V104" s="351" t="s">
        <v>128</v>
      </c>
      <c r="W104" s="352"/>
    </row>
    <row r="105" spans="1:24" ht="15.75" customHeight="1"/>
    <row r="106" spans="1:24" ht="15.75" customHeight="1"/>
    <row r="107" spans="1:24" ht="15.75" customHeight="1"/>
    <row r="108" spans="1:24" ht="15.75" customHeight="1"/>
    <row r="109" spans="1:24" ht="15.75" customHeight="1"/>
    <row r="110" spans="1:24" ht="15.75" customHeight="1"/>
    <row r="111" spans="1:24" ht="15.75" customHeight="1"/>
    <row r="112" spans="1:2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02">
    <mergeCell ref="F20:R20"/>
    <mergeCell ref="T20:T21"/>
    <mergeCell ref="U20:U21"/>
    <mergeCell ref="W54:W55"/>
    <mergeCell ref="X54:X55"/>
    <mergeCell ref="A41:C41"/>
    <mergeCell ref="A42:C42"/>
    <mergeCell ref="A43:C43"/>
    <mergeCell ref="A44:C44"/>
    <mergeCell ref="A45:C45"/>
    <mergeCell ref="A46:C46"/>
    <mergeCell ref="A54:E55"/>
    <mergeCell ref="F54:R54"/>
    <mergeCell ref="T54:T55"/>
    <mergeCell ref="U54:U55"/>
    <mergeCell ref="V54:V55"/>
    <mergeCell ref="W2:W3"/>
    <mergeCell ref="X2:X3"/>
    <mergeCell ref="A4:C4"/>
    <mergeCell ref="A5:C5"/>
    <mergeCell ref="A7:C7"/>
    <mergeCell ref="A2:E3"/>
    <mergeCell ref="F2:R2"/>
    <mergeCell ref="T2:T3"/>
    <mergeCell ref="U2:U3"/>
    <mergeCell ref="V2:V3"/>
    <mergeCell ref="A8:C8"/>
    <mergeCell ref="A9:C9"/>
    <mergeCell ref="A12:C12"/>
    <mergeCell ref="A13:C13"/>
    <mergeCell ref="V20:V21"/>
    <mergeCell ref="W20:W21"/>
    <mergeCell ref="X39:X40"/>
    <mergeCell ref="A22:C22"/>
    <mergeCell ref="A23:C23"/>
    <mergeCell ref="A27:C27"/>
    <mergeCell ref="A28:C28"/>
    <mergeCell ref="A35:C35"/>
    <mergeCell ref="A37:D37"/>
    <mergeCell ref="A39:E40"/>
    <mergeCell ref="F39:R39"/>
    <mergeCell ref="T39:T40"/>
    <mergeCell ref="U39:U40"/>
    <mergeCell ref="V39:V40"/>
    <mergeCell ref="W39:W40"/>
    <mergeCell ref="X20:X21"/>
    <mergeCell ref="A14:C14"/>
    <mergeCell ref="A16:C16"/>
    <mergeCell ref="A17:C17"/>
    <mergeCell ref="A20:E21"/>
    <mergeCell ref="X100:X101"/>
    <mergeCell ref="T72:T73"/>
    <mergeCell ref="U72:U73"/>
    <mergeCell ref="V72:V73"/>
    <mergeCell ref="W72:W73"/>
    <mergeCell ref="X72:X73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72:E73"/>
    <mergeCell ref="F72:R72"/>
    <mergeCell ref="A56:C56"/>
    <mergeCell ref="A62:C62"/>
    <mergeCell ref="A64:C64"/>
    <mergeCell ref="A65:C65"/>
    <mergeCell ref="A66:C66"/>
    <mergeCell ref="A67:C67"/>
    <mergeCell ref="A68:C68"/>
    <mergeCell ref="A49:C49"/>
    <mergeCell ref="A61:C61"/>
    <mergeCell ref="A51:C51"/>
    <mergeCell ref="A69:C69"/>
    <mergeCell ref="V104:W104"/>
    <mergeCell ref="A104:E104"/>
    <mergeCell ref="A96:C96"/>
    <mergeCell ref="F100:R100"/>
    <mergeCell ref="T100:T101"/>
    <mergeCell ref="U100:U101"/>
    <mergeCell ref="A88:C88"/>
    <mergeCell ref="A89:C89"/>
    <mergeCell ref="A90:C90"/>
    <mergeCell ref="A91:C91"/>
    <mergeCell ref="A92:C92"/>
    <mergeCell ref="A93:C93"/>
    <mergeCell ref="A94:C94"/>
    <mergeCell ref="A95:C95"/>
    <mergeCell ref="T104:U104"/>
    <mergeCell ref="A100:E101"/>
    <mergeCell ref="A102:E102"/>
    <mergeCell ref="A103:E103"/>
    <mergeCell ref="V100:V101"/>
    <mergeCell ref="W100:W101"/>
  </mergeCells>
  <phoneticPr fontId="8"/>
  <pageMargins left="0.82677165354330717" right="0.23622047244094491" top="0.74803149606299213" bottom="0.74803149606299213" header="0" footer="0"/>
  <pageSetup paperSize="8" scale="64" fitToWidth="0" orientation="landscape" r:id="rId1"/>
  <headerFooter>
    <oddHeader>&amp;C杜の家ファーム(就労継続支援A型)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showGridLines="0" tabSelected="1" topLeftCell="A20" zoomScaleNormal="100" workbookViewId="0">
      <selection activeCell="A36" sqref="A36:XFD36"/>
    </sheetView>
  </sheetViews>
  <sheetFormatPr defaultColWidth="11.25" defaultRowHeight="15" customHeight="1"/>
  <cols>
    <col min="1" max="3" width="10.625" customWidth="1"/>
    <col min="4" max="18" width="15.625" customWidth="1"/>
    <col min="19" max="19" width="6" hidden="1" customWidth="1"/>
    <col min="20" max="20" width="6.125" hidden="1" customWidth="1"/>
    <col min="21" max="24" width="6" hidden="1" customWidth="1"/>
    <col min="25" max="26" width="6.75" customWidth="1"/>
  </cols>
  <sheetData>
    <row r="1" spans="1:24" ht="18.75">
      <c r="A1" s="114"/>
    </row>
    <row r="2" spans="1:24" ht="14.25" hidden="1">
      <c r="A2" s="317" t="s">
        <v>0</v>
      </c>
      <c r="B2" s="318"/>
      <c r="C2" s="318"/>
      <c r="D2" s="318"/>
      <c r="E2" s="319"/>
      <c r="F2" s="355" t="s">
        <v>129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52"/>
      <c r="T2" s="330" t="s">
        <v>1</v>
      </c>
      <c r="U2" s="332" t="s">
        <v>2</v>
      </c>
      <c r="V2" s="332" t="s">
        <v>3</v>
      </c>
      <c r="W2" s="332" t="s">
        <v>4</v>
      </c>
      <c r="X2" s="334" t="s">
        <v>5</v>
      </c>
    </row>
    <row r="3" spans="1:24" ht="14.25" hidden="1">
      <c r="A3" s="320"/>
      <c r="B3" s="321"/>
      <c r="C3" s="321"/>
      <c r="D3" s="321"/>
      <c r="E3" s="322"/>
      <c r="F3" s="51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77" t="s">
        <v>18</v>
      </c>
      <c r="T3" s="331"/>
      <c r="U3" s="333"/>
      <c r="V3" s="333"/>
      <c r="W3" s="333"/>
      <c r="X3" s="335"/>
    </row>
    <row r="4" spans="1:24" ht="14.25" hidden="1">
      <c r="A4" s="324" t="s">
        <v>64</v>
      </c>
      <c r="B4" s="325"/>
      <c r="C4" s="326"/>
      <c r="D4" s="72"/>
      <c r="E4" s="72"/>
      <c r="F4" s="7">
        <f t="shared" ref="F4:R4" si="0">SUM(F5:F6)</f>
        <v>1803149.12</v>
      </c>
      <c r="G4" s="8">
        <f t="shared" si="0"/>
        <v>1597815.12</v>
      </c>
      <c r="H4" s="8">
        <f t="shared" si="0"/>
        <v>1798094.88</v>
      </c>
      <c r="I4" s="8">
        <f t="shared" si="0"/>
        <v>1822734.8</v>
      </c>
      <c r="J4" s="8">
        <f t="shared" si="0"/>
        <v>2072254.6950000001</v>
      </c>
      <c r="K4" s="8">
        <f t="shared" si="0"/>
        <v>1651517.92</v>
      </c>
      <c r="L4" s="8">
        <f t="shared" si="0"/>
        <v>1744392.08</v>
      </c>
      <c r="M4" s="8">
        <f t="shared" si="0"/>
        <v>1651517.92</v>
      </c>
      <c r="N4" s="8">
        <f t="shared" si="0"/>
        <v>1783563.44</v>
      </c>
      <c r="O4" s="8">
        <f t="shared" si="0"/>
        <v>1636986.48</v>
      </c>
      <c r="P4" s="8">
        <f t="shared" si="0"/>
        <v>1578229.44</v>
      </c>
      <c r="Q4" s="9">
        <f t="shared" si="0"/>
        <v>1896023.28</v>
      </c>
      <c r="R4" s="57">
        <f t="shared" si="0"/>
        <v>21036279.175000001</v>
      </c>
      <c r="T4" s="7">
        <f t="shared" ref="T4:X4" si="1">SUM(T5:T6)</f>
        <v>21043754.175000001</v>
      </c>
      <c r="U4" s="8">
        <f t="shared" si="1"/>
        <v>21043754.175000001</v>
      </c>
      <c r="V4" s="8">
        <f t="shared" si="1"/>
        <v>21043754.175000001</v>
      </c>
      <c r="W4" s="8">
        <f t="shared" si="1"/>
        <v>21043754.175000001</v>
      </c>
      <c r="X4" s="9">
        <f t="shared" si="1"/>
        <v>21043754.175000001</v>
      </c>
    </row>
    <row r="5" spans="1:24" ht="14.25" hidden="1">
      <c r="A5" s="327" t="s">
        <v>65</v>
      </c>
      <c r="B5" s="328"/>
      <c r="C5" s="329"/>
      <c r="D5" s="12"/>
      <c r="E5" s="12"/>
      <c r="F5" s="13">
        <f t="shared" ref="F5:R5" si="2">F19</f>
        <v>1793949.12</v>
      </c>
      <c r="G5" s="14">
        <f t="shared" si="2"/>
        <v>1589415.12</v>
      </c>
      <c r="H5" s="14">
        <f t="shared" si="2"/>
        <v>1788494.88</v>
      </c>
      <c r="I5" s="14">
        <f t="shared" si="2"/>
        <v>1813534.8</v>
      </c>
      <c r="J5" s="14">
        <f t="shared" si="2"/>
        <v>2063329.6950000001</v>
      </c>
      <c r="K5" s="14">
        <f t="shared" si="2"/>
        <v>1642717.92</v>
      </c>
      <c r="L5" s="14">
        <f t="shared" si="2"/>
        <v>1735192.08</v>
      </c>
      <c r="M5" s="14">
        <f t="shared" si="2"/>
        <v>1642717.92</v>
      </c>
      <c r="N5" s="14">
        <f t="shared" si="2"/>
        <v>1774363.44</v>
      </c>
      <c r="O5" s="14">
        <f t="shared" si="2"/>
        <v>1628586.48</v>
      </c>
      <c r="P5" s="14">
        <f t="shared" si="2"/>
        <v>1569829.44</v>
      </c>
      <c r="Q5" s="15">
        <f t="shared" si="2"/>
        <v>1886423.28</v>
      </c>
      <c r="R5" s="61">
        <f t="shared" si="2"/>
        <v>20928554.175000001</v>
      </c>
      <c r="T5" s="13">
        <f t="shared" ref="T5:X5" si="3">T19</f>
        <v>20928554.175000001</v>
      </c>
      <c r="U5" s="14">
        <f t="shared" si="3"/>
        <v>20928554.175000001</v>
      </c>
      <c r="V5" s="14">
        <f t="shared" si="3"/>
        <v>20928554.175000001</v>
      </c>
      <c r="W5" s="14">
        <f t="shared" si="3"/>
        <v>20928554.175000001</v>
      </c>
      <c r="X5" s="15">
        <f t="shared" si="3"/>
        <v>20928554.175000001</v>
      </c>
    </row>
    <row r="6" spans="1:24" ht="14.25" hidden="1">
      <c r="A6" s="327" t="s">
        <v>130</v>
      </c>
      <c r="B6" s="328"/>
      <c r="C6" s="329"/>
      <c r="D6" s="12"/>
      <c r="E6" s="12"/>
      <c r="F6" s="66">
        <f t="shared" ref="F6:R6" si="4">F29</f>
        <v>9200</v>
      </c>
      <c r="G6" s="67">
        <f t="shared" si="4"/>
        <v>8400</v>
      </c>
      <c r="H6" s="67">
        <f t="shared" si="4"/>
        <v>9600</v>
      </c>
      <c r="I6" s="67">
        <f t="shared" si="4"/>
        <v>9200</v>
      </c>
      <c r="J6" s="67">
        <f t="shared" si="4"/>
        <v>8925</v>
      </c>
      <c r="K6" s="67">
        <f t="shared" si="4"/>
        <v>8800</v>
      </c>
      <c r="L6" s="67">
        <f t="shared" si="4"/>
        <v>9200</v>
      </c>
      <c r="M6" s="67">
        <f t="shared" si="4"/>
        <v>8800</v>
      </c>
      <c r="N6" s="67">
        <f t="shared" si="4"/>
        <v>9200</v>
      </c>
      <c r="O6" s="67">
        <f t="shared" si="4"/>
        <v>8400</v>
      </c>
      <c r="P6" s="67">
        <f t="shared" si="4"/>
        <v>8400</v>
      </c>
      <c r="Q6" s="70">
        <f t="shared" si="4"/>
        <v>9600</v>
      </c>
      <c r="R6" s="88">
        <f t="shared" si="4"/>
        <v>107725</v>
      </c>
      <c r="T6" s="66">
        <f t="shared" ref="T6:X6" si="5">T29</f>
        <v>115200</v>
      </c>
      <c r="U6" s="67">
        <f t="shared" si="5"/>
        <v>115200</v>
      </c>
      <c r="V6" s="67">
        <f t="shared" si="5"/>
        <v>115200</v>
      </c>
      <c r="W6" s="67">
        <f t="shared" si="5"/>
        <v>115200</v>
      </c>
      <c r="X6" s="70">
        <f t="shared" si="5"/>
        <v>115200</v>
      </c>
    </row>
    <row r="7" spans="1:24" ht="14.25" hidden="1">
      <c r="A7" s="343" t="s">
        <v>35</v>
      </c>
      <c r="B7" s="328"/>
      <c r="C7" s="329"/>
      <c r="D7" s="18"/>
      <c r="E7" s="18"/>
      <c r="F7" s="7">
        <f t="shared" ref="F7:R7" si="6">SUM(F8:F9)</f>
        <v>1442545.8333333335</v>
      </c>
      <c r="G7" s="8">
        <f t="shared" si="6"/>
        <v>1442545.8333333335</v>
      </c>
      <c r="H7" s="8">
        <f t="shared" si="6"/>
        <v>1442545.8333333335</v>
      </c>
      <c r="I7" s="8">
        <f t="shared" si="6"/>
        <v>1442545.8333333335</v>
      </c>
      <c r="J7" s="8">
        <f t="shared" si="6"/>
        <v>1416545.8333333335</v>
      </c>
      <c r="K7" s="8">
        <f t="shared" si="6"/>
        <v>1416545.8333333335</v>
      </c>
      <c r="L7" s="8">
        <f t="shared" si="6"/>
        <v>1416545.8333333335</v>
      </c>
      <c r="M7" s="8">
        <f t="shared" si="6"/>
        <v>1416545.8333333335</v>
      </c>
      <c r="N7" s="8">
        <f t="shared" si="6"/>
        <v>1416545.8333333335</v>
      </c>
      <c r="O7" s="8">
        <f t="shared" si="6"/>
        <v>1416545.8333333335</v>
      </c>
      <c r="P7" s="8">
        <f t="shared" si="6"/>
        <v>1416545.8333333335</v>
      </c>
      <c r="Q7" s="56">
        <f t="shared" si="6"/>
        <v>1416545.8333333335</v>
      </c>
      <c r="R7" s="57">
        <f t="shared" si="6"/>
        <v>17102550</v>
      </c>
      <c r="T7" s="89">
        <f t="shared" ref="T7:X7" si="7">SUM(T8:T9)</f>
        <v>13616279.5</v>
      </c>
      <c r="U7" s="90">
        <f t="shared" si="7"/>
        <v>13703294.942499999</v>
      </c>
      <c r="V7" s="90">
        <f t="shared" si="7"/>
        <v>13791615.616637498</v>
      </c>
      <c r="W7" s="90">
        <f t="shared" si="7"/>
        <v>13881261.10088706</v>
      </c>
      <c r="X7" s="91">
        <f t="shared" si="7"/>
        <v>13972251.267400365</v>
      </c>
    </row>
    <row r="8" spans="1:24" ht="14.25" hidden="1">
      <c r="A8" s="327" t="s">
        <v>68</v>
      </c>
      <c r="B8" s="328"/>
      <c r="C8" s="329"/>
      <c r="D8" s="12"/>
      <c r="E8" s="12"/>
      <c r="F8" s="13">
        <f t="shared" ref="F8:R8" si="8">F35</f>
        <v>1110545.8333333335</v>
      </c>
      <c r="G8" s="14">
        <f t="shared" si="8"/>
        <v>1110545.8333333335</v>
      </c>
      <c r="H8" s="14">
        <f t="shared" si="8"/>
        <v>1110545.8333333335</v>
      </c>
      <c r="I8" s="14">
        <f t="shared" si="8"/>
        <v>1110545.8333333335</v>
      </c>
      <c r="J8" s="14">
        <f t="shared" si="8"/>
        <v>1084545.8333333335</v>
      </c>
      <c r="K8" s="14">
        <f t="shared" si="8"/>
        <v>1084545.8333333335</v>
      </c>
      <c r="L8" s="14">
        <f t="shared" si="8"/>
        <v>1084545.8333333335</v>
      </c>
      <c r="M8" s="14">
        <f t="shared" si="8"/>
        <v>1084545.8333333335</v>
      </c>
      <c r="N8" s="14">
        <f t="shared" si="8"/>
        <v>1084545.8333333335</v>
      </c>
      <c r="O8" s="14">
        <f t="shared" si="8"/>
        <v>1084545.8333333335</v>
      </c>
      <c r="P8" s="14">
        <f t="shared" si="8"/>
        <v>1084545.8333333335</v>
      </c>
      <c r="Q8" s="60">
        <f t="shared" si="8"/>
        <v>1084545.8333333335</v>
      </c>
      <c r="R8" s="61">
        <f t="shared" si="8"/>
        <v>13118550</v>
      </c>
      <c r="T8" s="13">
        <f t="shared" ref="T8:X8" si="9">T35</f>
        <v>9632279.5</v>
      </c>
      <c r="U8" s="14">
        <f t="shared" si="9"/>
        <v>9719294.942499999</v>
      </c>
      <c r="V8" s="14">
        <f t="shared" si="9"/>
        <v>9807615.6166374981</v>
      </c>
      <c r="W8" s="14">
        <f t="shared" si="9"/>
        <v>9897261.1008870602</v>
      </c>
      <c r="X8" s="15">
        <f t="shared" si="9"/>
        <v>9988251.2674003653</v>
      </c>
    </row>
    <row r="9" spans="1:24" ht="14.25" hidden="1">
      <c r="A9" s="115" t="s">
        <v>131</v>
      </c>
      <c r="B9" s="116"/>
      <c r="C9" s="116"/>
      <c r="D9" s="12"/>
      <c r="E9" s="12"/>
      <c r="F9" s="13">
        <f t="shared" ref="F9:R9" si="10">F48</f>
        <v>332000</v>
      </c>
      <c r="G9" s="14">
        <f t="shared" si="10"/>
        <v>332000</v>
      </c>
      <c r="H9" s="14">
        <f t="shared" si="10"/>
        <v>332000</v>
      </c>
      <c r="I9" s="14">
        <f t="shared" si="10"/>
        <v>332000</v>
      </c>
      <c r="J9" s="14">
        <f t="shared" si="10"/>
        <v>332000</v>
      </c>
      <c r="K9" s="14">
        <f t="shared" si="10"/>
        <v>332000</v>
      </c>
      <c r="L9" s="14">
        <f t="shared" si="10"/>
        <v>332000</v>
      </c>
      <c r="M9" s="14">
        <f t="shared" si="10"/>
        <v>332000</v>
      </c>
      <c r="N9" s="14">
        <f t="shared" si="10"/>
        <v>332000</v>
      </c>
      <c r="O9" s="14">
        <f t="shared" si="10"/>
        <v>332000</v>
      </c>
      <c r="P9" s="14">
        <f t="shared" si="10"/>
        <v>332000</v>
      </c>
      <c r="Q9" s="60">
        <f t="shared" si="10"/>
        <v>332000</v>
      </c>
      <c r="R9" s="61">
        <f t="shared" si="10"/>
        <v>3984000</v>
      </c>
      <c r="T9" s="117">
        <f t="shared" ref="T9:X9" si="11">T48</f>
        <v>3984000</v>
      </c>
      <c r="U9" s="86">
        <f t="shared" si="11"/>
        <v>3984000</v>
      </c>
      <c r="V9" s="86">
        <f t="shared" si="11"/>
        <v>3984000</v>
      </c>
      <c r="W9" s="86">
        <f t="shared" si="11"/>
        <v>3984000</v>
      </c>
      <c r="X9" s="118">
        <f t="shared" si="11"/>
        <v>3984000</v>
      </c>
    </row>
    <row r="10" spans="1:24" ht="14.25" hidden="1">
      <c r="A10" s="343" t="s">
        <v>26</v>
      </c>
      <c r="B10" s="328"/>
      <c r="C10" s="329"/>
      <c r="D10" s="18"/>
      <c r="E10" s="18"/>
      <c r="F10" s="7">
        <f t="shared" ref="F10:Q10" si="12">F4-F7</f>
        <v>360603.28666666662</v>
      </c>
      <c r="G10" s="8">
        <f t="shared" si="12"/>
        <v>155269.28666666662</v>
      </c>
      <c r="H10" s="8">
        <f t="shared" si="12"/>
        <v>355549.0466666664</v>
      </c>
      <c r="I10" s="8">
        <f t="shared" si="12"/>
        <v>380188.96666666656</v>
      </c>
      <c r="J10" s="8">
        <f t="shared" si="12"/>
        <v>655708.86166666658</v>
      </c>
      <c r="K10" s="8">
        <f t="shared" si="12"/>
        <v>234972.08666666644</v>
      </c>
      <c r="L10" s="8">
        <f t="shared" si="12"/>
        <v>327846.24666666659</v>
      </c>
      <c r="M10" s="8">
        <f t="shared" si="12"/>
        <v>234972.08666666644</v>
      </c>
      <c r="N10" s="8">
        <f t="shared" si="12"/>
        <v>367017.60666666646</v>
      </c>
      <c r="O10" s="8">
        <f t="shared" si="12"/>
        <v>220440.64666666649</v>
      </c>
      <c r="P10" s="8">
        <f t="shared" si="12"/>
        <v>161683.60666666646</v>
      </c>
      <c r="Q10" s="56">
        <f t="shared" si="12"/>
        <v>479477.44666666654</v>
      </c>
      <c r="R10" s="57">
        <f t="shared" ref="R10:R11" si="13">SUM(F10:Q10)</f>
        <v>3933729.174999998</v>
      </c>
      <c r="T10" s="7">
        <f t="shared" ref="T10:X10" si="14">T4-T7</f>
        <v>7427474.6750000007</v>
      </c>
      <c r="U10" s="8">
        <f t="shared" si="14"/>
        <v>7340459.2325000018</v>
      </c>
      <c r="V10" s="8">
        <f t="shared" si="14"/>
        <v>7252138.5583625026</v>
      </c>
      <c r="W10" s="8">
        <f t="shared" si="14"/>
        <v>7162493.0741129406</v>
      </c>
      <c r="X10" s="9">
        <f t="shared" si="14"/>
        <v>7071502.9075996354</v>
      </c>
    </row>
    <row r="11" spans="1:24" ht="14.25" hidden="1">
      <c r="A11" s="344" t="s">
        <v>27</v>
      </c>
      <c r="B11" s="341"/>
      <c r="C11" s="342"/>
      <c r="D11" s="23"/>
      <c r="E11" s="23"/>
      <c r="F11" s="24">
        <f t="shared" ref="F11:Q11" si="15">F10</f>
        <v>360603.28666666662</v>
      </c>
      <c r="G11" s="25">
        <f t="shared" si="15"/>
        <v>155269.28666666662</v>
      </c>
      <c r="H11" s="25">
        <f t="shared" si="15"/>
        <v>355549.0466666664</v>
      </c>
      <c r="I11" s="25">
        <f t="shared" si="15"/>
        <v>380188.96666666656</v>
      </c>
      <c r="J11" s="25">
        <f t="shared" si="15"/>
        <v>655708.86166666658</v>
      </c>
      <c r="K11" s="25">
        <f t="shared" si="15"/>
        <v>234972.08666666644</v>
      </c>
      <c r="L11" s="25">
        <f t="shared" si="15"/>
        <v>327846.24666666659</v>
      </c>
      <c r="M11" s="25">
        <f t="shared" si="15"/>
        <v>234972.08666666644</v>
      </c>
      <c r="N11" s="25">
        <f t="shared" si="15"/>
        <v>367017.60666666646</v>
      </c>
      <c r="O11" s="25">
        <f t="shared" si="15"/>
        <v>220440.64666666649</v>
      </c>
      <c r="P11" s="25">
        <f t="shared" si="15"/>
        <v>161683.60666666646</v>
      </c>
      <c r="Q11" s="119">
        <f t="shared" si="15"/>
        <v>479477.44666666654</v>
      </c>
      <c r="R11" s="113">
        <f t="shared" si="13"/>
        <v>3933729.174999998</v>
      </c>
      <c r="T11" s="24">
        <f t="shared" ref="T11:X11" si="16">T10</f>
        <v>7427474.6750000007</v>
      </c>
      <c r="U11" s="25">
        <f t="shared" si="16"/>
        <v>7340459.2325000018</v>
      </c>
      <c r="V11" s="25">
        <f t="shared" si="16"/>
        <v>7252138.5583625026</v>
      </c>
      <c r="W11" s="25">
        <f t="shared" si="16"/>
        <v>7162493.0741129406</v>
      </c>
      <c r="X11" s="26">
        <f t="shared" si="16"/>
        <v>7071502.9075996354</v>
      </c>
    </row>
    <row r="12" spans="1:24" ht="14.25" hidden="1">
      <c r="A12" s="28" t="s">
        <v>28</v>
      </c>
      <c r="B12" s="29"/>
      <c r="C12" s="29"/>
      <c r="D12" s="30"/>
      <c r="E12" s="31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3"/>
      <c r="T12" s="36"/>
      <c r="U12" s="37"/>
      <c r="V12" s="37"/>
      <c r="W12" s="37"/>
      <c r="X12" s="38"/>
    </row>
    <row r="13" spans="1:24" ht="14.25" hidden="1">
      <c r="A13" s="345" t="s">
        <v>29</v>
      </c>
      <c r="B13" s="346"/>
      <c r="C13" s="347"/>
      <c r="D13" s="39"/>
      <c r="E13" s="40"/>
      <c r="F13" s="41">
        <f>F11</f>
        <v>360603.28666666662</v>
      </c>
      <c r="G13" s="124">
        <f t="shared" ref="G13:R13" si="17">G11-G12</f>
        <v>155269.28666666662</v>
      </c>
      <c r="H13" s="124">
        <f t="shared" si="17"/>
        <v>355549.0466666664</v>
      </c>
      <c r="I13" s="124">
        <f t="shared" si="17"/>
        <v>380188.96666666656</v>
      </c>
      <c r="J13" s="124">
        <f t="shared" si="17"/>
        <v>655708.86166666658</v>
      </c>
      <c r="K13" s="124">
        <f t="shared" si="17"/>
        <v>234972.08666666644</v>
      </c>
      <c r="L13" s="124">
        <f t="shared" si="17"/>
        <v>327846.24666666659</v>
      </c>
      <c r="M13" s="124">
        <f t="shared" si="17"/>
        <v>234972.08666666644</v>
      </c>
      <c r="N13" s="124">
        <f t="shared" si="17"/>
        <v>367017.60666666646</v>
      </c>
      <c r="O13" s="124">
        <f t="shared" si="17"/>
        <v>220440.64666666649</v>
      </c>
      <c r="P13" s="124">
        <f t="shared" si="17"/>
        <v>161683.60666666646</v>
      </c>
      <c r="Q13" s="125">
        <f t="shared" si="17"/>
        <v>479477.44666666654</v>
      </c>
      <c r="R13" s="44">
        <f t="shared" si="17"/>
        <v>3933729.174999998</v>
      </c>
      <c r="T13" s="41">
        <f t="shared" ref="T13:X13" si="18">T11-T12</f>
        <v>7427474.6750000007</v>
      </c>
      <c r="U13" s="42">
        <f t="shared" si="18"/>
        <v>7340459.2325000018</v>
      </c>
      <c r="V13" s="42">
        <f t="shared" si="18"/>
        <v>7252138.5583625026</v>
      </c>
      <c r="W13" s="42">
        <f t="shared" si="18"/>
        <v>7162493.0741129406</v>
      </c>
      <c r="X13" s="43">
        <f t="shared" si="18"/>
        <v>7071502.9075996354</v>
      </c>
    </row>
    <row r="14" spans="1:24" ht="14.25" hidden="1">
      <c r="A14" s="348" t="s">
        <v>30</v>
      </c>
      <c r="B14" s="321"/>
      <c r="C14" s="321"/>
      <c r="D14" s="45"/>
      <c r="E14" s="46"/>
      <c r="F14" s="48">
        <f>F13</f>
        <v>360603.28666666662</v>
      </c>
      <c r="G14" s="49">
        <f t="shared" ref="G14:Q14" si="19">F14+G13</f>
        <v>515872.57333333325</v>
      </c>
      <c r="H14" s="49">
        <f t="shared" si="19"/>
        <v>871421.61999999965</v>
      </c>
      <c r="I14" s="49">
        <f t="shared" si="19"/>
        <v>1251610.5866666662</v>
      </c>
      <c r="J14" s="49">
        <f t="shared" si="19"/>
        <v>1907319.4483333328</v>
      </c>
      <c r="K14" s="49">
        <f t="shared" si="19"/>
        <v>2142291.5349999992</v>
      </c>
      <c r="L14" s="49">
        <f t="shared" si="19"/>
        <v>2470137.7816666658</v>
      </c>
      <c r="M14" s="49">
        <f t="shared" si="19"/>
        <v>2705109.8683333322</v>
      </c>
      <c r="N14" s="49">
        <f t="shared" si="19"/>
        <v>3072127.4749999987</v>
      </c>
      <c r="O14" s="49">
        <f t="shared" si="19"/>
        <v>3292568.1216666652</v>
      </c>
      <c r="P14" s="49">
        <f t="shared" si="19"/>
        <v>3454251.7283333316</v>
      </c>
      <c r="Q14" s="126">
        <f t="shared" si="19"/>
        <v>3933729.174999998</v>
      </c>
      <c r="R14" s="127"/>
      <c r="T14" s="48"/>
      <c r="U14" s="49"/>
      <c r="V14" s="49"/>
      <c r="W14" s="49"/>
      <c r="X14" s="49"/>
    </row>
    <row r="15" spans="1:24" ht="15" hidden="1" customHeight="1"/>
    <row r="16" spans="1:24" ht="15" hidden="1" customHeight="1"/>
    <row r="17" spans="1:24" ht="14.25">
      <c r="A17" s="317" t="s">
        <v>72</v>
      </c>
      <c r="B17" s="318"/>
      <c r="C17" s="318"/>
      <c r="D17" s="318"/>
      <c r="E17" s="319"/>
      <c r="F17" s="35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52"/>
      <c r="T17" s="330" t="s">
        <v>1</v>
      </c>
      <c r="U17" s="332" t="s">
        <v>2</v>
      </c>
      <c r="V17" s="332" t="s">
        <v>3</v>
      </c>
      <c r="W17" s="332" t="s">
        <v>4</v>
      </c>
      <c r="X17" s="334" t="s">
        <v>5</v>
      </c>
    </row>
    <row r="18" spans="1:24" ht="14.25">
      <c r="A18" s="320"/>
      <c r="B18" s="321"/>
      <c r="C18" s="321"/>
      <c r="D18" s="321"/>
      <c r="E18" s="322"/>
      <c r="F18" s="51" t="s">
        <v>6</v>
      </c>
      <c r="G18" s="52" t="s">
        <v>7</v>
      </c>
      <c r="H18" s="52" t="s">
        <v>8</v>
      </c>
      <c r="I18" s="52" t="s">
        <v>9</v>
      </c>
      <c r="J18" s="52" t="s">
        <v>10</v>
      </c>
      <c r="K18" s="52" t="s">
        <v>11</v>
      </c>
      <c r="L18" s="52" t="s">
        <v>12</v>
      </c>
      <c r="M18" s="52" t="s">
        <v>13</v>
      </c>
      <c r="N18" s="52" t="s">
        <v>14</v>
      </c>
      <c r="O18" s="52" t="s">
        <v>15</v>
      </c>
      <c r="P18" s="52" t="s">
        <v>16</v>
      </c>
      <c r="Q18" s="52" t="s">
        <v>17</v>
      </c>
      <c r="R18" s="77" t="s">
        <v>18</v>
      </c>
      <c r="T18" s="331"/>
      <c r="U18" s="333"/>
      <c r="V18" s="333"/>
      <c r="W18" s="333"/>
      <c r="X18" s="335"/>
    </row>
    <row r="19" spans="1:24" ht="14.25">
      <c r="A19" s="324" t="s">
        <v>73</v>
      </c>
      <c r="B19" s="325"/>
      <c r="C19" s="326"/>
      <c r="D19" s="72"/>
      <c r="E19" s="140"/>
      <c r="F19" s="172">
        <f t="shared" ref="F19:R19" si="20">SUM(F20:F28)</f>
        <v>1793949.12</v>
      </c>
      <c r="G19" s="8">
        <f t="shared" si="20"/>
        <v>1589415.12</v>
      </c>
      <c r="H19" s="8">
        <f t="shared" si="20"/>
        <v>1788494.88</v>
      </c>
      <c r="I19" s="8">
        <f t="shared" si="20"/>
        <v>1813534.8</v>
      </c>
      <c r="J19" s="8">
        <f t="shared" si="20"/>
        <v>2063329.6950000001</v>
      </c>
      <c r="K19" s="8">
        <f t="shared" si="20"/>
        <v>1642717.92</v>
      </c>
      <c r="L19" s="8">
        <f t="shared" si="20"/>
        <v>1735192.08</v>
      </c>
      <c r="M19" s="8">
        <f t="shared" si="20"/>
        <v>1642717.92</v>
      </c>
      <c r="N19" s="8">
        <f t="shared" si="20"/>
        <v>1774363.44</v>
      </c>
      <c r="O19" s="8">
        <f t="shared" si="20"/>
        <v>1628586.48</v>
      </c>
      <c r="P19" s="8">
        <f t="shared" si="20"/>
        <v>1569829.44</v>
      </c>
      <c r="Q19" s="56">
        <f t="shared" si="20"/>
        <v>1886423.28</v>
      </c>
      <c r="R19" s="57">
        <f t="shared" si="20"/>
        <v>20928554.175000001</v>
      </c>
      <c r="T19" s="7">
        <f>SUM(T20:T28)</f>
        <v>20928554.175000001</v>
      </c>
      <c r="U19" s="8">
        <f>T19</f>
        <v>20928554.175000001</v>
      </c>
      <c r="V19" s="8">
        <f t="shared" ref="V19:X19" si="21">SUM(V20:V28)</f>
        <v>20928554.175000001</v>
      </c>
      <c r="W19" s="8">
        <f t="shared" si="21"/>
        <v>20928554.175000001</v>
      </c>
      <c r="X19" s="9">
        <f t="shared" si="21"/>
        <v>20928554.175000001</v>
      </c>
    </row>
    <row r="20" spans="1:24" ht="14.25">
      <c r="A20" s="370" t="s">
        <v>132</v>
      </c>
      <c r="B20" s="328"/>
      <c r="C20" s="329"/>
      <c r="D20" s="63">
        <v>6090</v>
      </c>
      <c r="E20" s="144" t="s">
        <v>75</v>
      </c>
      <c r="F20" s="145">
        <f t="shared" ref="F20:Q20" si="22">$D$20*F86*F87</f>
        <v>828240</v>
      </c>
      <c r="G20" s="14">
        <f t="shared" si="22"/>
        <v>876960</v>
      </c>
      <c r="H20" s="14">
        <f t="shared" si="22"/>
        <v>1071840</v>
      </c>
      <c r="I20" s="14">
        <f t="shared" si="22"/>
        <v>779520</v>
      </c>
      <c r="J20" s="14">
        <f t="shared" si="22"/>
        <v>0</v>
      </c>
      <c r="K20" s="14">
        <f t="shared" si="22"/>
        <v>974400</v>
      </c>
      <c r="L20" s="14">
        <f t="shared" si="22"/>
        <v>974400</v>
      </c>
      <c r="M20" s="14">
        <f t="shared" si="22"/>
        <v>974400</v>
      </c>
      <c r="N20" s="14">
        <f t="shared" si="22"/>
        <v>876960</v>
      </c>
      <c r="O20" s="14">
        <f t="shared" si="22"/>
        <v>779520</v>
      </c>
      <c r="P20" s="14">
        <f t="shared" si="22"/>
        <v>925680</v>
      </c>
      <c r="Q20" s="60">
        <f t="shared" si="22"/>
        <v>828240</v>
      </c>
      <c r="R20" s="61">
        <f t="shared" ref="R20:R28" si="23">SUM(F20:Q20)</f>
        <v>9890160</v>
      </c>
      <c r="T20" s="13">
        <f t="shared" ref="T20:T28" si="24">R20</f>
        <v>9890160</v>
      </c>
      <c r="U20" s="14">
        <f t="shared" ref="U20:X20" si="25">$T$20</f>
        <v>9890160</v>
      </c>
      <c r="V20" s="14">
        <f t="shared" si="25"/>
        <v>9890160</v>
      </c>
      <c r="W20" s="14">
        <f t="shared" si="25"/>
        <v>9890160</v>
      </c>
      <c r="X20" s="15">
        <f t="shared" si="25"/>
        <v>9890160</v>
      </c>
    </row>
    <row r="21" spans="1:24" ht="15.75" customHeight="1">
      <c r="A21" s="143" t="s">
        <v>133</v>
      </c>
      <c r="B21" s="129"/>
      <c r="C21" s="129"/>
      <c r="D21" s="63">
        <v>100</v>
      </c>
      <c r="E21" s="144" t="s">
        <v>75</v>
      </c>
      <c r="F21" s="145">
        <f t="shared" ref="F21:Q21" si="26">$D$21*F86*F87</f>
        <v>13600</v>
      </c>
      <c r="G21" s="14">
        <f t="shared" si="26"/>
        <v>14400</v>
      </c>
      <c r="H21" s="14">
        <f t="shared" si="26"/>
        <v>17600</v>
      </c>
      <c r="I21" s="14">
        <f t="shared" si="26"/>
        <v>12800</v>
      </c>
      <c r="J21" s="14">
        <f t="shared" si="26"/>
        <v>0</v>
      </c>
      <c r="K21" s="14">
        <f t="shared" si="26"/>
        <v>16000</v>
      </c>
      <c r="L21" s="14">
        <f t="shared" si="26"/>
        <v>16000</v>
      </c>
      <c r="M21" s="14">
        <f t="shared" si="26"/>
        <v>16000</v>
      </c>
      <c r="N21" s="14">
        <f t="shared" si="26"/>
        <v>14400</v>
      </c>
      <c r="O21" s="14">
        <f t="shared" si="26"/>
        <v>12800</v>
      </c>
      <c r="P21" s="14">
        <f t="shared" si="26"/>
        <v>15200</v>
      </c>
      <c r="Q21" s="60">
        <f t="shared" si="26"/>
        <v>13600</v>
      </c>
      <c r="R21" s="61">
        <f t="shared" si="23"/>
        <v>162400</v>
      </c>
      <c r="T21" s="13">
        <f t="shared" si="24"/>
        <v>162400</v>
      </c>
      <c r="U21" s="14">
        <f t="shared" ref="U21:X21" si="27">$T$21</f>
        <v>162400</v>
      </c>
      <c r="V21" s="14">
        <f t="shared" si="27"/>
        <v>162400</v>
      </c>
      <c r="W21" s="14">
        <f t="shared" si="27"/>
        <v>162400</v>
      </c>
      <c r="X21" s="15">
        <f t="shared" si="27"/>
        <v>162400</v>
      </c>
    </row>
    <row r="22" spans="1:24" ht="15.75" customHeight="1">
      <c r="A22" s="134" t="s">
        <v>134</v>
      </c>
      <c r="B22" s="131"/>
      <c r="C22" s="131"/>
      <c r="D22" s="132">
        <v>1550</v>
      </c>
      <c r="E22" s="144" t="s">
        <v>75</v>
      </c>
      <c r="F22" s="147">
        <f t="shared" ref="F22:Q22" si="28">$D$22*F86*F87</f>
        <v>210800</v>
      </c>
      <c r="G22" s="86">
        <f t="shared" si="28"/>
        <v>223200</v>
      </c>
      <c r="H22" s="86">
        <f t="shared" si="28"/>
        <v>272800</v>
      </c>
      <c r="I22" s="86">
        <f t="shared" si="28"/>
        <v>198400</v>
      </c>
      <c r="J22" s="86">
        <f t="shared" si="28"/>
        <v>0</v>
      </c>
      <c r="K22" s="86">
        <f t="shared" si="28"/>
        <v>248000</v>
      </c>
      <c r="L22" s="86">
        <f t="shared" si="28"/>
        <v>248000</v>
      </c>
      <c r="M22" s="86">
        <f t="shared" si="28"/>
        <v>248000</v>
      </c>
      <c r="N22" s="86">
        <f t="shared" si="28"/>
        <v>223200</v>
      </c>
      <c r="O22" s="86">
        <f t="shared" si="28"/>
        <v>198400</v>
      </c>
      <c r="P22" s="86">
        <f t="shared" si="28"/>
        <v>235600</v>
      </c>
      <c r="Q22" s="86">
        <f t="shared" si="28"/>
        <v>210800</v>
      </c>
      <c r="R22" s="61">
        <f t="shared" si="23"/>
        <v>2517200</v>
      </c>
      <c r="T22" s="13">
        <f t="shared" si="24"/>
        <v>2517200</v>
      </c>
      <c r="U22" s="14">
        <f t="shared" ref="U22:X22" si="29">$T$22</f>
        <v>2517200</v>
      </c>
      <c r="V22" s="14">
        <f t="shared" si="29"/>
        <v>2517200</v>
      </c>
      <c r="W22" s="14">
        <f t="shared" si="29"/>
        <v>2517200</v>
      </c>
      <c r="X22" s="15">
        <f t="shared" si="29"/>
        <v>2517200</v>
      </c>
    </row>
    <row r="23" spans="1:24" ht="15.75" customHeight="1">
      <c r="A23" s="134" t="s">
        <v>135</v>
      </c>
      <c r="B23" s="131"/>
      <c r="C23" s="131"/>
      <c r="D23" s="132">
        <v>540</v>
      </c>
      <c r="E23" s="144" t="s">
        <v>75</v>
      </c>
      <c r="F23" s="147">
        <f t="shared" ref="F23:Q23" si="30">$D$23*2*F86*F89</f>
        <v>146880</v>
      </c>
      <c r="G23" s="86">
        <f t="shared" si="30"/>
        <v>155520</v>
      </c>
      <c r="H23" s="86">
        <f t="shared" si="30"/>
        <v>190080</v>
      </c>
      <c r="I23" s="86">
        <f t="shared" si="30"/>
        <v>138240</v>
      </c>
      <c r="J23" s="86">
        <f t="shared" si="30"/>
        <v>0</v>
      </c>
      <c r="K23" s="86">
        <f t="shared" si="30"/>
        <v>172800</v>
      </c>
      <c r="L23" s="86">
        <f t="shared" si="30"/>
        <v>172800</v>
      </c>
      <c r="M23" s="86">
        <f t="shared" si="30"/>
        <v>172800</v>
      </c>
      <c r="N23" s="86">
        <f t="shared" si="30"/>
        <v>155520</v>
      </c>
      <c r="O23" s="86">
        <f t="shared" si="30"/>
        <v>138240</v>
      </c>
      <c r="P23" s="86">
        <f t="shared" si="30"/>
        <v>164160</v>
      </c>
      <c r="Q23" s="86">
        <f t="shared" si="30"/>
        <v>146880</v>
      </c>
      <c r="R23" s="61">
        <f t="shared" si="23"/>
        <v>1753920</v>
      </c>
      <c r="T23" s="13">
        <f t="shared" si="24"/>
        <v>1753920</v>
      </c>
      <c r="U23" s="14">
        <f t="shared" ref="U23:X23" si="31">$T$23</f>
        <v>1753920</v>
      </c>
      <c r="V23" s="14">
        <f t="shared" si="31"/>
        <v>1753920</v>
      </c>
      <c r="W23" s="14">
        <f t="shared" si="31"/>
        <v>1753920</v>
      </c>
      <c r="X23" s="15">
        <f t="shared" si="31"/>
        <v>1753920</v>
      </c>
    </row>
    <row r="24" spans="1:24" ht="15.75" customHeight="1">
      <c r="A24" s="134" t="s">
        <v>136</v>
      </c>
      <c r="B24" s="131"/>
      <c r="C24" s="131"/>
      <c r="D24" s="132">
        <v>6110</v>
      </c>
      <c r="E24" s="144" t="s">
        <v>75</v>
      </c>
      <c r="F24" s="147">
        <f t="shared" ref="F24:Q24" si="32">$D$24*F87*F88</f>
        <v>293280</v>
      </c>
      <c r="G24" s="86">
        <f t="shared" si="32"/>
        <v>146640</v>
      </c>
      <c r="H24" s="86">
        <f t="shared" si="32"/>
        <v>97760</v>
      </c>
      <c r="I24" s="86">
        <f t="shared" si="32"/>
        <v>342160</v>
      </c>
      <c r="J24" s="86">
        <f t="shared" si="32"/>
        <v>1090635</v>
      </c>
      <c r="K24" s="86">
        <f t="shared" si="32"/>
        <v>97760</v>
      </c>
      <c r="L24" s="86">
        <f t="shared" si="32"/>
        <v>146640</v>
      </c>
      <c r="M24" s="86">
        <f t="shared" si="32"/>
        <v>97760</v>
      </c>
      <c r="N24" s="86">
        <f t="shared" si="32"/>
        <v>244400</v>
      </c>
      <c r="O24" s="86">
        <f t="shared" si="32"/>
        <v>244400</v>
      </c>
      <c r="P24" s="86">
        <f t="shared" si="32"/>
        <v>97760</v>
      </c>
      <c r="Q24" s="86">
        <f t="shared" si="32"/>
        <v>342160</v>
      </c>
      <c r="R24" s="61">
        <f t="shared" si="23"/>
        <v>3241355</v>
      </c>
      <c r="T24" s="13">
        <f t="shared" si="24"/>
        <v>3241355</v>
      </c>
      <c r="U24" s="14">
        <f t="shared" ref="U24:X24" si="33">$T$24</f>
        <v>3241355</v>
      </c>
      <c r="V24" s="14">
        <f t="shared" si="33"/>
        <v>3241355</v>
      </c>
      <c r="W24" s="14">
        <f t="shared" si="33"/>
        <v>3241355</v>
      </c>
      <c r="X24" s="15">
        <f t="shared" si="33"/>
        <v>3241355</v>
      </c>
    </row>
    <row r="25" spans="1:24" ht="15.75" customHeight="1">
      <c r="A25" s="134" t="s">
        <v>133</v>
      </c>
      <c r="B25" s="131"/>
      <c r="C25" s="131"/>
      <c r="D25" s="132">
        <v>2050</v>
      </c>
      <c r="E25" s="144" t="s">
        <v>75</v>
      </c>
      <c r="F25" s="147">
        <f t="shared" ref="F25:Q25" si="34">$D$25*F88*F87</f>
        <v>98400</v>
      </c>
      <c r="G25" s="86">
        <f t="shared" si="34"/>
        <v>49200</v>
      </c>
      <c r="H25" s="86">
        <f t="shared" si="34"/>
        <v>32800</v>
      </c>
      <c r="I25" s="86">
        <f t="shared" si="34"/>
        <v>114800</v>
      </c>
      <c r="J25" s="86">
        <f t="shared" si="34"/>
        <v>365925</v>
      </c>
      <c r="K25" s="86">
        <f t="shared" si="34"/>
        <v>32800</v>
      </c>
      <c r="L25" s="86">
        <f t="shared" si="34"/>
        <v>49200</v>
      </c>
      <c r="M25" s="86">
        <f t="shared" si="34"/>
        <v>32800</v>
      </c>
      <c r="N25" s="86">
        <f t="shared" si="34"/>
        <v>82000</v>
      </c>
      <c r="O25" s="86">
        <f t="shared" si="34"/>
        <v>82000</v>
      </c>
      <c r="P25" s="86">
        <f t="shared" si="34"/>
        <v>32800</v>
      </c>
      <c r="Q25" s="86">
        <f t="shared" si="34"/>
        <v>114800</v>
      </c>
      <c r="R25" s="61">
        <f t="shared" si="23"/>
        <v>1087525</v>
      </c>
      <c r="T25" s="13">
        <f t="shared" si="24"/>
        <v>1087525</v>
      </c>
      <c r="U25" s="14">
        <f t="shared" ref="U25:X25" si="35">$T$25</f>
        <v>1087525</v>
      </c>
      <c r="V25" s="14">
        <f t="shared" si="35"/>
        <v>1087525</v>
      </c>
      <c r="W25" s="14">
        <f t="shared" si="35"/>
        <v>1087525</v>
      </c>
      <c r="X25" s="15">
        <f t="shared" si="35"/>
        <v>1087525</v>
      </c>
    </row>
    <row r="26" spans="1:24" ht="15.75" customHeight="1">
      <c r="A26" s="134" t="s">
        <v>134</v>
      </c>
      <c r="B26" s="131"/>
      <c r="C26" s="131"/>
      <c r="D26" s="132">
        <v>1950</v>
      </c>
      <c r="E26" s="144" t="s">
        <v>75</v>
      </c>
      <c r="F26" s="147">
        <f t="shared" ref="F26:Q26" si="36">$D$26*F87*F88</f>
        <v>93600</v>
      </c>
      <c r="G26" s="86">
        <f t="shared" si="36"/>
        <v>46800</v>
      </c>
      <c r="H26" s="86">
        <f t="shared" si="36"/>
        <v>31200</v>
      </c>
      <c r="I26" s="86">
        <f t="shared" si="36"/>
        <v>109200</v>
      </c>
      <c r="J26" s="86">
        <f t="shared" si="36"/>
        <v>348075</v>
      </c>
      <c r="K26" s="86">
        <f t="shared" si="36"/>
        <v>31200</v>
      </c>
      <c r="L26" s="86">
        <f t="shared" si="36"/>
        <v>46800</v>
      </c>
      <c r="M26" s="86">
        <f t="shared" si="36"/>
        <v>31200</v>
      </c>
      <c r="N26" s="86">
        <f t="shared" si="36"/>
        <v>78000</v>
      </c>
      <c r="O26" s="86">
        <f t="shared" si="36"/>
        <v>78000</v>
      </c>
      <c r="P26" s="86">
        <f t="shared" si="36"/>
        <v>31200</v>
      </c>
      <c r="Q26" s="86">
        <f t="shared" si="36"/>
        <v>109200</v>
      </c>
      <c r="R26" s="61">
        <f t="shared" si="23"/>
        <v>1034475</v>
      </c>
      <c r="T26" s="13">
        <f t="shared" si="24"/>
        <v>1034475</v>
      </c>
      <c r="U26" s="14">
        <f t="shared" ref="U26:X26" si="37">$T$26</f>
        <v>1034475</v>
      </c>
      <c r="V26" s="14">
        <f t="shared" si="37"/>
        <v>1034475</v>
      </c>
      <c r="W26" s="14">
        <f t="shared" si="37"/>
        <v>1034475</v>
      </c>
      <c r="X26" s="15">
        <f t="shared" si="37"/>
        <v>1034475</v>
      </c>
    </row>
    <row r="27" spans="1:24" ht="15.75" customHeight="1">
      <c r="A27" s="134" t="s">
        <v>135</v>
      </c>
      <c r="B27" s="131"/>
      <c r="C27" s="131"/>
      <c r="D27" s="132">
        <v>540</v>
      </c>
      <c r="E27" s="144" t="s">
        <v>75</v>
      </c>
      <c r="F27" s="147">
        <f t="shared" ref="F27:Q27" si="38">$D$27*2*F88*F89</f>
        <v>51840</v>
      </c>
      <c r="G27" s="86">
        <f t="shared" si="38"/>
        <v>25920</v>
      </c>
      <c r="H27" s="86">
        <f t="shared" si="38"/>
        <v>17280</v>
      </c>
      <c r="I27" s="86">
        <f t="shared" si="38"/>
        <v>60480</v>
      </c>
      <c r="J27" s="86">
        <f t="shared" si="38"/>
        <v>192780</v>
      </c>
      <c r="K27" s="86">
        <f t="shared" si="38"/>
        <v>17280</v>
      </c>
      <c r="L27" s="86">
        <f t="shared" si="38"/>
        <v>25920</v>
      </c>
      <c r="M27" s="86">
        <f t="shared" si="38"/>
        <v>17280</v>
      </c>
      <c r="N27" s="86">
        <f t="shared" si="38"/>
        <v>43200</v>
      </c>
      <c r="O27" s="86">
        <f t="shared" si="38"/>
        <v>43200</v>
      </c>
      <c r="P27" s="86">
        <f t="shared" si="38"/>
        <v>17280</v>
      </c>
      <c r="Q27" s="86">
        <f t="shared" si="38"/>
        <v>60480</v>
      </c>
      <c r="R27" s="61">
        <f t="shared" si="23"/>
        <v>572940</v>
      </c>
      <c r="T27" s="13">
        <f t="shared" si="24"/>
        <v>572940</v>
      </c>
      <c r="U27" s="14">
        <f t="shared" ref="U27:X27" si="39">$T$27</f>
        <v>572940</v>
      </c>
      <c r="V27" s="14">
        <f t="shared" si="39"/>
        <v>572940</v>
      </c>
      <c r="W27" s="14">
        <f t="shared" si="39"/>
        <v>572940</v>
      </c>
      <c r="X27" s="15">
        <f t="shared" si="39"/>
        <v>572940</v>
      </c>
    </row>
    <row r="28" spans="1:24" ht="15.75" customHeight="1">
      <c r="A28" s="372" t="s">
        <v>137</v>
      </c>
      <c r="B28" s="341"/>
      <c r="C28" s="342"/>
      <c r="D28" s="136" t="s">
        <v>138</v>
      </c>
      <c r="E28" s="197" t="s">
        <v>81</v>
      </c>
      <c r="F28" s="175">
        <f t="shared" ref="F28:Q28" si="40">(F20+F21+F22+F23+F24+F25+F26+F27)*33/1000</f>
        <v>57309.120000000003</v>
      </c>
      <c r="G28" s="67">
        <f t="shared" si="40"/>
        <v>50775.12</v>
      </c>
      <c r="H28" s="67">
        <f t="shared" si="40"/>
        <v>57134.879999999997</v>
      </c>
      <c r="I28" s="67">
        <f t="shared" si="40"/>
        <v>57934.8</v>
      </c>
      <c r="J28" s="67">
        <f t="shared" si="40"/>
        <v>65914.695000000007</v>
      </c>
      <c r="K28" s="67">
        <f t="shared" si="40"/>
        <v>52477.919999999998</v>
      </c>
      <c r="L28" s="67">
        <f t="shared" si="40"/>
        <v>55432.08</v>
      </c>
      <c r="M28" s="67">
        <f t="shared" si="40"/>
        <v>52477.919999999998</v>
      </c>
      <c r="N28" s="67">
        <f t="shared" si="40"/>
        <v>56683.44</v>
      </c>
      <c r="O28" s="67">
        <f t="shared" si="40"/>
        <v>52026.48</v>
      </c>
      <c r="P28" s="67">
        <f t="shared" si="40"/>
        <v>50149.440000000002</v>
      </c>
      <c r="Q28" s="67">
        <f t="shared" si="40"/>
        <v>60263.28</v>
      </c>
      <c r="R28" s="69">
        <f t="shared" si="23"/>
        <v>668579.17500000005</v>
      </c>
      <c r="T28" s="66">
        <f t="shared" si="24"/>
        <v>668579.17500000005</v>
      </c>
      <c r="U28" s="67">
        <f t="shared" ref="U28:X28" si="41">$T$28</f>
        <v>668579.17500000005</v>
      </c>
      <c r="V28" s="67">
        <f t="shared" si="41"/>
        <v>668579.17500000005</v>
      </c>
      <c r="W28" s="67">
        <f t="shared" si="41"/>
        <v>668579.17500000005</v>
      </c>
      <c r="X28" s="70">
        <f t="shared" si="41"/>
        <v>668579.17500000005</v>
      </c>
    </row>
    <row r="29" spans="1:24" ht="15.75" customHeight="1">
      <c r="A29" s="324" t="s">
        <v>139</v>
      </c>
      <c r="B29" s="325"/>
      <c r="C29" s="326"/>
      <c r="D29" s="72"/>
      <c r="E29" s="198"/>
      <c r="F29" s="172">
        <f t="shared" ref="F29:R29" si="42">SUM(F30:F31)</f>
        <v>9200</v>
      </c>
      <c r="G29" s="8">
        <f t="shared" si="42"/>
        <v>8400</v>
      </c>
      <c r="H29" s="8">
        <f t="shared" si="42"/>
        <v>9600</v>
      </c>
      <c r="I29" s="8">
        <f t="shared" si="42"/>
        <v>9200</v>
      </c>
      <c r="J29" s="8">
        <f t="shared" si="42"/>
        <v>8925</v>
      </c>
      <c r="K29" s="8">
        <f t="shared" si="42"/>
        <v>8800</v>
      </c>
      <c r="L29" s="8">
        <f t="shared" si="42"/>
        <v>9200</v>
      </c>
      <c r="M29" s="8">
        <f t="shared" si="42"/>
        <v>8800</v>
      </c>
      <c r="N29" s="8">
        <f t="shared" si="42"/>
        <v>9200</v>
      </c>
      <c r="O29" s="8">
        <f t="shared" si="42"/>
        <v>8400</v>
      </c>
      <c r="P29" s="8">
        <f t="shared" si="42"/>
        <v>8400</v>
      </c>
      <c r="Q29" s="56">
        <f t="shared" si="42"/>
        <v>9600</v>
      </c>
      <c r="R29" s="57">
        <f t="shared" si="42"/>
        <v>107725</v>
      </c>
      <c r="T29" s="7">
        <f t="shared" ref="T29:X29" si="43">T30</f>
        <v>115200</v>
      </c>
      <c r="U29" s="8">
        <f t="shared" si="43"/>
        <v>115200</v>
      </c>
      <c r="V29" s="8">
        <f t="shared" si="43"/>
        <v>115200</v>
      </c>
      <c r="W29" s="8">
        <f t="shared" si="43"/>
        <v>115200</v>
      </c>
      <c r="X29" s="9">
        <f t="shared" si="43"/>
        <v>115200</v>
      </c>
    </row>
    <row r="30" spans="1:24" ht="15.75" customHeight="1">
      <c r="A30" s="143" t="s">
        <v>140</v>
      </c>
      <c r="B30" s="129"/>
      <c r="C30" s="129"/>
      <c r="D30" s="63">
        <v>50</v>
      </c>
      <c r="E30" s="199" t="s">
        <v>75</v>
      </c>
      <c r="F30" s="145">
        <f t="shared" ref="F30:Q30" si="44">$D$30*(F86+F88)*F87</f>
        <v>9200</v>
      </c>
      <c r="G30" s="14">
        <f t="shared" si="44"/>
        <v>8400</v>
      </c>
      <c r="H30" s="14">
        <f t="shared" si="44"/>
        <v>9600</v>
      </c>
      <c r="I30" s="14">
        <f t="shared" si="44"/>
        <v>9200</v>
      </c>
      <c r="J30" s="14">
        <f t="shared" si="44"/>
        <v>8925</v>
      </c>
      <c r="K30" s="14">
        <f t="shared" si="44"/>
        <v>8800</v>
      </c>
      <c r="L30" s="14">
        <f t="shared" si="44"/>
        <v>9200</v>
      </c>
      <c r="M30" s="14">
        <f t="shared" si="44"/>
        <v>8800</v>
      </c>
      <c r="N30" s="14">
        <f t="shared" si="44"/>
        <v>9200</v>
      </c>
      <c r="O30" s="14">
        <f t="shared" si="44"/>
        <v>8400</v>
      </c>
      <c r="P30" s="14">
        <f t="shared" si="44"/>
        <v>8400</v>
      </c>
      <c r="Q30" s="14">
        <f t="shared" si="44"/>
        <v>9600</v>
      </c>
      <c r="R30" s="61">
        <f>SUM(F30:Q30)</f>
        <v>107725</v>
      </c>
      <c r="T30" s="19">
        <f>$D$30*T87*(T86+T88)</f>
        <v>115200</v>
      </c>
      <c r="U30" s="20">
        <f>$D$30*U87*(U86+U88)</f>
        <v>115200</v>
      </c>
      <c r="V30" s="20">
        <f>$D$30*V87*(V86+V88)</f>
        <v>115200</v>
      </c>
      <c r="W30" s="20">
        <f>$D$30*W87*(W86+W88)</f>
        <v>115200</v>
      </c>
      <c r="X30" s="21">
        <f>$D$30*X87*(X86+X88)</f>
        <v>115200</v>
      </c>
    </row>
    <row r="31" spans="1:24" ht="15.75" customHeight="1">
      <c r="A31" s="372"/>
      <c r="B31" s="341"/>
      <c r="C31" s="342"/>
      <c r="D31" s="200"/>
      <c r="E31" s="201"/>
      <c r="F31" s="17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  <c r="S31" s="76"/>
      <c r="T31" s="66"/>
      <c r="U31" s="67"/>
      <c r="V31" s="67"/>
      <c r="W31" s="67"/>
      <c r="X31" s="70"/>
    </row>
    <row r="32" spans="1:24" ht="15.75" customHeight="1">
      <c r="T32" s="71"/>
    </row>
    <row r="33" spans="1:24" ht="15.75" customHeight="1">
      <c r="A33" s="317" t="s">
        <v>31</v>
      </c>
      <c r="B33" s="318"/>
      <c r="C33" s="318"/>
      <c r="D33" s="318"/>
      <c r="E33" s="319"/>
      <c r="F33" s="35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52"/>
      <c r="T33" s="330" t="s">
        <v>1</v>
      </c>
      <c r="U33" s="332" t="s">
        <v>2</v>
      </c>
      <c r="V33" s="332" t="s">
        <v>3</v>
      </c>
      <c r="W33" s="332" t="s">
        <v>4</v>
      </c>
      <c r="X33" s="334" t="s">
        <v>5</v>
      </c>
    </row>
    <row r="34" spans="1:24" ht="15.75" customHeight="1">
      <c r="A34" s="320"/>
      <c r="B34" s="321"/>
      <c r="C34" s="321"/>
      <c r="D34" s="321"/>
      <c r="E34" s="322"/>
      <c r="F34" s="51" t="s">
        <v>6</v>
      </c>
      <c r="G34" s="52" t="s">
        <v>7</v>
      </c>
      <c r="H34" s="52" t="s">
        <v>8</v>
      </c>
      <c r="I34" s="52" t="s">
        <v>9</v>
      </c>
      <c r="J34" s="52" t="s">
        <v>10</v>
      </c>
      <c r="K34" s="52" t="s">
        <v>11</v>
      </c>
      <c r="L34" s="52" t="s">
        <v>12</v>
      </c>
      <c r="M34" s="52" t="s">
        <v>13</v>
      </c>
      <c r="N34" s="52" t="s">
        <v>14</v>
      </c>
      <c r="O34" s="52" t="s">
        <v>15</v>
      </c>
      <c r="P34" s="52" t="s">
        <v>16</v>
      </c>
      <c r="Q34" s="52" t="s">
        <v>17</v>
      </c>
      <c r="R34" s="77" t="s">
        <v>18</v>
      </c>
      <c r="T34" s="331"/>
      <c r="U34" s="333"/>
      <c r="V34" s="333"/>
      <c r="W34" s="333"/>
      <c r="X34" s="335"/>
    </row>
    <row r="35" spans="1:24" ht="14.25">
      <c r="A35" s="336" t="s">
        <v>92</v>
      </c>
      <c r="B35" s="337"/>
      <c r="C35" s="338"/>
      <c r="D35" s="55"/>
      <c r="E35" s="55"/>
      <c r="F35" s="156">
        <f t="shared" ref="F35:R35" si="45">SUM(F36:F44)</f>
        <v>1110545.8333333335</v>
      </c>
      <c r="G35" s="157">
        <f t="shared" si="45"/>
        <v>1110545.8333333335</v>
      </c>
      <c r="H35" s="157">
        <f t="shared" si="45"/>
        <v>1110545.8333333335</v>
      </c>
      <c r="I35" s="157">
        <f t="shared" si="45"/>
        <v>1110545.8333333335</v>
      </c>
      <c r="J35" s="157">
        <f t="shared" si="45"/>
        <v>1084545.8333333335</v>
      </c>
      <c r="K35" s="157">
        <f t="shared" si="45"/>
        <v>1084545.8333333335</v>
      </c>
      <c r="L35" s="157">
        <f t="shared" si="45"/>
        <v>1084545.8333333335</v>
      </c>
      <c r="M35" s="157">
        <f t="shared" si="45"/>
        <v>1084545.8333333335</v>
      </c>
      <c r="N35" s="157">
        <f t="shared" si="45"/>
        <v>1084545.8333333335</v>
      </c>
      <c r="O35" s="157">
        <f t="shared" si="45"/>
        <v>1084545.8333333335</v>
      </c>
      <c r="P35" s="157">
        <f t="shared" si="45"/>
        <v>1084545.8333333335</v>
      </c>
      <c r="Q35" s="202">
        <f t="shared" si="45"/>
        <v>1084545.8333333335</v>
      </c>
      <c r="R35" s="203">
        <f t="shared" si="45"/>
        <v>13118550</v>
      </c>
      <c r="T35" s="41">
        <f t="shared" ref="T35:X35" si="46">SUM(T36:T44)</f>
        <v>9632279.5</v>
      </c>
      <c r="U35" s="42">
        <f t="shared" si="46"/>
        <v>9719294.942499999</v>
      </c>
      <c r="V35" s="42">
        <f t="shared" si="46"/>
        <v>9807615.6166374981</v>
      </c>
      <c r="W35" s="42">
        <f t="shared" si="46"/>
        <v>9897261.1008870602</v>
      </c>
      <c r="X35" s="43">
        <f t="shared" si="46"/>
        <v>9988251.2674003653</v>
      </c>
    </row>
    <row r="36" spans="1:24" ht="14.25">
      <c r="A36" s="339" t="s">
        <v>141</v>
      </c>
      <c r="B36" s="325"/>
      <c r="C36" s="326"/>
      <c r="D36" s="58" t="s">
        <v>96</v>
      </c>
      <c r="E36" s="59">
        <v>3028000</v>
      </c>
      <c r="F36" s="73">
        <f t="shared" ref="F36:Q36" si="47">$E$36/12</f>
        <v>252333.33333333334</v>
      </c>
      <c r="G36" s="74">
        <f t="shared" si="47"/>
        <v>252333.33333333334</v>
      </c>
      <c r="H36" s="74">
        <f t="shared" si="47"/>
        <v>252333.33333333334</v>
      </c>
      <c r="I36" s="74">
        <f t="shared" si="47"/>
        <v>252333.33333333334</v>
      </c>
      <c r="J36" s="74">
        <f t="shared" si="47"/>
        <v>252333.33333333334</v>
      </c>
      <c r="K36" s="74">
        <f t="shared" si="47"/>
        <v>252333.33333333334</v>
      </c>
      <c r="L36" s="74">
        <f t="shared" si="47"/>
        <v>252333.33333333334</v>
      </c>
      <c r="M36" s="74">
        <f t="shared" si="47"/>
        <v>252333.33333333334</v>
      </c>
      <c r="N36" s="74">
        <f t="shared" si="47"/>
        <v>252333.33333333334</v>
      </c>
      <c r="O36" s="74">
        <f t="shared" si="47"/>
        <v>252333.33333333334</v>
      </c>
      <c r="P36" s="74">
        <f t="shared" si="47"/>
        <v>252333.33333333334</v>
      </c>
      <c r="Q36" s="75">
        <f t="shared" si="47"/>
        <v>252333.33333333334</v>
      </c>
      <c r="R36" s="159">
        <f t="shared" ref="R36:R44" si="48">SUM(F36:Q36)</f>
        <v>3028000.0000000005</v>
      </c>
      <c r="T36" s="160">
        <f>R36*(1+$V$91)</f>
        <v>3073420</v>
      </c>
      <c r="U36" s="161">
        <f t="shared" ref="U36:X37" si="49">T36*(1+$V$91)</f>
        <v>3119521.3</v>
      </c>
      <c r="V36" s="161">
        <f t="shared" si="49"/>
        <v>3166314.1194999996</v>
      </c>
      <c r="W36" s="161">
        <f t="shared" si="49"/>
        <v>3213808.8312924993</v>
      </c>
      <c r="X36" s="162">
        <f t="shared" si="49"/>
        <v>3262015.9637618866</v>
      </c>
    </row>
    <row r="37" spans="1:24" ht="14.25">
      <c r="A37" s="327" t="s">
        <v>142</v>
      </c>
      <c r="B37" s="328"/>
      <c r="C37" s="329"/>
      <c r="D37" s="62" t="s">
        <v>96</v>
      </c>
      <c r="E37" s="132">
        <v>2687300</v>
      </c>
      <c r="F37" s="13">
        <f t="shared" ref="F37:Q37" si="50">$E$37/12</f>
        <v>223941.66666666666</v>
      </c>
      <c r="G37" s="14">
        <f t="shared" si="50"/>
        <v>223941.66666666666</v>
      </c>
      <c r="H37" s="14">
        <f t="shared" si="50"/>
        <v>223941.66666666666</v>
      </c>
      <c r="I37" s="14">
        <f t="shared" si="50"/>
        <v>223941.66666666666</v>
      </c>
      <c r="J37" s="14">
        <f t="shared" si="50"/>
        <v>223941.66666666666</v>
      </c>
      <c r="K37" s="14">
        <f t="shared" si="50"/>
        <v>223941.66666666666</v>
      </c>
      <c r="L37" s="14">
        <f t="shared" si="50"/>
        <v>223941.66666666666</v>
      </c>
      <c r="M37" s="14">
        <f t="shared" si="50"/>
        <v>223941.66666666666</v>
      </c>
      <c r="N37" s="14">
        <f t="shared" si="50"/>
        <v>223941.66666666666</v>
      </c>
      <c r="O37" s="14">
        <f t="shared" si="50"/>
        <v>223941.66666666666</v>
      </c>
      <c r="P37" s="14">
        <f t="shared" si="50"/>
        <v>223941.66666666666</v>
      </c>
      <c r="Q37" s="15">
        <f t="shared" si="50"/>
        <v>223941.66666666666</v>
      </c>
      <c r="R37" s="16">
        <f t="shared" si="48"/>
        <v>2687300</v>
      </c>
      <c r="T37" s="13">
        <f>R37*(1+$V$91)</f>
        <v>2727609.4999999995</v>
      </c>
      <c r="U37" s="14">
        <f t="shared" si="49"/>
        <v>2768523.6424999991</v>
      </c>
      <c r="V37" s="14">
        <f t="shared" si="49"/>
        <v>2810051.497137499</v>
      </c>
      <c r="W37" s="14">
        <f t="shared" si="49"/>
        <v>2852202.2695945613</v>
      </c>
      <c r="X37" s="15">
        <f t="shared" si="49"/>
        <v>2894985.3036384797</v>
      </c>
    </row>
    <row r="38" spans="1:24" ht="14.25">
      <c r="A38" s="327" t="s">
        <v>143</v>
      </c>
      <c r="B38" s="328"/>
      <c r="C38" s="329"/>
      <c r="D38" s="62" t="s">
        <v>144</v>
      </c>
      <c r="E38" s="132">
        <v>2331250</v>
      </c>
      <c r="F38" s="13">
        <f t="shared" ref="F38:Q38" si="51">$E$38/12</f>
        <v>194270.83333333334</v>
      </c>
      <c r="G38" s="14">
        <f t="shared" si="51"/>
        <v>194270.83333333334</v>
      </c>
      <c r="H38" s="14">
        <f t="shared" si="51"/>
        <v>194270.83333333334</v>
      </c>
      <c r="I38" s="14">
        <f t="shared" si="51"/>
        <v>194270.83333333334</v>
      </c>
      <c r="J38" s="14">
        <f t="shared" si="51"/>
        <v>194270.83333333334</v>
      </c>
      <c r="K38" s="14">
        <f t="shared" si="51"/>
        <v>194270.83333333334</v>
      </c>
      <c r="L38" s="14">
        <f t="shared" si="51"/>
        <v>194270.83333333334</v>
      </c>
      <c r="M38" s="14">
        <f t="shared" si="51"/>
        <v>194270.83333333334</v>
      </c>
      <c r="N38" s="14">
        <f t="shared" si="51"/>
        <v>194270.83333333334</v>
      </c>
      <c r="O38" s="14">
        <f t="shared" si="51"/>
        <v>194270.83333333334</v>
      </c>
      <c r="P38" s="14">
        <f t="shared" si="51"/>
        <v>194270.83333333334</v>
      </c>
      <c r="Q38" s="15">
        <f t="shared" si="51"/>
        <v>194270.83333333334</v>
      </c>
      <c r="R38" s="16">
        <f t="shared" si="48"/>
        <v>2331250</v>
      </c>
      <c r="T38" s="13">
        <f t="shared" ref="T38:X38" si="52">$R$38</f>
        <v>2331250</v>
      </c>
      <c r="U38" s="14">
        <f t="shared" si="52"/>
        <v>2331250</v>
      </c>
      <c r="V38" s="14">
        <f t="shared" si="52"/>
        <v>2331250</v>
      </c>
      <c r="W38" s="14">
        <f t="shared" si="52"/>
        <v>2331250</v>
      </c>
      <c r="X38" s="15">
        <f t="shared" si="52"/>
        <v>2331250</v>
      </c>
    </row>
    <row r="39" spans="1:24" ht="14.25">
      <c r="A39" s="11" t="s">
        <v>242</v>
      </c>
      <c r="B39" s="204"/>
      <c r="C39" s="164"/>
      <c r="D39" s="62"/>
      <c r="E39" s="132"/>
      <c r="F39" s="13">
        <v>110000</v>
      </c>
      <c r="G39" s="14">
        <v>110000</v>
      </c>
      <c r="H39" s="14">
        <v>110000</v>
      </c>
      <c r="I39" s="14">
        <v>110000</v>
      </c>
      <c r="J39" s="14">
        <v>84000</v>
      </c>
      <c r="K39" s="14">
        <v>84000</v>
      </c>
      <c r="L39" s="14">
        <v>84000</v>
      </c>
      <c r="M39" s="14">
        <v>84000</v>
      </c>
      <c r="N39" s="14">
        <v>84000</v>
      </c>
      <c r="O39" s="14">
        <v>84000</v>
      </c>
      <c r="P39" s="14">
        <v>84000</v>
      </c>
      <c r="Q39" s="260">
        <v>84000</v>
      </c>
      <c r="R39" s="16">
        <f t="shared" si="48"/>
        <v>1112000</v>
      </c>
      <c r="T39" s="13"/>
      <c r="U39" s="14"/>
      <c r="V39" s="14"/>
      <c r="W39" s="14"/>
      <c r="X39" s="15"/>
    </row>
    <row r="40" spans="1:24" ht="14.25">
      <c r="A40" s="163" t="s">
        <v>145</v>
      </c>
      <c r="B40" s="164"/>
      <c r="C40" s="164"/>
      <c r="D40" s="165"/>
      <c r="E40" s="132">
        <v>2460000</v>
      </c>
      <c r="F40" s="256">
        <f>$E$40/12</f>
        <v>205000</v>
      </c>
      <c r="G40" s="257">
        <f t="shared" ref="G40:Q40" si="53">$E$40/12</f>
        <v>205000</v>
      </c>
      <c r="H40" s="257">
        <f t="shared" si="53"/>
        <v>205000</v>
      </c>
      <c r="I40" s="258">
        <f t="shared" si="53"/>
        <v>205000</v>
      </c>
      <c r="J40" s="259">
        <f t="shared" si="53"/>
        <v>205000</v>
      </c>
      <c r="K40" s="258">
        <f t="shared" si="53"/>
        <v>205000</v>
      </c>
      <c r="L40" s="259">
        <f t="shared" si="53"/>
        <v>205000</v>
      </c>
      <c r="M40" s="257">
        <f t="shared" si="53"/>
        <v>205000</v>
      </c>
      <c r="N40" s="257">
        <f t="shared" si="53"/>
        <v>205000</v>
      </c>
      <c r="O40" s="257">
        <f t="shared" si="53"/>
        <v>205000</v>
      </c>
      <c r="P40" s="257">
        <f t="shared" si="53"/>
        <v>205000</v>
      </c>
      <c r="Q40" s="257">
        <f t="shared" si="53"/>
        <v>205000</v>
      </c>
      <c r="R40" s="261">
        <f t="shared" ref="R40" si="54">SUM(F40:Q40)</f>
        <v>2460000</v>
      </c>
      <c r="T40" s="13"/>
      <c r="U40" s="14"/>
      <c r="V40" s="14"/>
      <c r="W40" s="14"/>
      <c r="X40" s="15"/>
    </row>
    <row r="41" spans="1:24" ht="14.25">
      <c r="A41" s="327" t="s">
        <v>147</v>
      </c>
      <c r="B41" s="382"/>
      <c r="C41" s="382"/>
      <c r="D41" s="62" t="s">
        <v>37</v>
      </c>
      <c r="E41" s="178">
        <v>125000</v>
      </c>
      <c r="F41" s="145">
        <f>$E$41</f>
        <v>125000</v>
      </c>
      <c r="G41" s="145">
        <f t="shared" ref="G41:Q41" si="55">$E$41</f>
        <v>125000</v>
      </c>
      <c r="H41" s="145">
        <f t="shared" si="55"/>
        <v>125000</v>
      </c>
      <c r="I41" s="145">
        <f t="shared" si="55"/>
        <v>125000</v>
      </c>
      <c r="J41" s="145">
        <f t="shared" si="55"/>
        <v>125000</v>
      </c>
      <c r="K41" s="145">
        <f t="shared" si="55"/>
        <v>125000</v>
      </c>
      <c r="L41" s="145">
        <f t="shared" si="55"/>
        <v>125000</v>
      </c>
      <c r="M41" s="145">
        <f t="shared" si="55"/>
        <v>125000</v>
      </c>
      <c r="N41" s="145">
        <f t="shared" si="55"/>
        <v>125000</v>
      </c>
      <c r="O41" s="145">
        <f t="shared" si="55"/>
        <v>125000</v>
      </c>
      <c r="P41" s="145">
        <f t="shared" si="55"/>
        <v>125000</v>
      </c>
      <c r="Q41" s="260">
        <f t="shared" si="55"/>
        <v>125000</v>
      </c>
      <c r="R41" s="16">
        <f t="shared" ref="R41" si="56">SUM(F41:Q41)</f>
        <v>1500000</v>
      </c>
      <c r="T41" s="13">
        <f t="shared" ref="T41:X41" si="57">$R$41</f>
        <v>1500000</v>
      </c>
      <c r="U41" s="14">
        <f t="shared" si="57"/>
        <v>1500000</v>
      </c>
      <c r="V41" s="14">
        <f t="shared" si="57"/>
        <v>1500000</v>
      </c>
      <c r="W41" s="14">
        <f t="shared" si="57"/>
        <v>1500000</v>
      </c>
      <c r="X41" s="15">
        <f t="shared" si="57"/>
        <v>1500000</v>
      </c>
    </row>
    <row r="42" spans="1:24" ht="14.25">
      <c r="A42" s="163"/>
      <c r="B42" s="164"/>
      <c r="C42" s="164"/>
      <c r="D42" s="165"/>
      <c r="E42" s="132"/>
      <c r="F42" s="13">
        <f t="shared" ref="F42:Q42" si="58">$E$42/12</f>
        <v>0</v>
      </c>
      <c r="G42" s="14">
        <f t="shared" si="58"/>
        <v>0</v>
      </c>
      <c r="H42" s="14">
        <f t="shared" si="58"/>
        <v>0</v>
      </c>
      <c r="I42" s="14">
        <f t="shared" si="58"/>
        <v>0</v>
      </c>
      <c r="J42" s="14">
        <f t="shared" si="58"/>
        <v>0</v>
      </c>
      <c r="K42" s="14">
        <f t="shared" si="58"/>
        <v>0</v>
      </c>
      <c r="L42" s="14">
        <f t="shared" si="58"/>
        <v>0</v>
      </c>
      <c r="M42" s="14">
        <f t="shared" si="58"/>
        <v>0</v>
      </c>
      <c r="N42" s="14">
        <f t="shared" si="58"/>
        <v>0</v>
      </c>
      <c r="O42" s="14">
        <f t="shared" si="58"/>
        <v>0</v>
      </c>
      <c r="P42" s="14">
        <f t="shared" si="58"/>
        <v>0</v>
      </c>
      <c r="Q42" s="15">
        <f t="shared" si="58"/>
        <v>0</v>
      </c>
      <c r="R42" s="16">
        <f t="shared" si="48"/>
        <v>0</v>
      </c>
      <c r="T42" s="13">
        <f t="shared" ref="T42:X42" si="59">$R$42</f>
        <v>0</v>
      </c>
      <c r="U42" s="14">
        <f t="shared" si="59"/>
        <v>0</v>
      </c>
      <c r="V42" s="14">
        <f t="shared" si="59"/>
        <v>0</v>
      </c>
      <c r="W42" s="14">
        <f t="shared" si="59"/>
        <v>0</v>
      </c>
      <c r="X42" s="15">
        <f t="shared" si="59"/>
        <v>0</v>
      </c>
    </row>
    <row r="43" spans="1:24" ht="14.25">
      <c r="A43" s="163"/>
      <c r="B43" s="164"/>
      <c r="C43" s="164"/>
      <c r="D43" s="165"/>
      <c r="E43" s="132"/>
      <c r="F43" s="13">
        <f t="shared" ref="F43:Q43" si="60">$E$43*21*5</f>
        <v>0</v>
      </c>
      <c r="G43" s="14">
        <f t="shared" si="60"/>
        <v>0</v>
      </c>
      <c r="H43" s="14">
        <f t="shared" si="60"/>
        <v>0</v>
      </c>
      <c r="I43" s="14">
        <f t="shared" si="60"/>
        <v>0</v>
      </c>
      <c r="J43" s="14">
        <f t="shared" si="60"/>
        <v>0</v>
      </c>
      <c r="K43" s="14">
        <f t="shared" si="60"/>
        <v>0</v>
      </c>
      <c r="L43" s="14">
        <f t="shared" si="60"/>
        <v>0</v>
      </c>
      <c r="M43" s="14">
        <f t="shared" si="60"/>
        <v>0</v>
      </c>
      <c r="N43" s="14">
        <f t="shared" si="60"/>
        <v>0</v>
      </c>
      <c r="O43" s="14">
        <f t="shared" si="60"/>
        <v>0</v>
      </c>
      <c r="P43" s="14">
        <f t="shared" si="60"/>
        <v>0</v>
      </c>
      <c r="Q43" s="15">
        <f t="shared" si="60"/>
        <v>0</v>
      </c>
      <c r="R43" s="16">
        <f t="shared" si="48"/>
        <v>0</v>
      </c>
      <c r="T43" s="13">
        <f t="shared" ref="T43:X43" si="61">$R$43</f>
        <v>0</v>
      </c>
      <c r="U43" s="14">
        <f t="shared" si="61"/>
        <v>0</v>
      </c>
      <c r="V43" s="14">
        <f t="shared" si="61"/>
        <v>0</v>
      </c>
      <c r="W43" s="14">
        <f t="shared" si="61"/>
        <v>0</v>
      </c>
      <c r="X43" s="15">
        <f t="shared" si="61"/>
        <v>0</v>
      </c>
    </row>
    <row r="44" spans="1:24" ht="14.25">
      <c r="A44" s="166"/>
      <c r="B44" s="167"/>
      <c r="C44" s="167"/>
      <c r="D44" s="64"/>
      <c r="E44" s="65"/>
      <c r="F44" s="66">
        <f t="shared" ref="F44:Q44" si="62">$E$44*9</f>
        <v>0</v>
      </c>
      <c r="G44" s="67">
        <f t="shared" si="62"/>
        <v>0</v>
      </c>
      <c r="H44" s="67">
        <f t="shared" si="62"/>
        <v>0</v>
      </c>
      <c r="I44" s="67">
        <f t="shared" si="62"/>
        <v>0</v>
      </c>
      <c r="J44" s="67">
        <f t="shared" si="62"/>
        <v>0</v>
      </c>
      <c r="K44" s="67">
        <f t="shared" si="62"/>
        <v>0</v>
      </c>
      <c r="L44" s="67">
        <f t="shared" si="62"/>
        <v>0</v>
      </c>
      <c r="M44" s="67">
        <f t="shared" si="62"/>
        <v>0</v>
      </c>
      <c r="N44" s="67">
        <f t="shared" si="62"/>
        <v>0</v>
      </c>
      <c r="O44" s="67">
        <f t="shared" si="62"/>
        <v>0</v>
      </c>
      <c r="P44" s="67">
        <f t="shared" si="62"/>
        <v>0</v>
      </c>
      <c r="Q44" s="70">
        <f t="shared" si="62"/>
        <v>0</v>
      </c>
      <c r="R44" s="98">
        <f t="shared" si="48"/>
        <v>0</v>
      </c>
      <c r="T44" s="66">
        <f t="shared" ref="T44:X44" si="63">$R$44</f>
        <v>0</v>
      </c>
      <c r="U44" s="67">
        <f t="shared" si="63"/>
        <v>0</v>
      </c>
      <c r="V44" s="67">
        <f t="shared" si="63"/>
        <v>0</v>
      </c>
      <c r="W44" s="67">
        <f t="shared" si="63"/>
        <v>0</v>
      </c>
      <c r="X44" s="70">
        <f t="shared" si="63"/>
        <v>0</v>
      </c>
    </row>
    <row r="45" spans="1:24" ht="14.25"/>
    <row r="46" spans="1:24" ht="14.25">
      <c r="A46" s="317" t="s">
        <v>102</v>
      </c>
      <c r="B46" s="318"/>
      <c r="C46" s="318"/>
      <c r="D46" s="318"/>
      <c r="E46" s="319"/>
      <c r="F46" s="381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52"/>
      <c r="T46" s="330" t="s">
        <v>1</v>
      </c>
      <c r="U46" s="332" t="s">
        <v>2</v>
      </c>
      <c r="V46" s="332" t="s">
        <v>3</v>
      </c>
      <c r="W46" s="332" t="s">
        <v>4</v>
      </c>
      <c r="X46" s="334" t="s">
        <v>5</v>
      </c>
    </row>
    <row r="47" spans="1:24" ht="14.25">
      <c r="A47" s="320"/>
      <c r="B47" s="321"/>
      <c r="C47" s="321"/>
      <c r="D47" s="321"/>
      <c r="E47" s="322"/>
      <c r="F47" s="205" t="s">
        <v>6</v>
      </c>
      <c r="G47" s="52" t="s">
        <v>7</v>
      </c>
      <c r="H47" s="52" t="s">
        <v>8</v>
      </c>
      <c r="I47" s="52" t="s">
        <v>9</v>
      </c>
      <c r="J47" s="52" t="s">
        <v>10</v>
      </c>
      <c r="K47" s="52" t="s">
        <v>11</v>
      </c>
      <c r="L47" s="52" t="s">
        <v>12</v>
      </c>
      <c r="M47" s="52" t="s">
        <v>13</v>
      </c>
      <c r="N47" s="52" t="s">
        <v>14</v>
      </c>
      <c r="O47" s="52" t="s">
        <v>15</v>
      </c>
      <c r="P47" s="52" t="s">
        <v>16</v>
      </c>
      <c r="Q47" s="52" t="s">
        <v>17</v>
      </c>
      <c r="R47" s="77" t="s">
        <v>18</v>
      </c>
      <c r="T47" s="331"/>
      <c r="U47" s="333"/>
      <c r="V47" s="333"/>
      <c r="W47" s="333"/>
      <c r="X47" s="335"/>
    </row>
    <row r="48" spans="1:24" ht="14.25">
      <c r="A48" s="324" t="s">
        <v>146</v>
      </c>
      <c r="B48" s="325"/>
      <c r="C48" s="326"/>
      <c r="D48" s="72"/>
      <c r="E48" s="140"/>
      <c r="F48" s="172">
        <f t="shared" ref="F48:Q48" si="64">SUM(F49:F55)</f>
        <v>332000</v>
      </c>
      <c r="G48" s="8">
        <f t="shared" si="64"/>
        <v>332000</v>
      </c>
      <c r="H48" s="8">
        <f t="shared" si="64"/>
        <v>332000</v>
      </c>
      <c r="I48" s="8">
        <f t="shared" si="64"/>
        <v>332000</v>
      </c>
      <c r="J48" s="8">
        <f t="shared" si="64"/>
        <v>332000</v>
      </c>
      <c r="K48" s="8">
        <f t="shared" si="64"/>
        <v>332000</v>
      </c>
      <c r="L48" s="8">
        <f t="shared" si="64"/>
        <v>332000</v>
      </c>
      <c r="M48" s="8">
        <f t="shared" si="64"/>
        <v>332000</v>
      </c>
      <c r="N48" s="8">
        <f t="shared" si="64"/>
        <v>332000</v>
      </c>
      <c r="O48" s="8">
        <f t="shared" si="64"/>
        <v>332000</v>
      </c>
      <c r="P48" s="8">
        <f t="shared" si="64"/>
        <v>332000</v>
      </c>
      <c r="Q48" s="9">
        <f t="shared" si="64"/>
        <v>332000</v>
      </c>
      <c r="R48" s="10">
        <f>SUM(R49:R51)</f>
        <v>3984000</v>
      </c>
      <c r="T48" s="7">
        <f>SUM(T49:T55)</f>
        <v>3984000</v>
      </c>
      <c r="U48" s="8">
        <f>SUM(U49:U55)</f>
        <v>3984000</v>
      </c>
      <c r="V48" s="8">
        <f>SUM(V49:V55)</f>
        <v>3984000</v>
      </c>
      <c r="W48" s="8">
        <f>SUM(W49:W55)</f>
        <v>3984000</v>
      </c>
      <c r="X48" s="9">
        <f>SUM(X49:X55)</f>
        <v>3984000</v>
      </c>
    </row>
    <row r="49" spans="1:24" ht="14.25">
      <c r="A49" s="253" t="s">
        <v>107</v>
      </c>
      <c r="B49" s="255"/>
      <c r="C49" s="255"/>
      <c r="D49" s="62" t="s">
        <v>37</v>
      </c>
      <c r="E49" s="178">
        <v>100000</v>
      </c>
      <c r="F49" s="145">
        <f>$E$49</f>
        <v>100000</v>
      </c>
      <c r="G49" s="145">
        <f t="shared" ref="G49:Q49" si="65">$E$49</f>
        <v>100000</v>
      </c>
      <c r="H49" s="145">
        <f t="shared" si="65"/>
        <v>100000</v>
      </c>
      <c r="I49" s="145">
        <f t="shared" si="65"/>
        <v>100000</v>
      </c>
      <c r="J49" s="145">
        <f t="shared" si="65"/>
        <v>100000</v>
      </c>
      <c r="K49" s="145">
        <f t="shared" si="65"/>
        <v>100000</v>
      </c>
      <c r="L49" s="145">
        <f t="shared" si="65"/>
        <v>100000</v>
      </c>
      <c r="M49" s="145">
        <f t="shared" si="65"/>
        <v>100000</v>
      </c>
      <c r="N49" s="145">
        <f t="shared" si="65"/>
        <v>100000</v>
      </c>
      <c r="O49" s="145">
        <f t="shared" si="65"/>
        <v>100000</v>
      </c>
      <c r="P49" s="145">
        <f t="shared" si="65"/>
        <v>100000</v>
      </c>
      <c r="Q49" s="262">
        <f t="shared" si="65"/>
        <v>100000</v>
      </c>
      <c r="R49" s="261">
        <f t="shared" ref="R49:R51" si="66">SUM(F49:Q49)</f>
        <v>1200000</v>
      </c>
      <c r="T49" s="13">
        <f t="shared" ref="T49:T55" si="67">E49*12</f>
        <v>1200000</v>
      </c>
      <c r="U49" s="14">
        <f t="shared" ref="U49:U55" si="68">E49*12</f>
        <v>1200000</v>
      </c>
      <c r="V49" s="14">
        <f t="shared" ref="V49:V55" si="69">E49*12</f>
        <v>1200000</v>
      </c>
      <c r="W49" s="14">
        <f t="shared" ref="W49:W55" si="70">E49*12</f>
        <v>1200000</v>
      </c>
      <c r="X49" s="15">
        <f t="shared" ref="X49:X55" si="71">E49*12</f>
        <v>1200000</v>
      </c>
    </row>
    <row r="50" spans="1:24" ht="15.75" customHeight="1">
      <c r="A50" s="253" t="s">
        <v>108</v>
      </c>
      <c r="B50" s="255"/>
      <c r="C50" s="255"/>
      <c r="D50" s="62" t="s">
        <v>37</v>
      </c>
      <c r="E50" s="178">
        <v>90000</v>
      </c>
      <c r="F50" s="145">
        <f>$E$50</f>
        <v>90000</v>
      </c>
      <c r="G50" s="145">
        <f t="shared" ref="G50:Q50" si="72">$E$50</f>
        <v>90000</v>
      </c>
      <c r="H50" s="145">
        <f t="shared" si="72"/>
        <v>90000</v>
      </c>
      <c r="I50" s="145">
        <f t="shared" si="72"/>
        <v>90000</v>
      </c>
      <c r="J50" s="145">
        <f t="shared" si="72"/>
        <v>90000</v>
      </c>
      <c r="K50" s="145">
        <f t="shared" si="72"/>
        <v>90000</v>
      </c>
      <c r="L50" s="145">
        <f t="shared" si="72"/>
        <v>90000</v>
      </c>
      <c r="M50" s="145">
        <f t="shared" si="72"/>
        <v>90000</v>
      </c>
      <c r="N50" s="145">
        <f t="shared" si="72"/>
        <v>90000</v>
      </c>
      <c r="O50" s="145">
        <f t="shared" si="72"/>
        <v>90000</v>
      </c>
      <c r="P50" s="145">
        <f t="shared" si="72"/>
        <v>90000</v>
      </c>
      <c r="Q50" s="262">
        <f t="shared" si="72"/>
        <v>90000</v>
      </c>
      <c r="R50" s="261">
        <f t="shared" si="66"/>
        <v>1080000</v>
      </c>
      <c r="T50" s="13">
        <f t="shared" si="67"/>
        <v>1080000</v>
      </c>
      <c r="U50" s="14">
        <f t="shared" si="68"/>
        <v>1080000</v>
      </c>
      <c r="V50" s="14">
        <f t="shared" si="69"/>
        <v>1080000</v>
      </c>
      <c r="W50" s="14">
        <f t="shared" si="70"/>
        <v>1080000</v>
      </c>
      <c r="X50" s="15">
        <f t="shared" si="71"/>
        <v>1080000</v>
      </c>
    </row>
    <row r="51" spans="1:24" ht="15.75" customHeight="1">
      <c r="A51" s="327" t="s">
        <v>109</v>
      </c>
      <c r="B51" s="328"/>
      <c r="C51" s="329"/>
      <c r="D51" s="62" t="s">
        <v>37</v>
      </c>
      <c r="E51" s="178">
        <v>142000</v>
      </c>
      <c r="F51" s="145">
        <f>$E$51</f>
        <v>142000</v>
      </c>
      <c r="G51" s="145">
        <f t="shared" ref="G51:Q51" si="73">$E$51</f>
        <v>142000</v>
      </c>
      <c r="H51" s="145">
        <f t="shared" si="73"/>
        <v>142000</v>
      </c>
      <c r="I51" s="145">
        <f t="shared" si="73"/>
        <v>142000</v>
      </c>
      <c r="J51" s="145">
        <f t="shared" si="73"/>
        <v>142000</v>
      </c>
      <c r="K51" s="145">
        <f t="shared" si="73"/>
        <v>142000</v>
      </c>
      <c r="L51" s="145">
        <f t="shared" si="73"/>
        <v>142000</v>
      </c>
      <c r="M51" s="145">
        <f t="shared" si="73"/>
        <v>142000</v>
      </c>
      <c r="N51" s="145">
        <f t="shared" si="73"/>
        <v>142000</v>
      </c>
      <c r="O51" s="145">
        <f t="shared" si="73"/>
        <v>142000</v>
      </c>
      <c r="P51" s="145">
        <f t="shared" si="73"/>
        <v>142000</v>
      </c>
      <c r="Q51" s="260">
        <f t="shared" si="73"/>
        <v>142000</v>
      </c>
      <c r="R51" s="16">
        <f t="shared" si="66"/>
        <v>1704000</v>
      </c>
      <c r="T51" s="13">
        <f t="shared" si="67"/>
        <v>1704000</v>
      </c>
      <c r="U51" s="14">
        <f t="shared" si="68"/>
        <v>1704000</v>
      </c>
      <c r="V51" s="14">
        <f t="shared" si="69"/>
        <v>1704000</v>
      </c>
      <c r="W51" s="14">
        <f t="shared" si="70"/>
        <v>1704000</v>
      </c>
      <c r="X51" s="15">
        <f t="shared" si="71"/>
        <v>1704000</v>
      </c>
    </row>
    <row r="52" spans="1:24" ht="15.75" customHeight="1">
      <c r="A52" s="327"/>
      <c r="B52" s="328"/>
      <c r="C52" s="329"/>
      <c r="D52" s="62" t="s">
        <v>37</v>
      </c>
      <c r="E52" s="178"/>
      <c r="F52" s="145">
        <f t="shared" ref="F52:Q52" si="74">$E$52</f>
        <v>0</v>
      </c>
      <c r="G52" s="14">
        <f t="shared" si="74"/>
        <v>0</v>
      </c>
      <c r="H52" s="14">
        <f t="shared" si="74"/>
        <v>0</v>
      </c>
      <c r="I52" s="14">
        <f t="shared" si="74"/>
        <v>0</v>
      </c>
      <c r="J52" s="14">
        <f t="shared" si="74"/>
        <v>0</v>
      </c>
      <c r="K52" s="14">
        <f t="shared" si="74"/>
        <v>0</v>
      </c>
      <c r="L52" s="14">
        <f t="shared" si="74"/>
        <v>0</v>
      </c>
      <c r="M52" s="14">
        <f t="shared" si="74"/>
        <v>0</v>
      </c>
      <c r="N52" s="14">
        <f t="shared" si="74"/>
        <v>0</v>
      </c>
      <c r="O52" s="14">
        <f t="shared" si="74"/>
        <v>0</v>
      </c>
      <c r="P52" s="14">
        <f t="shared" si="74"/>
        <v>0</v>
      </c>
      <c r="Q52" s="15">
        <f t="shared" si="74"/>
        <v>0</v>
      </c>
      <c r="R52" s="16">
        <f t="shared" ref="R52:R55" si="75">SUM(F52:Q52)</f>
        <v>0</v>
      </c>
      <c r="T52" s="13">
        <f t="shared" si="67"/>
        <v>0</v>
      </c>
      <c r="U52" s="14">
        <f t="shared" si="68"/>
        <v>0</v>
      </c>
      <c r="V52" s="14">
        <f t="shared" si="69"/>
        <v>0</v>
      </c>
      <c r="W52" s="14">
        <f t="shared" si="70"/>
        <v>0</v>
      </c>
      <c r="X52" s="15">
        <f t="shared" si="71"/>
        <v>0</v>
      </c>
    </row>
    <row r="53" spans="1:24" ht="15.75" customHeight="1">
      <c r="A53" s="163"/>
      <c r="B53" s="164"/>
      <c r="C53" s="164"/>
      <c r="D53" s="165" t="s">
        <v>37</v>
      </c>
      <c r="E53" s="173"/>
      <c r="F53" s="145">
        <f t="shared" ref="F53:Q53" si="76">$E$53</f>
        <v>0</v>
      </c>
      <c r="G53" s="14">
        <f t="shared" si="76"/>
        <v>0</v>
      </c>
      <c r="H53" s="14">
        <f t="shared" si="76"/>
        <v>0</v>
      </c>
      <c r="I53" s="14">
        <f t="shared" si="76"/>
        <v>0</v>
      </c>
      <c r="J53" s="14">
        <f t="shared" si="76"/>
        <v>0</v>
      </c>
      <c r="K53" s="14">
        <f t="shared" si="76"/>
        <v>0</v>
      </c>
      <c r="L53" s="14">
        <f t="shared" si="76"/>
        <v>0</v>
      </c>
      <c r="M53" s="14">
        <f t="shared" si="76"/>
        <v>0</v>
      </c>
      <c r="N53" s="14">
        <f t="shared" si="76"/>
        <v>0</v>
      </c>
      <c r="O53" s="14">
        <f t="shared" si="76"/>
        <v>0</v>
      </c>
      <c r="P53" s="14">
        <f t="shared" si="76"/>
        <v>0</v>
      </c>
      <c r="Q53" s="15">
        <f t="shared" si="76"/>
        <v>0</v>
      </c>
      <c r="R53" s="16">
        <f t="shared" si="75"/>
        <v>0</v>
      </c>
      <c r="T53" s="13">
        <f t="shared" si="67"/>
        <v>0</v>
      </c>
      <c r="U53" s="14">
        <f t="shared" si="68"/>
        <v>0</v>
      </c>
      <c r="V53" s="14">
        <f t="shared" si="69"/>
        <v>0</v>
      </c>
      <c r="W53" s="14">
        <f t="shared" si="70"/>
        <v>0</v>
      </c>
      <c r="X53" s="15">
        <f t="shared" si="71"/>
        <v>0</v>
      </c>
    </row>
    <row r="54" spans="1:24" ht="15.75" customHeight="1">
      <c r="A54" s="163"/>
      <c r="B54" s="164"/>
      <c r="C54" s="164"/>
      <c r="D54" s="165" t="s">
        <v>37</v>
      </c>
      <c r="E54" s="173"/>
      <c r="F54" s="145">
        <f t="shared" ref="F54:Q54" si="77">$E$54</f>
        <v>0</v>
      </c>
      <c r="G54" s="14">
        <f t="shared" si="77"/>
        <v>0</v>
      </c>
      <c r="H54" s="14">
        <f t="shared" si="77"/>
        <v>0</v>
      </c>
      <c r="I54" s="14">
        <f t="shared" si="77"/>
        <v>0</v>
      </c>
      <c r="J54" s="14">
        <f t="shared" si="77"/>
        <v>0</v>
      </c>
      <c r="K54" s="14">
        <f t="shared" si="77"/>
        <v>0</v>
      </c>
      <c r="L54" s="14">
        <f t="shared" si="77"/>
        <v>0</v>
      </c>
      <c r="M54" s="14">
        <f t="shared" si="77"/>
        <v>0</v>
      </c>
      <c r="N54" s="14">
        <f t="shared" si="77"/>
        <v>0</v>
      </c>
      <c r="O54" s="14">
        <f t="shared" si="77"/>
        <v>0</v>
      </c>
      <c r="P54" s="14">
        <f t="shared" si="77"/>
        <v>0</v>
      </c>
      <c r="Q54" s="15">
        <f t="shared" si="77"/>
        <v>0</v>
      </c>
      <c r="R54" s="16">
        <f t="shared" si="75"/>
        <v>0</v>
      </c>
      <c r="T54" s="13">
        <f t="shared" si="67"/>
        <v>0</v>
      </c>
      <c r="U54" s="14">
        <f t="shared" si="68"/>
        <v>0</v>
      </c>
      <c r="V54" s="14">
        <f t="shared" si="69"/>
        <v>0</v>
      </c>
      <c r="W54" s="14">
        <f t="shared" si="70"/>
        <v>0</v>
      </c>
      <c r="X54" s="15">
        <f t="shared" si="71"/>
        <v>0</v>
      </c>
    </row>
    <row r="55" spans="1:24" ht="15.75" customHeight="1">
      <c r="A55" s="166"/>
      <c r="B55" s="167"/>
      <c r="C55" s="167"/>
      <c r="D55" s="64" t="s">
        <v>37</v>
      </c>
      <c r="E55" s="174"/>
      <c r="F55" s="175">
        <f t="shared" ref="F55:Q55" si="78">$E$55</f>
        <v>0</v>
      </c>
      <c r="G55" s="67">
        <f t="shared" si="78"/>
        <v>0</v>
      </c>
      <c r="H55" s="67">
        <f t="shared" si="78"/>
        <v>0</v>
      </c>
      <c r="I55" s="67">
        <f t="shared" si="78"/>
        <v>0</v>
      </c>
      <c r="J55" s="67">
        <f t="shared" si="78"/>
        <v>0</v>
      </c>
      <c r="K55" s="67">
        <f t="shared" si="78"/>
        <v>0</v>
      </c>
      <c r="L55" s="67">
        <f t="shared" si="78"/>
        <v>0</v>
      </c>
      <c r="M55" s="67">
        <f t="shared" si="78"/>
        <v>0</v>
      </c>
      <c r="N55" s="67">
        <f t="shared" si="78"/>
        <v>0</v>
      </c>
      <c r="O55" s="67">
        <f t="shared" si="78"/>
        <v>0</v>
      </c>
      <c r="P55" s="67">
        <f t="shared" si="78"/>
        <v>0</v>
      </c>
      <c r="Q55" s="70">
        <f t="shared" si="78"/>
        <v>0</v>
      </c>
      <c r="R55" s="98">
        <f t="shared" si="75"/>
        <v>0</v>
      </c>
      <c r="T55" s="66">
        <f t="shared" si="67"/>
        <v>0</v>
      </c>
      <c r="U55" s="67">
        <f t="shared" si="68"/>
        <v>0</v>
      </c>
      <c r="V55" s="67">
        <f t="shared" si="69"/>
        <v>0</v>
      </c>
      <c r="W55" s="67">
        <f t="shared" si="70"/>
        <v>0</v>
      </c>
      <c r="X55" s="70">
        <f t="shared" si="71"/>
        <v>0</v>
      </c>
    </row>
    <row r="56" spans="1:24" ht="15.75" customHeight="1"/>
    <row r="57" spans="1:24" ht="15.75" customHeight="1"/>
    <row r="58" spans="1:24" ht="15.75" customHeight="1">
      <c r="A58" s="317" t="s">
        <v>114</v>
      </c>
      <c r="B58" s="318"/>
      <c r="C58" s="318"/>
      <c r="D58" s="318"/>
      <c r="E58" s="319"/>
      <c r="F58" s="35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52"/>
      <c r="T58" s="330" t="s">
        <v>1</v>
      </c>
      <c r="U58" s="332" t="s">
        <v>2</v>
      </c>
      <c r="V58" s="332" t="s">
        <v>3</v>
      </c>
      <c r="W58" s="332" t="s">
        <v>4</v>
      </c>
      <c r="X58" s="334" t="s">
        <v>5</v>
      </c>
    </row>
    <row r="59" spans="1:24" ht="15.75" customHeight="1">
      <c r="A59" s="320"/>
      <c r="B59" s="321"/>
      <c r="C59" s="321"/>
      <c r="D59" s="321"/>
      <c r="E59" s="322"/>
      <c r="F59" s="51" t="s">
        <v>6</v>
      </c>
      <c r="G59" s="52" t="s">
        <v>7</v>
      </c>
      <c r="H59" s="52" t="s">
        <v>8</v>
      </c>
      <c r="I59" s="52" t="s">
        <v>9</v>
      </c>
      <c r="J59" s="52" t="s">
        <v>10</v>
      </c>
      <c r="K59" s="52" t="s">
        <v>11</v>
      </c>
      <c r="L59" s="52" t="s">
        <v>12</v>
      </c>
      <c r="M59" s="52" t="s">
        <v>13</v>
      </c>
      <c r="N59" s="52" t="s">
        <v>14</v>
      </c>
      <c r="O59" s="52" t="s">
        <v>15</v>
      </c>
      <c r="P59" s="52" t="s">
        <v>16</v>
      </c>
      <c r="Q59" s="52" t="s">
        <v>17</v>
      </c>
      <c r="R59" s="77" t="s">
        <v>18</v>
      </c>
      <c r="T59" s="331"/>
      <c r="U59" s="333"/>
      <c r="V59" s="333"/>
      <c r="W59" s="333"/>
      <c r="X59" s="335"/>
    </row>
    <row r="60" spans="1:24" ht="15.75" customHeight="1">
      <c r="A60" s="78" t="s">
        <v>40</v>
      </c>
      <c r="B60" s="72"/>
      <c r="C60" s="72"/>
      <c r="D60" s="72"/>
      <c r="E60" s="79"/>
      <c r="F60" s="7">
        <f t="shared" ref="F60:Q60" si="79">F63</f>
        <v>1534454</v>
      </c>
      <c r="G60" s="8">
        <f t="shared" si="79"/>
        <v>1379000</v>
      </c>
      <c r="H60" s="8">
        <f t="shared" si="79"/>
        <v>1629107</v>
      </c>
      <c r="I60" s="8">
        <f t="shared" si="79"/>
        <v>1597815.12</v>
      </c>
      <c r="J60" s="8">
        <f t="shared" si="79"/>
        <v>1798094.88</v>
      </c>
      <c r="K60" s="8">
        <f t="shared" si="79"/>
        <v>1822734.8</v>
      </c>
      <c r="L60" s="8">
        <f t="shared" si="79"/>
        <v>2072254.6950000001</v>
      </c>
      <c r="M60" s="8">
        <f t="shared" si="79"/>
        <v>1651517.92</v>
      </c>
      <c r="N60" s="8">
        <f t="shared" si="79"/>
        <v>1744392.08</v>
      </c>
      <c r="O60" s="8">
        <f t="shared" si="79"/>
        <v>1651517.92</v>
      </c>
      <c r="P60" s="8">
        <f t="shared" si="79"/>
        <v>1783563.44</v>
      </c>
      <c r="Q60" s="56">
        <f t="shared" si="79"/>
        <v>1636986.48</v>
      </c>
      <c r="R60" s="57">
        <f t="shared" ref="R60:R61" si="80">SUM(F60:Q60)</f>
        <v>20301438.335000001</v>
      </c>
      <c r="T60" s="7">
        <f t="shared" ref="T60:X60" si="81">T63</f>
        <v>21043754.175000001</v>
      </c>
      <c r="U60" s="8">
        <f t="shared" si="81"/>
        <v>21043754.175000001</v>
      </c>
      <c r="V60" s="8">
        <f t="shared" si="81"/>
        <v>21043754.175000001</v>
      </c>
      <c r="W60" s="8">
        <f t="shared" si="81"/>
        <v>21043754.175000001</v>
      </c>
      <c r="X60" s="9">
        <f t="shared" si="81"/>
        <v>21043754.175000001</v>
      </c>
    </row>
    <row r="61" spans="1:24" ht="15.75" customHeight="1">
      <c r="A61" s="343" t="s">
        <v>41</v>
      </c>
      <c r="B61" s="328"/>
      <c r="C61" s="329"/>
      <c r="D61" s="18"/>
      <c r="E61" s="80"/>
      <c r="F61" s="19">
        <f t="shared" ref="F61:Q61" si="82">F67</f>
        <v>1210046</v>
      </c>
      <c r="G61" s="20">
        <f t="shared" si="82"/>
        <v>1442545.8333333335</v>
      </c>
      <c r="H61" s="20">
        <f t="shared" si="82"/>
        <v>1442545.8333333335</v>
      </c>
      <c r="I61" s="20">
        <f t="shared" si="82"/>
        <v>1442545.8333333335</v>
      </c>
      <c r="J61" s="20">
        <f t="shared" si="82"/>
        <v>1442545.8333333335</v>
      </c>
      <c r="K61" s="20">
        <f t="shared" si="82"/>
        <v>1416545.8333333335</v>
      </c>
      <c r="L61" s="20">
        <f t="shared" si="82"/>
        <v>1416545.8333333335</v>
      </c>
      <c r="M61" s="20">
        <f t="shared" si="82"/>
        <v>1416545.8333333335</v>
      </c>
      <c r="N61" s="20">
        <f t="shared" si="82"/>
        <v>1416545.8333333335</v>
      </c>
      <c r="O61" s="20">
        <f t="shared" si="82"/>
        <v>1416545.8333333335</v>
      </c>
      <c r="P61" s="20">
        <f t="shared" si="82"/>
        <v>1416545.8333333335</v>
      </c>
      <c r="Q61" s="81">
        <f t="shared" si="82"/>
        <v>1416545.8333333335</v>
      </c>
      <c r="R61" s="82">
        <f t="shared" si="80"/>
        <v>16896050.166666672</v>
      </c>
      <c r="T61" s="19">
        <f t="shared" ref="T61:X61" si="83">T67</f>
        <v>13616279.5</v>
      </c>
      <c r="U61" s="20">
        <f t="shared" si="83"/>
        <v>13703294.942499999</v>
      </c>
      <c r="V61" s="20">
        <f t="shared" si="83"/>
        <v>13791615.616637498</v>
      </c>
      <c r="W61" s="20">
        <f t="shared" si="83"/>
        <v>13881261.10088706</v>
      </c>
      <c r="X61" s="21">
        <f t="shared" si="83"/>
        <v>13972251.267400365</v>
      </c>
    </row>
    <row r="62" spans="1:24" ht="15.75" customHeight="1">
      <c r="A62" s="349" t="s">
        <v>42</v>
      </c>
      <c r="B62" s="328"/>
      <c r="C62" s="328"/>
      <c r="D62" s="83"/>
      <c r="E62" s="84"/>
      <c r="F62" s="85">
        <v>0</v>
      </c>
      <c r="G62" s="86">
        <f t="shared" ref="G62:Q62" si="84">F80</f>
        <v>218408</v>
      </c>
      <c r="H62" s="86">
        <f t="shared" si="84"/>
        <v>48862.166666666511</v>
      </c>
      <c r="I62" s="86">
        <f t="shared" si="84"/>
        <v>129423.33333333302</v>
      </c>
      <c r="J62" s="86">
        <f t="shared" si="84"/>
        <v>178692.61999999965</v>
      </c>
      <c r="K62" s="86">
        <f t="shared" si="84"/>
        <v>428241.66666666605</v>
      </c>
      <c r="L62" s="86">
        <f t="shared" si="84"/>
        <v>728430.6333333326</v>
      </c>
      <c r="M62" s="86">
        <f t="shared" si="84"/>
        <v>1278139.4949999992</v>
      </c>
      <c r="N62" s="86">
        <f t="shared" si="84"/>
        <v>1407111.5816666656</v>
      </c>
      <c r="O62" s="86">
        <f t="shared" si="84"/>
        <v>1628957.8283333322</v>
      </c>
      <c r="P62" s="86">
        <f t="shared" si="84"/>
        <v>1757929.9149999986</v>
      </c>
      <c r="Q62" s="87">
        <f t="shared" si="84"/>
        <v>2018947.5216666651</v>
      </c>
      <c r="R62" s="88"/>
      <c r="T62" s="117">
        <f>Q80</f>
        <v>2133388.1683333316</v>
      </c>
      <c r="U62" s="86">
        <f t="shared" ref="U62:X62" si="85">T80</f>
        <v>8288862.8433333319</v>
      </c>
      <c r="V62" s="86">
        <f t="shared" si="85"/>
        <v>14357322.075833334</v>
      </c>
      <c r="W62" s="86">
        <f t="shared" si="85"/>
        <v>20337460.634195834</v>
      </c>
      <c r="X62" s="118">
        <f t="shared" si="85"/>
        <v>26227953.708308775</v>
      </c>
    </row>
    <row r="63" spans="1:24" ht="15.75" customHeight="1">
      <c r="A63" s="343" t="s">
        <v>72</v>
      </c>
      <c r="B63" s="328"/>
      <c r="C63" s="329"/>
      <c r="D63" s="18"/>
      <c r="E63" s="80"/>
      <c r="F63" s="7">
        <f t="shared" ref="F63:R63" si="86">SUM(F64:F65)</f>
        <v>1534454</v>
      </c>
      <c r="G63" s="8">
        <f t="shared" si="86"/>
        <v>1379000</v>
      </c>
      <c r="H63" s="8">
        <f t="shared" si="86"/>
        <v>1629107</v>
      </c>
      <c r="I63" s="8">
        <f t="shared" si="86"/>
        <v>1597815.12</v>
      </c>
      <c r="J63" s="8">
        <f t="shared" si="86"/>
        <v>1798094.88</v>
      </c>
      <c r="K63" s="8">
        <f t="shared" si="86"/>
        <v>1822734.8</v>
      </c>
      <c r="L63" s="8">
        <f t="shared" si="86"/>
        <v>2072254.6950000001</v>
      </c>
      <c r="M63" s="8">
        <f t="shared" si="86"/>
        <v>1651517.92</v>
      </c>
      <c r="N63" s="8">
        <f t="shared" si="86"/>
        <v>1744392.08</v>
      </c>
      <c r="O63" s="8">
        <f t="shared" si="86"/>
        <v>1651517.92</v>
      </c>
      <c r="P63" s="8">
        <f t="shared" si="86"/>
        <v>1783563.44</v>
      </c>
      <c r="Q63" s="56">
        <f t="shared" si="86"/>
        <v>1636986.48</v>
      </c>
      <c r="R63" s="57">
        <f t="shared" si="86"/>
        <v>20301438.335000001</v>
      </c>
      <c r="T63" s="7">
        <f t="shared" ref="T63:X63" si="87">SUM(T64:T65)</f>
        <v>21043754.175000001</v>
      </c>
      <c r="U63" s="8">
        <f t="shared" si="87"/>
        <v>21043754.175000001</v>
      </c>
      <c r="V63" s="8">
        <f t="shared" si="87"/>
        <v>21043754.175000001</v>
      </c>
      <c r="W63" s="8">
        <f t="shared" si="87"/>
        <v>21043754.175000001</v>
      </c>
      <c r="X63" s="9">
        <f t="shared" si="87"/>
        <v>21043754.175000001</v>
      </c>
    </row>
    <row r="64" spans="1:24" ht="15.75" customHeight="1">
      <c r="A64" s="349" t="s">
        <v>115</v>
      </c>
      <c r="B64" s="328"/>
      <c r="C64" s="328"/>
      <c r="D64" s="185" t="s">
        <v>116</v>
      </c>
      <c r="E64" s="84"/>
      <c r="F64" s="206">
        <v>1525454</v>
      </c>
      <c r="G64" s="182">
        <v>1370000</v>
      </c>
      <c r="H64" s="182">
        <v>1619907</v>
      </c>
      <c r="I64" s="93">
        <f t="shared" ref="I64:Q65" si="88">G5</f>
        <v>1589415.12</v>
      </c>
      <c r="J64" s="93">
        <f t="shared" si="88"/>
        <v>1788494.88</v>
      </c>
      <c r="K64" s="93">
        <f t="shared" si="88"/>
        <v>1813534.8</v>
      </c>
      <c r="L64" s="93">
        <f t="shared" si="88"/>
        <v>2063329.6950000001</v>
      </c>
      <c r="M64" s="93">
        <f t="shared" si="88"/>
        <v>1642717.92</v>
      </c>
      <c r="N64" s="93">
        <f t="shared" si="88"/>
        <v>1735192.08</v>
      </c>
      <c r="O64" s="93">
        <f t="shared" si="88"/>
        <v>1642717.92</v>
      </c>
      <c r="P64" s="93">
        <f t="shared" si="88"/>
        <v>1774363.44</v>
      </c>
      <c r="Q64" s="94">
        <f t="shared" si="88"/>
        <v>1628586.48</v>
      </c>
      <c r="R64" s="61">
        <f t="shared" ref="R64:R65" si="89">SUM(F64:Q64)</f>
        <v>20193713.335000001</v>
      </c>
      <c r="T64" s="13">
        <f>T19</f>
        <v>20928554.175000001</v>
      </c>
      <c r="U64" s="14">
        <f>U19</f>
        <v>20928554.175000001</v>
      </c>
      <c r="V64" s="14">
        <f>V19</f>
        <v>20928554.175000001</v>
      </c>
      <c r="W64" s="14">
        <f>W19</f>
        <v>20928554.175000001</v>
      </c>
      <c r="X64" s="15">
        <f>X19</f>
        <v>20928554.175000001</v>
      </c>
    </row>
    <row r="65" spans="1:24" ht="15.75" customHeight="1">
      <c r="A65" s="349" t="s">
        <v>148</v>
      </c>
      <c r="B65" s="328"/>
      <c r="C65" s="328"/>
      <c r="D65" s="83" t="s">
        <v>122</v>
      </c>
      <c r="E65" s="84"/>
      <c r="F65" s="13">
        <v>9000</v>
      </c>
      <c r="G65" s="14">
        <v>9000</v>
      </c>
      <c r="H65" s="14">
        <f>F6</f>
        <v>9200</v>
      </c>
      <c r="I65" s="14">
        <f t="shared" si="88"/>
        <v>8400</v>
      </c>
      <c r="J65" s="14">
        <f t="shared" si="88"/>
        <v>9600</v>
      </c>
      <c r="K65" s="14">
        <f t="shared" si="88"/>
        <v>9200</v>
      </c>
      <c r="L65" s="14">
        <f t="shared" si="88"/>
        <v>8925</v>
      </c>
      <c r="M65" s="14">
        <f t="shared" si="88"/>
        <v>8800</v>
      </c>
      <c r="N65" s="14">
        <f t="shared" si="88"/>
        <v>9200</v>
      </c>
      <c r="O65" s="14">
        <f t="shared" si="88"/>
        <v>8800</v>
      </c>
      <c r="P65" s="14">
        <f t="shared" si="88"/>
        <v>9200</v>
      </c>
      <c r="Q65" s="60">
        <f t="shared" si="88"/>
        <v>8400</v>
      </c>
      <c r="R65" s="61">
        <f t="shared" si="89"/>
        <v>107725</v>
      </c>
      <c r="T65" s="66">
        <f>T29</f>
        <v>115200</v>
      </c>
      <c r="U65" s="67">
        <f>U29</f>
        <v>115200</v>
      </c>
      <c r="V65" s="67">
        <f>V29</f>
        <v>115200</v>
      </c>
      <c r="W65" s="67">
        <f>W29</f>
        <v>115200</v>
      </c>
      <c r="X65" s="70">
        <f>X29</f>
        <v>115200</v>
      </c>
    </row>
    <row r="66" spans="1:24" ht="15.75" customHeight="1">
      <c r="A66" s="349" t="s">
        <v>119</v>
      </c>
      <c r="B66" s="328"/>
      <c r="C66" s="328"/>
      <c r="D66" s="83"/>
      <c r="E66" s="84"/>
      <c r="F66" s="66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8"/>
      <c r="R66" s="69"/>
      <c r="T66" s="207"/>
      <c r="U66" s="208"/>
      <c r="V66" s="208"/>
      <c r="W66" s="208"/>
      <c r="X66" s="209"/>
    </row>
    <row r="67" spans="1:24" ht="15.75" customHeight="1">
      <c r="A67" s="343" t="s">
        <v>50</v>
      </c>
      <c r="B67" s="328"/>
      <c r="C67" s="329"/>
      <c r="D67" s="18"/>
      <c r="E67" s="80"/>
      <c r="F67" s="89">
        <f t="shared" ref="F67:R67" si="90">SUM(F68:F70)</f>
        <v>1210046</v>
      </c>
      <c r="G67" s="90">
        <f t="shared" si="90"/>
        <v>1442545.8333333335</v>
      </c>
      <c r="H67" s="90">
        <f t="shared" si="90"/>
        <v>1442545.8333333335</v>
      </c>
      <c r="I67" s="90">
        <f t="shared" si="90"/>
        <v>1442545.8333333335</v>
      </c>
      <c r="J67" s="90">
        <f t="shared" si="90"/>
        <v>1442545.8333333335</v>
      </c>
      <c r="K67" s="90">
        <f t="shared" si="90"/>
        <v>1416545.8333333335</v>
      </c>
      <c r="L67" s="90">
        <f t="shared" si="90"/>
        <v>1416545.8333333335</v>
      </c>
      <c r="M67" s="90">
        <f t="shared" si="90"/>
        <v>1416545.8333333335</v>
      </c>
      <c r="N67" s="90">
        <f t="shared" si="90"/>
        <v>1416545.8333333335</v>
      </c>
      <c r="O67" s="90">
        <f t="shared" si="90"/>
        <v>1416545.8333333335</v>
      </c>
      <c r="P67" s="90">
        <f t="shared" si="90"/>
        <v>1416545.8333333335</v>
      </c>
      <c r="Q67" s="177">
        <f t="shared" si="90"/>
        <v>1416545.8333333335</v>
      </c>
      <c r="R67" s="99">
        <f t="shared" si="90"/>
        <v>16896050.166666672</v>
      </c>
      <c r="T67" s="7">
        <f t="shared" ref="T67:X67" si="91">SUM(T68:T70)</f>
        <v>13616279.5</v>
      </c>
      <c r="U67" s="8">
        <f t="shared" si="91"/>
        <v>13703294.942499999</v>
      </c>
      <c r="V67" s="8">
        <f t="shared" si="91"/>
        <v>13791615.616637498</v>
      </c>
      <c r="W67" s="8">
        <f t="shared" si="91"/>
        <v>13881261.10088706</v>
      </c>
      <c r="X67" s="9">
        <f t="shared" si="91"/>
        <v>13972251.267400365</v>
      </c>
    </row>
    <row r="68" spans="1:24" ht="15.75" customHeight="1">
      <c r="A68" s="349" t="s">
        <v>120</v>
      </c>
      <c r="B68" s="328"/>
      <c r="C68" s="328"/>
      <c r="D68" s="83" t="s">
        <v>121</v>
      </c>
      <c r="E68" s="84"/>
      <c r="F68" s="107">
        <v>878046</v>
      </c>
      <c r="G68" s="14">
        <f t="shared" ref="G68:Q68" si="92">F8</f>
        <v>1110545.8333333335</v>
      </c>
      <c r="H68" s="14">
        <f t="shared" si="92"/>
        <v>1110545.8333333335</v>
      </c>
      <c r="I68" s="14">
        <f t="shared" si="92"/>
        <v>1110545.8333333335</v>
      </c>
      <c r="J68" s="14">
        <f t="shared" si="92"/>
        <v>1110545.8333333335</v>
      </c>
      <c r="K68" s="14">
        <f t="shared" si="92"/>
        <v>1084545.8333333335</v>
      </c>
      <c r="L68" s="14">
        <f t="shared" si="92"/>
        <v>1084545.8333333335</v>
      </c>
      <c r="M68" s="14">
        <f t="shared" si="92"/>
        <v>1084545.8333333335</v>
      </c>
      <c r="N68" s="14">
        <f t="shared" si="92"/>
        <v>1084545.8333333335</v>
      </c>
      <c r="O68" s="14">
        <f t="shared" si="92"/>
        <v>1084545.8333333335</v>
      </c>
      <c r="P68" s="14">
        <f t="shared" si="92"/>
        <v>1084545.8333333335</v>
      </c>
      <c r="Q68" s="60">
        <f t="shared" si="92"/>
        <v>1084545.8333333335</v>
      </c>
      <c r="R68" s="61">
        <f t="shared" ref="R68:R69" si="93">SUM(F68:Q68)</f>
        <v>12912050.166666672</v>
      </c>
      <c r="T68" s="13">
        <f>T35</f>
        <v>9632279.5</v>
      </c>
      <c r="U68" s="14">
        <f>U35</f>
        <v>9719294.942499999</v>
      </c>
      <c r="V68" s="14">
        <f>V35</f>
        <v>9807615.6166374981</v>
      </c>
      <c r="W68" s="14">
        <f>W35</f>
        <v>9897261.1008870602</v>
      </c>
      <c r="X68" s="15">
        <f>X35</f>
        <v>9988251.2674003653</v>
      </c>
    </row>
    <row r="69" spans="1:24" ht="15.75" customHeight="1">
      <c r="A69" s="349" t="s">
        <v>149</v>
      </c>
      <c r="B69" s="328"/>
      <c r="C69" s="328"/>
      <c r="D69" s="83" t="s">
        <v>122</v>
      </c>
      <c r="E69" s="210" t="s">
        <v>150</v>
      </c>
      <c r="F69" s="13">
        <f t="shared" ref="F69:Q69" si="94">F9</f>
        <v>332000</v>
      </c>
      <c r="G69" s="14">
        <f t="shared" si="94"/>
        <v>332000</v>
      </c>
      <c r="H69" s="14">
        <f t="shared" si="94"/>
        <v>332000</v>
      </c>
      <c r="I69" s="14">
        <f t="shared" si="94"/>
        <v>332000</v>
      </c>
      <c r="J69" s="14">
        <f t="shared" si="94"/>
        <v>332000</v>
      </c>
      <c r="K69" s="14">
        <f t="shared" si="94"/>
        <v>332000</v>
      </c>
      <c r="L69" s="14">
        <f t="shared" si="94"/>
        <v>332000</v>
      </c>
      <c r="M69" s="14">
        <f t="shared" si="94"/>
        <v>332000</v>
      </c>
      <c r="N69" s="14">
        <f t="shared" si="94"/>
        <v>332000</v>
      </c>
      <c r="O69" s="14">
        <f t="shared" si="94"/>
        <v>332000</v>
      </c>
      <c r="P69" s="14">
        <f t="shared" si="94"/>
        <v>332000</v>
      </c>
      <c r="Q69" s="60">
        <f t="shared" si="94"/>
        <v>332000</v>
      </c>
      <c r="R69" s="61">
        <f t="shared" si="93"/>
        <v>3984000</v>
      </c>
      <c r="T69" s="13">
        <f>T48</f>
        <v>3984000</v>
      </c>
      <c r="U69" s="14">
        <f>U48</f>
        <v>3984000</v>
      </c>
      <c r="V69" s="14">
        <f>V48</f>
        <v>3984000</v>
      </c>
      <c r="W69" s="14">
        <f>W48</f>
        <v>3984000</v>
      </c>
      <c r="X69" s="15">
        <f>X48</f>
        <v>3984000</v>
      </c>
    </row>
    <row r="70" spans="1:24" ht="15.75" customHeight="1">
      <c r="A70" s="349" t="s">
        <v>151</v>
      </c>
      <c r="B70" s="328"/>
      <c r="C70" s="328"/>
      <c r="D70" s="83"/>
      <c r="E70" s="84"/>
      <c r="F70" s="66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8"/>
      <c r="R70" s="69"/>
      <c r="T70" s="66">
        <f>T12</f>
        <v>0</v>
      </c>
      <c r="U70" s="67">
        <f>U12</f>
        <v>0</v>
      </c>
      <c r="V70" s="67">
        <f>V12</f>
        <v>0</v>
      </c>
      <c r="W70" s="67">
        <f>W12</f>
        <v>0</v>
      </c>
      <c r="X70" s="70">
        <f>X12</f>
        <v>0</v>
      </c>
    </row>
    <row r="71" spans="1:24" ht="15.75" customHeight="1">
      <c r="A71" s="343" t="s">
        <v>52</v>
      </c>
      <c r="B71" s="328"/>
      <c r="C71" s="329"/>
      <c r="D71" s="18"/>
      <c r="E71" s="80"/>
      <c r="F71" s="7">
        <f t="shared" ref="F71:Q71" si="95">F60-F61</f>
        <v>324408</v>
      </c>
      <c r="G71" s="8">
        <f t="shared" si="95"/>
        <v>-63545.833333333489</v>
      </c>
      <c r="H71" s="8">
        <f t="shared" si="95"/>
        <v>186561.16666666651</v>
      </c>
      <c r="I71" s="8">
        <f t="shared" si="95"/>
        <v>155269.28666666662</v>
      </c>
      <c r="J71" s="8">
        <f t="shared" si="95"/>
        <v>355549.0466666664</v>
      </c>
      <c r="K71" s="8">
        <f t="shared" si="95"/>
        <v>406188.96666666656</v>
      </c>
      <c r="L71" s="8">
        <f t="shared" si="95"/>
        <v>655708.86166666658</v>
      </c>
      <c r="M71" s="8">
        <f t="shared" si="95"/>
        <v>234972.08666666644</v>
      </c>
      <c r="N71" s="8">
        <f t="shared" si="95"/>
        <v>327846.24666666659</v>
      </c>
      <c r="O71" s="8">
        <f t="shared" si="95"/>
        <v>234972.08666666644</v>
      </c>
      <c r="P71" s="8">
        <f t="shared" si="95"/>
        <v>367017.60666666646</v>
      </c>
      <c r="Q71" s="56">
        <f t="shared" si="95"/>
        <v>220440.64666666649</v>
      </c>
      <c r="R71" s="99">
        <f t="shared" ref="R71:R79" si="96">SUM(F71:Q71)</f>
        <v>3405388.1683333316</v>
      </c>
      <c r="T71" s="89">
        <f t="shared" ref="T71:X71" si="97">T60-T61</f>
        <v>7427474.6750000007</v>
      </c>
      <c r="U71" s="90">
        <f t="shared" si="97"/>
        <v>7340459.2325000018</v>
      </c>
      <c r="V71" s="90">
        <f t="shared" si="97"/>
        <v>7252138.5583625026</v>
      </c>
      <c r="W71" s="90">
        <f t="shared" si="97"/>
        <v>7162493.0741129406</v>
      </c>
      <c r="X71" s="91">
        <f t="shared" si="97"/>
        <v>7071502.9075996354</v>
      </c>
    </row>
    <row r="72" spans="1:24" ht="15.75" customHeight="1">
      <c r="A72" s="343" t="s">
        <v>53</v>
      </c>
      <c r="B72" s="328"/>
      <c r="C72" s="329"/>
      <c r="D72" s="18"/>
      <c r="E72" s="80"/>
      <c r="F72" s="19">
        <f t="shared" ref="F72:Q72" si="98">F73-F76</f>
        <v>-106000</v>
      </c>
      <c r="G72" s="20">
        <f t="shared" si="98"/>
        <v>-106000</v>
      </c>
      <c r="H72" s="20">
        <f t="shared" si="98"/>
        <v>-106000</v>
      </c>
      <c r="I72" s="20">
        <f t="shared" si="98"/>
        <v>-106000</v>
      </c>
      <c r="J72" s="20">
        <f t="shared" si="98"/>
        <v>-106000</v>
      </c>
      <c r="K72" s="20">
        <f t="shared" si="98"/>
        <v>-106000</v>
      </c>
      <c r="L72" s="20">
        <f t="shared" si="98"/>
        <v>-106000</v>
      </c>
      <c r="M72" s="20">
        <f t="shared" si="98"/>
        <v>-106000</v>
      </c>
      <c r="N72" s="20">
        <f t="shared" si="98"/>
        <v>-106000</v>
      </c>
      <c r="O72" s="20">
        <f t="shared" si="98"/>
        <v>-106000</v>
      </c>
      <c r="P72" s="20">
        <f t="shared" si="98"/>
        <v>-106000</v>
      </c>
      <c r="Q72" s="81">
        <f t="shared" si="98"/>
        <v>-106000</v>
      </c>
      <c r="R72" s="82">
        <f t="shared" si="96"/>
        <v>-1272000</v>
      </c>
      <c r="T72" s="19">
        <f t="shared" ref="T72:X72" si="99">T73-T76</f>
        <v>-1272000</v>
      </c>
      <c r="U72" s="20">
        <f t="shared" si="99"/>
        <v>-1272000</v>
      </c>
      <c r="V72" s="20">
        <f t="shared" si="99"/>
        <v>-1272000</v>
      </c>
      <c r="W72" s="20">
        <f t="shared" si="99"/>
        <v>-1272000</v>
      </c>
      <c r="X72" s="21">
        <f t="shared" si="99"/>
        <v>-1272000</v>
      </c>
    </row>
    <row r="73" spans="1:24" ht="15.75" customHeight="1">
      <c r="A73" s="343" t="s">
        <v>54</v>
      </c>
      <c r="B73" s="328"/>
      <c r="C73" s="329"/>
      <c r="D73" s="18"/>
      <c r="E73" s="80"/>
      <c r="F73" s="19">
        <f t="shared" ref="F73:Q73" si="100">F74+F75</f>
        <v>0</v>
      </c>
      <c r="G73" s="20">
        <f t="shared" si="100"/>
        <v>0</v>
      </c>
      <c r="H73" s="20">
        <f t="shared" si="100"/>
        <v>0</v>
      </c>
      <c r="I73" s="20">
        <f t="shared" si="100"/>
        <v>0</v>
      </c>
      <c r="J73" s="20">
        <f t="shared" si="100"/>
        <v>0</v>
      </c>
      <c r="K73" s="20">
        <f t="shared" si="100"/>
        <v>0</v>
      </c>
      <c r="L73" s="20">
        <f t="shared" si="100"/>
        <v>0</v>
      </c>
      <c r="M73" s="20">
        <f t="shared" si="100"/>
        <v>0</v>
      </c>
      <c r="N73" s="20">
        <f t="shared" si="100"/>
        <v>0</v>
      </c>
      <c r="O73" s="20">
        <f t="shared" si="100"/>
        <v>0</v>
      </c>
      <c r="P73" s="20">
        <f t="shared" si="100"/>
        <v>0</v>
      </c>
      <c r="Q73" s="81">
        <f t="shared" si="100"/>
        <v>0</v>
      </c>
      <c r="R73" s="82">
        <f t="shared" si="96"/>
        <v>0</v>
      </c>
      <c r="T73" s="19">
        <f t="shared" ref="T73:X73" si="101">SUM(T74:T75)</f>
        <v>0</v>
      </c>
      <c r="U73" s="20">
        <f t="shared" si="101"/>
        <v>0</v>
      </c>
      <c r="V73" s="20">
        <f t="shared" si="101"/>
        <v>0</v>
      </c>
      <c r="W73" s="20">
        <f t="shared" si="101"/>
        <v>0</v>
      </c>
      <c r="X73" s="21">
        <f t="shared" si="101"/>
        <v>0</v>
      </c>
    </row>
    <row r="74" spans="1:24" ht="15.75" customHeight="1">
      <c r="A74" s="349" t="s">
        <v>55</v>
      </c>
      <c r="B74" s="328"/>
      <c r="C74" s="328"/>
      <c r="D74" s="83"/>
      <c r="E74" s="84"/>
      <c r="F74" s="103">
        <v>0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60"/>
      <c r="R74" s="61">
        <f t="shared" si="96"/>
        <v>0</v>
      </c>
      <c r="T74" s="13"/>
      <c r="U74" s="14"/>
      <c r="V74" s="14"/>
      <c r="W74" s="14"/>
      <c r="X74" s="15"/>
    </row>
    <row r="75" spans="1:24" ht="15.75" customHeight="1">
      <c r="A75" s="349" t="s">
        <v>56</v>
      </c>
      <c r="B75" s="328"/>
      <c r="C75" s="328"/>
      <c r="D75" s="83"/>
      <c r="E75" s="84"/>
      <c r="F75" s="103">
        <v>0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60"/>
      <c r="R75" s="61">
        <f t="shared" si="96"/>
        <v>0</v>
      </c>
      <c r="T75" s="13"/>
      <c r="U75" s="14"/>
      <c r="V75" s="14"/>
      <c r="W75" s="14"/>
      <c r="X75" s="15"/>
    </row>
    <row r="76" spans="1:24" ht="15.75" customHeight="1">
      <c r="A76" s="343" t="s">
        <v>57</v>
      </c>
      <c r="B76" s="328"/>
      <c r="C76" s="329"/>
      <c r="D76" s="18"/>
      <c r="E76" s="80"/>
      <c r="F76" s="19">
        <f t="shared" ref="F76:Q76" si="102">F77+F78</f>
        <v>106000</v>
      </c>
      <c r="G76" s="20">
        <f t="shared" si="102"/>
        <v>106000</v>
      </c>
      <c r="H76" s="20">
        <f t="shared" si="102"/>
        <v>106000</v>
      </c>
      <c r="I76" s="20">
        <f t="shared" si="102"/>
        <v>106000</v>
      </c>
      <c r="J76" s="20">
        <f t="shared" si="102"/>
        <v>106000</v>
      </c>
      <c r="K76" s="20">
        <f t="shared" si="102"/>
        <v>106000</v>
      </c>
      <c r="L76" s="20">
        <f t="shared" si="102"/>
        <v>106000</v>
      </c>
      <c r="M76" s="20">
        <f t="shared" si="102"/>
        <v>106000</v>
      </c>
      <c r="N76" s="20">
        <f t="shared" si="102"/>
        <v>106000</v>
      </c>
      <c r="O76" s="20">
        <f t="shared" si="102"/>
        <v>106000</v>
      </c>
      <c r="P76" s="20">
        <f t="shared" si="102"/>
        <v>106000</v>
      </c>
      <c r="Q76" s="81">
        <f t="shared" si="102"/>
        <v>106000</v>
      </c>
      <c r="R76" s="82">
        <f t="shared" si="96"/>
        <v>1272000</v>
      </c>
      <c r="T76" s="19">
        <f t="shared" ref="T76:X76" si="103">SUM(T77:T78)</f>
        <v>1272000</v>
      </c>
      <c r="U76" s="20">
        <f t="shared" si="103"/>
        <v>1272000</v>
      </c>
      <c r="V76" s="20">
        <f t="shared" si="103"/>
        <v>1272000</v>
      </c>
      <c r="W76" s="20">
        <f t="shared" si="103"/>
        <v>1272000</v>
      </c>
      <c r="X76" s="21">
        <f t="shared" si="103"/>
        <v>1272000</v>
      </c>
    </row>
    <row r="77" spans="1:24" ht="15.75" customHeight="1">
      <c r="A77" s="349" t="s">
        <v>58</v>
      </c>
      <c r="B77" s="328"/>
      <c r="C77" s="328"/>
      <c r="D77" s="83"/>
      <c r="E77" s="84"/>
      <c r="F77" s="103">
        <v>106000</v>
      </c>
      <c r="G77" s="107">
        <v>106000</v>
      </c>
      <c r="H77" s="107">
        <v>106000</v>
      </c>
      <c r="I77" s="107">
        <v>106000</v>
      </c>
      <c r="J77" s="107">
        <v>106000</v>
      </c>
      <c r="K77" s="107">
        <v>106000</v>
      </c>
      <c r="L77" s="107">
        <v>106000</v>
      </c>
      <c r="M77" s="107">
        <v>106000</v>
      </c>
      <c r="N77" s="107">
        <v>106000</v>
      </c>
      <c r="O77" s="107">
        <v>106000</v>
      </c>
      <c r="P77" s="107">
        <v>106000</v>
      </c>
      <c r="Q77" s="189">
        <v>106000</v>
      </c>
      <c r="R77" s="61">
        <f t="shared" si="96"/>
        <v>1272000</v>
      </c>
      <c r="T77" s="13">
        <f>R77</f>
        <v>1272000</v>
      </c>
      <c r="U77" s="14">
        <f>R77</f>
        <v>1272000</v>
      </c>
      <c r="V77" s="14">
        <f>R77</f>
        <v>1272000</v>
      </c>
      <c r="W77" s="14">
        <f>R77</f>
        <v>1272000</v>
      </c>
      <c r="X77" s="15">
        <f>R77</f>
        <v>1272000</v>
      </c>
    </row>
    <row r="78" spans="1:24" ht="15.75" customHeight="1">
      <c r="A78" s="349" t="s">
        <v>59</v>
      </c>
      <c r="B78" s="328"/>
      <c r="C78" s="328"/>
      <c r="D78" s="83"/>
      <c r="E78" s="84"/>
      <c r="F78" s="103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89"/>
      <c r="R78" s="61">
        <f t="shared" si="96"/>
        <v>0</v>
      </c>
      <c r="T78" s="13">
        <v>0</v>
      </c>
      <c r="U78" s="14">
        <v>0</v>
      </c>
      <c r="V78" s="14">
        <v>0</v>
      </c>
      <c r="W78" s="14">
        <v>0</v>
      </c>
      <c r="X78" s="15">
        <v>0</v>
      </c>
    </row>
    <row r="79" spans="1:24" ht="15.75" customHeight="1">
      <c r="A79" s="343" t="s">
        <v>61</v>
      </c>
      <c r="B79" s="328"/>
      <c r="C79" s="329"/>
      <c r="D79" s="18"/>
      <c r="E79" s="80"/>
      <c r="F79" s="19">
        <f t="shared" ref="F79:Q79" si="104">F71+F72</f>
        <v>218408</v>
      </c>
      <c r="G79" s="20">
        <f t="shared" si="104"/>
        <v>-169545.83333333349</v>
      </c>
      <c r="H79" s="20">
        <f t="shared" si="104"/>
        <v>80561.166666666511</v>
      </c>
      <c r="I79" s="20">
        <f t="shared" si="104"/>
        <v>49269.286666666623</v>
      </c>
      <c r="J79" s="20">
        <f t="shared" si="104"/>
        <v>249549.0466666664</v>
      </c>
      <c r="K79" s="20">
        <f t="shared" si="104"/>
        <v>300188.96666666656</v>
      </c>
      <c r="L79" s="20">
        <f t="shared" si="104"/>
        <v>549708.86166666658</v>
      </c>
      <c r="M79" s="20">
        <f t="shared" si="104"/>
        <v>128972.08666666644</v>
      </c>
      <c r="N79" s="20">
        <f t="shared" si="104"/>
        <v>221846.24666666659</v>
      </c>
      <c r="O79" s="20">
        <f t="shared" si="104"/>
        <v>128972.08666666644</v>
      </c>
      <c r="P79" s="20">
        <f t="shared" si="104"/>
        <v>261017.60666666646</v>
      </c>
      <c r="Q79" s="81">
        <f t="shared" si="104"/>
        <v>114440.64666666649</v>
      </c>
      <c r="R79" s="82">
        <f t="shared" si="96"/>
        <v>2133388.1683333316</v>
      </c>
      <c r="T79" s="19">
        <f t="shared" ref="T79:X79" si="105">T71+T72</f>
        <v>6155474.6750000007</v>
      </c>
      <c r="U79" s="20">
        <f t="shared" si="105"/>
        <v>6068459.2325000018</v>
      </c>
      <c r="V79" s="20">
        <f t="shared" si="105"/>
        <v>5980138.5583625026</v>
      </c>
      <c r="W79" s="20">
        <f t="shared" si="105"/>
        <v>5890493.0741129406</v>
      </c>
      <c r="X79" s="21">
        <f t="shared" si="105"/>
        <v>5799502.9075996354</v>
      </c>
    </row>
    <row r="80" spans="1:24" ht="15.75" customHeight="1">
      <c r="A80" s="344" t="s">
        <v>62</v>
      </c>
      <c r="B80" s="341"/>
      <c r="C80" s="342"/>
      <c r="D80" s="23"/>
      <c r="E80" s="112"/>
      <c r="F80" s="24">
        <f>F79+F62</f>
        <v>218408</v>
      </c>
      <c r="G80" s="25">
        <f t="shared" ref="G80:Q80" si="106">G62+G71+G72</f>
        <v>48862.166666666511</v>
      </c>
      <c r="H80" s="25">
        <f t="shared" si="106"/>
        <v>129423.33333333302</v>
      </c>
      <c r="I80" s="25">
        <f t="shared" si="106"/>
        <v>178692.61999999965</v>
      </c>
      <c r="J80" s="25">
        <f t="shared" si="106"/>
        <v>428241.66666666605</v>
      </c>
      <c r="K80" s="25">
        <f t="shared" si="106"/>
        <v>728430.6333333326</v>
      </c>
      <c r="L80" s="25">
        <f t="shared" si="106"/>
        <v>1278139.4949999992</v>
      </c>
      <c r="M80" s="25">
        <f t="shared" si="106"/>
        <v>1407111.5816666656</v>
      </c>
      <c r="N80" s="25">
        <f t="shared" si="106"/>
        <v>1628957.8283333322</v>
      </c>
      <c r="O80" s="25">
        <f t="shared" si="106"/>
        <v>1757929.9149999986</v>
      </c>
      <c r="P80" s="25">
        <f t="shared" si="106"/>
        <v>2018947.5216666651</v>
      </c>
      <c r="Q80" s="119">
        <f t="shared" si="106"/>
        <v>2133388.1683333316</v>
      </c>
      <c r="R80" s="113"/>
      <c r="T80" s="24">
        <f>Q80+T79</f>
        <v>8288862.8433333319</v>
      </c>
      <c r="U80" s="25">
        <f t="shared" ref="U80:X80" si="107">T80+U79</f>
        <v>14357322.075833334</v>
      </c>
      <c r="V80" s="25">
        <f t="shared" si="107"/>
        <v>20337460.634195834</v>
      </c>
      <c r="W80" s="25">
        <f t="shared" si="107"/>
        <v>26227953.708308775</v>
      </c>
      <c r="X80" s="26">
        <f t="shared" si="107"/>
        <v>32027456.61590841</v>
      </c>
    </row>
    <row r="81" spans="1:24" ht="15.75" customHeight="1"/>
    <row r="82" spans="1:24" ht="15.75" customHeight="1"/>
    <row r="83" spans="1:24" ht="15.75" customHeight="1"/>
    <row r="84" spans="1:24" ht="15.75" customHeight="1">
      <c r="A84" s="317" t="s">
        <v>123</v>
      </c>
      <c r="B84" s="318"/>
      <c r="C84" s="318"/>
      <c r="D84" s="318"/>
      <c r="E84" s="319"/>
      <c r="F84" s="35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52"/>
      <c r="T84" s="330" t="s">
        <v>1</v>
      </c>
      <c r="U84" s="332" t="s">
        <v>2</v>
      </c>
      <c r="V84" s="332" t="s">
        <v>3</v>
      </c>
      <c r="W84" s="332" t="s">
        <v>4</v>
      </c>
      <c r="X84" s="334" t="s">
        <v>5</v>
      </c>
    </row>
    <row r="85" spans="1:24" ht="15.75" customHeight="1">
      <c r="A85" s="320"/>
      <c r="B85" s="321"/>
      <c r="C85" s="321"/>
      <c r="D85" s="321"/>
      <c r="E85" s="322"/>
      <c r="F85" s="51" t="s">
        <v>6</v>
      </c>
      <c r="G85" s="52" t="s">
        <v>7</v>
      </c>
      <c r="H85" s="52" t="s">
        <v>8</v>
      </c>
      <c r="I85" s="52" t="s">
        <v>9</v>
      </c>
      <c r="J85" s="52" t="s">
        <v>10</v>
      </c>
      <c r="K85" s="52" t="s">
        <v>11</v>
      </c>
      <c r="L85" s="52" t="s">
        <v>12</v>
      </c>
      <c r="M85" s="52" t="s">
        <v>13</v>
      </c>
      <c r="N85" s="52" t="s">
        <v>14</v>
      </c>
      <c r="O85" s="52" t="s">
        <v>15</v>
      </c>
      <c r="P85" s="52" t="s">
        <v>16</v>
      </c>
      <c r="Q85" s="52" t="s">
        <v>17</v>
      </c>
      <c r="R85" s="77" t="s">
        <v>18</v>
      </c>
      <c r="T85" s="331"/>
      <c r="U85" s="333"/>
      <c r="V85" s="333"/>
      <c r="W85" s="333"/>
      <c r="X85" s="335"/>
    </row>
    <row r="86" spans="1:24" ht="15.75" customHeight="1">
      <c r="A86" s="358" t="s">
        <v>152</v>
      </c>
      <c r="B86" s="325"/>
      <c r="C86" s="325"/>
      <c r="D86" s="325"/>
      <c r="E86" s="326"/>
      <c r="F86" s="190">
        <v>17</v>
      </c>
      <c r="G86" s="191">
        <v>18</v>
      </c>
      <c r="H86" s="191">
        <v>22</v>
      </c>
      <c r="I86" s="191">
        <v>16</v>
      </c>
      <c r="J86" s="191"/>
      <c r="K86" s="191">
        <v>20</v>
      </c>
      <c r="L86" s="191">
        <v>20</v>
      </c>
      <c r="M86" s="191">
        <v>20</v>
      </c>
      <c r="N86" s="191">
        <v>18</v>
      </c>
      <c r="O86" s="191">
        <v>16</v>
      </c>
      <c r="P86" s="191">
        <v>19</v>
      </c>
      <c r="Q86" s="191">
        <v>17</v>
      </c>
      <c r="R86" s="192">
        <f t="shared" ref="R86:R89" si="108">SUM(F86:Q86)</f>
        <v>203</v>
      </c>
      <c r="T86" s="190">
        <v>214</v>
      </c>
      <c r="U86" s="191">
        <v>214</v>
      </c>
      <c r="V86" s="191">
        <v>214</v>
      </c>
      <c r="W86" s="191">
        <v>214</v>
      </c>
      <c r="X86" s="193">
        <v>214</v>
      </c>
    </row>
    <row r="87" spans="1:24" ht="15.75" customHeight="1">
      <c r="A87" s="353" t="s">
        <v>153</v>
      </c>
      <c r="B87" s="328"/>
      <c r="C87" s="328"/>
      <c r="D87" s="328"/>
      <c r="E87" s="329"/>
      <c r="F87" s="211">
        <v>8</v>
      </c>
      <c r="G87" s="211">
        <v>8</v>
      </c>
      <c r="H87" s="211">
        <v>8</v>
      </c>
      <c r="I87" s="211">
        <v>8</v>
      </c>
      <c r="J87" s="212">
        <v>8.5</v>
      </c>
      <c r="K87" s="212">
        <v>8</v>
      </c>
      <c r="L87" s="212">
        <v>8</v>
      </c>
      <c r="M87" s="212">
        <v>8</v>
      </c>
      <c r="N87" s="212">
        <v>8</v>
      </c>
      <c r="O87" s="212">
        <v>8</v>
      </c>
      <c r="P87" s="212">
        <v>8</v>
      </c>
      <c r="Q87" s="212">
        <v>8</v>
      </c>
      <c r="R87" s="213">
        <f t="shared" si="108"/>
        <v>96.5</v>
      </c>
      <c r="T87" s="109">
        <v>8</v>
      </c>
      <c r="U87" s="110">
        <v>8</v>
      </c>
      <c r="V87" s="110">
        <v>8</v>
      </c>
      <c r="W87" s="110">
        <v>8</v>
      </c>
      <c r="X87" s="111">
        <v>8</v>
      </c>
    </row>
    <row r="88" spans="1:24" ht="15.75" customHeight="1">
      <c r="A88" s="358" t="s">
        <v>154</v>
      </c>
      <c r="B88" s="325"/>
      <c r="C88" s="325"/>
      <c r="D88" s="325"/>
      <c r="E88" s="352"/>
      <c r="F88" s="214">
        <v>6</v>
      </c>
      <c r="G88" s="215">
        <v>3</v>
      </c>
      <c r="H88" s="215">
        <v>2</v>
      </c>
      <c r="I88" s="215">
        <v>7</v>
      </c>
      <c r="J88" s="215">
        <v>21</v>
      </c>
      <c r="K88" s="215">
        <v>2</v>
      </c>
      <c r="L88" s="215">
        <v>3</v>
      </c>
      <c r="M88" s="215">
        <v>2</v>
      </c>
      <c r="N88" s="215">
        <v>5</v>
      </c>
      <c r="O88" s="215">
        <v>5</v>
      </c>
      <c r="P88" s="215">
        <v>2</v>
      </c>
      <c r="Q88" s="215">
        <v>7</v>
      </c>
      <c r="R88" s="216">
        <f t="shared" si="108"/>
        <v>65</v>
      </c>
      <c r="T88" s="109">
        <v>74</v>
      </c>
      <c r="U88" s="110">
        <v>74</v>
      </c>
      <c r="V88" s="110">
        <v>74</v>
      </c>
      <c r="W88" s="110">
        <v>74</v>
      </c>
      <c r="X88" s="111">
        <v>74</v>
      </c>
    </row>
    <row r="89" spans="1:24" ht="15.75" customHeight="1">
      <c r="A89" s="380" t="s">
        <v>155</v>
      </c>
      <c r="B89" s="341"/>
      <c r="C89" s="341"/>
      <c r="D89" s="341"/>
      <c r="E89" s="379"/>
      <c r="F89" s="211">
        <v>8</v>
      </c>
      <c r="G89" s="212">
        <v>8</v>
      </c>
      <c r="H89" s="212">
        <v>8</v>
      </c>
      <c r="I89" s="212">
        <v>8</v>
      </c>
      <c r="J89" s="212">
        <v>8.5</v>
      </c>
      <c r="K89" s="212">
        <v>8</v>
      </c>
      <c r="L89" s="212">
        <v>8</v>
      </c>
      <c r="M89" s="212">
        <v>8</v>
      </c>
      <c r="N89" s="212">
        <v>8</v>
      </c>
      <c r="O89" s="212">
        <v>8</v>
      </c>
      <c r="P89" s="212">
        <v>8</v>
      </c>
      <c r="Q89" s="212">
        <v>8</v>
      </c>
      <c r="R89" s="213">
        <f t="shared" si="108"/>
        <v>96.5</v>
      </c>
      <c r="T89" s="211">
        <v>84</v>
      </c>
      <c r="U89" s="212">
        <v>84</v>
      </c>
      <c r="V89" s="212">
        <v>84</v>
      </c>
      <c r="W89" s="212">
        <v>84</v>
      </c>
      <c r="X89" s="217">
        <v>84</v>
      </c>
    </row>
    <row r="90" spans="1:24" ht="15.75" customHeight="1">
      <c r="T90" s="373" t="s">
        <v>127</v>
      </c>
      <c r="U90" s="374"/>
      <c r="V90" s="376" t="s">
        <v>128</v>
      </c>
      <c r="W90" s="377"/>
    </row>
    <row r="91" spans="1:24" ht="15.75" customHeight="1">
      <c r="T91" s="320"/>
      <c r="U91" s="375"/>
      <c r="V91" s="378">
        <v>1.4999999999999999E-2</v>
      </c>
      <c r="W91" s="379"/>
    </row>
    <row r="92" spans="1:24" ht="15.75" customHeight="1"/>
    <row r="93" spans="1:24" ht="15.75" customHeight="1"/>
    <row r="94" spans="1:24" ht="15.75" customHeight="1"/>
    <row r="95" spans="1:24" ht="15.75" customHeight="1"/>
    <row r="96" spans="1:2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1">
    <mergeCell ref="A19:C19"/>
    <mergeCell ref="A20:C20"/>
    <mergeCell ref="A28:C28"/>
    <mergeCell ref="A29:C29"/>
    <mergeCell ref="A31:C31"/>
    <mergeCell ref="A33:E34"/>
    <mergeCell ref="F33:R33"/>
    <mergeCell ref="A35:C35"/>
    <mergeCell ref="A36:C36"/>
    <mergeCell ref="A37:C37"/>
    <mergeCell ref="A38:C38"/>
    <mergeCell ref="A46:E47"/>
    <mergeCell ref="F46:R46"/>
    <mergeCell ref="A48:C48"/>
    <mergeCell ref="A41:C41"/>
    <mergeCell ref="A51:C51"/>
    <mergeCell ref="A52:C52"/>
    <mergeCell ref="A58:E59"/>
    <mergeCell ref="F58:R58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X84:X85"/>
    <mergeCell ref="A86:E86"/>
    <mergeCell ref="U84:U85"/>
    <mergeCell ref="V84:V85"/>
    <mergeCell ref="W84:W85"/>
    <mergeCell ref="T90:U91"/>
    <mergeCell ref="V90:W90"/>
    <mergeCell ref="V91:W91"/>
    <mergeCell ref="A75:C75"/>
    <mergeCell ref="A76:C76"/>
    <mergeCell ref="A77:C77"/>
    <mergeCell ref="A78:C78"/>
    <mergeCell ref="A79:C79"/>
    <mergeCell ref="A80:C80"/>
    <mergeCell ref="A84:E85"/>
    <mergeCell ref="A87:E87"/>
    <mergeCell ref="A88:E88"/>
    <mergeCell ref="A89:E89"/>
    <mergeCell ref="F84:R84"/>
    <mergeCell ref="T84:T85"/>
    <mergeCell ref="W2:W3"/>
    <mergeCell ref="X2:X3"/>
    <mergeCell ref="A4:C4"/>
    <mergeCell ref="A5:C5"/>
    <mergeCell ref="A6:C6"/>
    <mergeCell ref="A2:E3"/>
    <mergeCell ref="F2:R2"/>
    <mergeCell ref="T2:T3"/>
    <mergeCell ref="U2:U3"/>
    <mergeCell ref="V2:V3"/>
    <mergeCell ref="A7:C7"/>
    <mergeCell ref="A8:C8"/>
    <mergeCell ref="A10:C10"/>
    <mergeCell ref="A11:C11"/>
    <mergeCell ref="W17:W18"/>
    <mergeCell ref="X17:X18"/>
    <mergeCell ref="A13:C13"/>
    <mergeCell ref="A14:C14"/>
    <mergeCell ref="A17:E18"/>
    <mergeCell ref="F17:R17"/>
    <mergeCell ref="T17:T18"/>
    <mergeCell ref="U17:U18"/>
    <mergeCell ref="V17:V18"/>
    <mergeCell ref="T33:T34"/>
    <mergeCell ref="U33:U34"/>
    <mergeCell ref="V33:V34"/>
    <mergeCell ref="W33:W34"/>
    <mergeCell ref="X33:X34"/>
    <mergeCell ref="T46:T47"/>
    <mergeCell ref="U46:U47"/>
    <mergeCell ref="V46:V47"/>
    <mergeCell ref="W46:W47"/>
    <mergeCell ref="X46:X47"/>
    <mergeCell ref="T58:T59"/>
    <mergeCell ref="U58:U59"/>
    <mergeCell ref="V58:V59"/>
    <mergeCell ref="W58:W59"/>
    <mergeCell ref="X58:X59"/>
  </mergeCells>
  <phoneticPr fontId="8"/>
  <pageMargins left="0.62992125984251968" right="0.23622047244094491" top="0.74803149606299213" bottom="0.74803149606299213" header="0" footer="0"/>
  <pageSetup paperSize="8" scale="70" fitToHeight="0" orientation="landscape" r:id="rId1"/>
  <headerFooter>
    <oddHeader>&amp;Cりゅうそう放課後ラボ(放課後等デイサービス)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showGridLines="0" tabSelected="1" topLeftCell="A74" zoomScale="106" zoomScaleNormal="106" workbookViewId="0">
      <selection activeCell="A36" sqref="A36:XFD36"/>
    </sheetView>
  </sheetViews>
  <sheetFormatPr defaultColWidth="11.25" defaultRowHeight="15" customHeight="1"/>
  <cols>
    <col min="1" max="3" width="10.625" customWidth="1"/>
    <col min="4" max="18" width="15.625" customWidth="1"/>
    <col min="19" max="24" width="6" hidden="1" customWidth="1"/>
    <col min="25" max="26" width="6.75" customWidth="1"/>
  </cols>
  <sheetData>
    <row r="1" spans="1:24" ht="18.75">
      <c r="A1" s="114"/>
    </row>
    <row r="2" spans="1:24" ht="14.25" hidden="1">
      <c r="A2" s="317" t="s">
        <v>0</v>
      </c>
      <c r="B2" s="318"/>
      <c r="C2" s="318"/>
      <c r="D2" s="318"/>
      <c r="E2" s="319"/>
      <c r="F2" s="355" t="s">
        <v>129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52"/>
      <c r="T2" s="330" t="s">
        <v>1</v>
      </c>
      <c r="U2" s="332" t="s">
        <v>2</v>
      </c>
      <c r="V2" s="332" t="s">
        <v>3</v>
      </c>
      <c r="W2" s="332" t="s">
        <v>4</v>
      </c>
      <c r="X2" s="334" t="s">
        <v>5</v>
      </c>
    </row>
    <row r="3" spans="1:24" ht="14.25" hidden="1">
      <c r="A3" s="320"/>
      <c r="B3" s="321"/>
      <c r="C3" s="321"/>
      <c r="D3" s="321"/>
      <c r="E3" s="322"/>
      <c r="F3" s="51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77" t="s">
        <v>18</v>
      </c>
      <c r="T3" s="331"/>
      <c r="U3" s="333"/>
      <c r="V3" s="333"/>
      <c r="W3" s="333"/>
      <c r="X3" s="335"/>
    </row>
    <row r="4" spans="1:24" ht="14.25" hidden="1">
      <c r="A4" s="324" t="s">
        <v>64</v>
      </c>
      <c r="B4" s="325"/>
      <c r="C4" s="326"/>
      <c r="D4" s="72"/>
      <c r="E4" s="140"/>
      <c r="F4" s="7">
        <f t="shared" ref="F4:R4" si="0">SUM(F5:F7)</f>
        <v>1877640.56</v>
      </c>
      <c r="G4" s="8">
        <f t="shared" si="0"/>
        <v>1615502.48</v>
      </c>
      <c r="H4" s="8">
        <f t="shared" si="0"/>
        <v>1962919.92</v>
      </c>
      <c r="I4" s="8">
        <f t="shared" si="0"/>
        <v>1796361.2</v>
      </c>
      <c r="J4" s="8">
        <f t="shared" si="0"/>
        <v>1877140.56</v>
      </c>
      <c r="K4" s="8">
        <f t="shared" si="0"/>
        <v>1786261.2</v>
      </c>
      <c r="L4" s="8">
        <f t="shared" si="0"/>
        <v>1888408.56</v>
      </c>
      <c r="M4" s="8">
        <f t="shared" si="0"/>
        <v>1801429.2</v>
      </c>
      <c r="N4" s="8">
        <f t="shared" si="0"/>
        <v>1801429.2</v>
      </c>
      <c r="O4" s="8">
        <f t="shared" si="0"/>
        <v>1714449.84</v>
      </c>
      <c r="P4" s="8">
        <f t="shared" si="0"/>
        <v>1627470.48</v>
      </c>
      <c r="Q4" s="9">
        <f t="shared" si="0"/>
        <v>1975387.92</v>
      </c>
      <c r="R4" s="57">
        <f t="shared" si="0"/>
        <v>21724401.120000001</v>
      </c>
      <c r="T4" s="7">
        <f t="shared" ref="T4:X4" si="1">SUM(T5:T7)</f>
        <v>20076334.800000001</v>
      </c>
      <c r="U4" s="8">
        <f t="shared" si="1"/>
        <v>20076334.800000001</v>
      </c>
      <c r="V4" s="8">
        <f t="shared" si="1"/>
        <v>20076334.800000001</v>
      </c>
      <c r="W4" s="8">
        <f t="shared" si="1"/>
        <v>20076334.800000001</v>
      </c>
      <c r="X4" s="9">
        <f t="shared" si="1"/>
        <v>20076334.800000001</v>
      </c>
    </row>
    <row r="5" spans="1:24" ht="14.25" hidden="1">
      <c r="A5" s="327" t="s">
        <v>65</v>
      </c>
      <c r="B5" s="328"/>
      <c r="C5" s="329"/>
      <c r="D5" s="12"/>
      <c r="E5" s="144"/>
      <c r="F5" s="13">
        <f t="shared" ref="F5:R5" si="2">F22</f>
        <v>1844908.56</v>
      </c>
      <c r="G5" s="14">
        <f t="shared" si="2"/>
        <v>1583970.48</v>
      </c>
      <c r="H5" s="14">
        <f t="shared" si="2"/>
        <v>1931887.92</v>
      </c>
      <c r="I5" s="14">
        <f t="shared" si="2"/>
        <v>1757929.2</v>
      </c>
      <c r="J5" s="14">
        <f t="shared" si="2"/>
        <v>1844908.56</v>
      </c>
      <c r="K5" s="14">
        <f t="shared" si="2"/>
        <v>1757929.2</v>
      </c>
      <c r="L5" s="14">
        <f t="shared" si="2"/>
        <v>1844908.56</v>
      </c>
      <c r="M5" s="14">
        <f t="shared" si="2"/>
        <v>1757929.2</v>
      </c>
      <c r="N5" s="14">
        <f t="shared" si="2"/>
        <v>1757929.2</v>
      </c>
      <c r="O5" s="14">
        <f t="shared" si="2"/>
        <v>1670949.84</v>
      </c>
      <c r="P5" s="14">
        <f t="shared" si="2"/>
        <v>1583970.48</v>
      </c>
      <c r="Q5" s="15">
        <f t="shared" si="2"/>
        <v>1931887.92</v>
      </c>
      <c r="R5" s="61">
        <f t="shared" si="2"/>
        <v>21269109.120000001</v>
      </c>
      <c r="T5" s="13">
        <f t="shared" ref="T5:X5" si="3">T22</f>
        <v>19554334.800000001</v>
      </c>
      <c r="U5" s="14">
        <f t="shared" si="3"/>
        <v>19554334.800000001</v>
      </c>
      <c r="V5" s="14">
        <f t="shared" si="3"/>
        <v>19554334.800000001</v>
      </c>
      <c r="W5" s="14">
        <f t="shared" si="3"/>
        <v>19554334.800000001</v>
      </c>
      <c r="X5" s="15">
        <f t="shared" si="3"/>
        <v>19554334.800000001</v>
      </c>
    </row>
    <row r="6" spans="1:24" ht="14.25" hidden="1">
      <c r="A6" s="115" t="s">
        <v>156</v>
      </c>
      <c r="B6" s="116"/>
      <c r="C6" s="116"/>
      <c r="D6" s="12"/>
      <c r="E6" s="144"/>
      <c r="F6" s="13">
        <f t="shared" ref="F6:R6" si="4">F29</f>
        <v>32732</v>
      </c>
      <c r="G6" s="14">
        <f t="shared" si="4"/>
        <v>31532</v>
      </c>
      <c r="H6" s="14">
        <f t="shared" si="4"/>
        <v>31032</v>
      </c>
      <c r="I6" s="14">
        <f t="shared" si="4"/>
        <v>38432</v>
      </c>
      <c r="J6" s="14">
        <f t="shared" si="4"/>
        <v>32232</v>
      </c>
      <c r="K6" s="14">
        <f t="shared" si="4"/>
        <v>28332</v>
      </c>
      <c r="L6" s="14">
        <f t="shared" si="4"/>
        <v>43500</v>
      </c>
      <c r="M6" s="14">
        <f t="shared" si="4"/>
        <v>43500</v>
      </c>
      <c r="N6" s="14">
        <f t="shared" si="4"/>
        <v>43500</v>
      </c>
      <c r="O6" s="14">
        <f t="shared" si="4"/>
        <v>43500</v>
      </c>
      <c r="P6" s="14">
        <f t="shared" si="4"/>
        <v>43500</v>
      </c>
      <c r="Q6" s="15">
        <f t="shared" si="4"/>
        <v>43500</v>
      </c>
      <c r="R6" s="61">
        <f t="shared" si="4"/>
        <v>455292</v>
      </c>
      <c r="T6" s="13">
        <f t="shared" ref="T6:X6" si="5">T29</f>
        <v>522000</v>
      </c>
      <c r="U6" s="14">
        <f t="shared" si="5"/>
        <v>522000</v>
      </c>
      <c r="V6" s="14">
        <f t="shared" si="5"/>
        <v>522000</v>
      </c>
      <c r="W6" s="14">
        <f t="shared" si="5"/>
        <v>522000</v>
      </c>
      <c r="X6" s="15">
        <f t="shared" si="5"/>
        <v>522000</v>
      </c>
    </row>
    <row r="7" spans="1:24" ht="14.25" hidden="1">
      <c r="A7" s="340" t="s">
        <v>67</v>
      </c>
      <c r="B7" s="341"/>
      <c r="C7" s="342"/>
      <c r="D7" s="218"/>
      <c r="E7" s="150"/>
      <c r="F7" s="66">
        <f t="shared" ref="F7:O7" si="6">F33</f>
        <v>0</v>
      </c>
      <c r="G7" s="67">
        <f t="shared" si="6"/>
        <v>0</v>
      </c>
      <c r="H7" s="67">
        <f t="shared" si="6"/>
        <v>0</v>
      </c>
      <c r="I7" s="67">
        <f t="shared" si="6"/>
        <v>0</v>
      </c>
      <c r="J7" s="67">
        <f t="shared" si="6"/>
        <v>0</v>
      </c>
      <c r="K7" s="67">
        <f t="shared" si="6"/>
        <v>0</v>
      </c>
      <c r="L7" s="67">
        <f t="shared" si="6"/>
        <v>0</v>
      </c>
      <c r="M7" s="67">
        <f t="shared" si="6"/>
        <v>0</v>
      </c>
      <c r="N7" s="67">
        <f t="shared" si="6"/>
        <v>0</v>
      </c>
      <c r="O7" s="67">
        <f t="shared" si="6"/>
        <v>0</v>
      </c>
      <c r="P7" s="67">
        <v>0</v>
      </c>
      <c r="Q7" s="70">
        <f>Q33</f>
        <v>0</v>
      </c>
      <c r="R7" s="88">
        <f>SUM(F7:Q7)</f>
        <v>0</v>
      </c>
      <c r="T7" s="117">
        <f t="shared" ref="T7:X7" si="7">T33</f>
        <v>0</v>
      </c>
      <c r="U7" s="86">
        <f t="shared" si="7"/>
        <v>0</v>
      </c>
      <c r="V7" s="86">
        <f t="shared" si="7"/>
        <v>0</v>
      </c>
      <c r="W7" s="86">
        <f t="shared" si="7"/>
        <v>0</v>
      </c>
      <c r="X7" s="118">
        <f t="shared" si="7"/>
        <v>0</v>
      </c>
    </row>
    <row r="8" spans="1:24" ht="14.25" hidden="1">
      <c r="A8" s="387" t="s">
        <v>35</v>
      </c>
      <c r="B8" s="388"/>
      <c r="C8" s="389"/>
      <c r="D8" s="6"/>
      <c r="E8" s="6"/>
      <c r="F8" s="7">
        <f t="shared" ref="F8:R8" si="8">SUM(F9:F12)</f>
        <v>1437333.3333333333</v>
      </c>
      <c r="G8" s="8">
        <f t="shared" si="8"/>
        <v>1437333.3333333333</v>
      </c>
      <c r="H8" s="8">
        <f t="shared" si="8"/>
        <v>1437333.3333333333</v>
      </c>
      <c r="I8" s="8">
        <f t="shared" si="8"/>
        <v>1437333.3333333333</v>
      </c>
      <c r="J8" s="8">
        <f t="shared" si="8"/>
        <v>1411333.3333333333</v>
      </c>
      <c r="K8" s="8">
        <f t="shared" si="8"/>
        <v>1411333.3333333333</v>
      </c>
      <c r="L8" s="8">
        <f t="shared" si="8"/>
        <v>1411333.3333333333</v>
      </c>
      <c r="M8" s="8">
        <f t="shared" si="8"/>
        <v>1411333.3333333333</v>
      </c>
      <c r="N8" s="8">
        <f t="shared" si="8"/>
        <v>1411333.3333333333</v>
      </c>
      <c r="O8" s="8">
        <f t="shared" si="8"/>
        <v>1411333.3333333333</v>
      </c>
      <c r="P8" s="8">
        <f t="shared" si="8"/>
        <v>1411333.3333333333</v>
      </c>
      <c r="Q8" s="56">
        <f t="shared" si="8"/>
        <v>1411333.3333333333</v>
      </c>
      <c r="R8" s="57">
        <f t="shared" si="8"/>
        <v>17040000</v>
      </c>
      <c r="T8" s="7">
        <f t="shared" ref="T8:X8" si="9">SUM(T9:T12)</f>
        <v>16475000</v>
      </c>
      <c r="U8" s="8">
        <f t="shared" si="9"/>
        <v>16590694.999999998</v>
      </c>
      <c r="V8" s="8">
        <f t="shared" si="9"/>
        <v>16708125.424999999</v>
      </c>
      <c r="W8" s="8">
        <f t="shared" si="9"/>
        <v>15027317.306374997</v>
      </c>
      <c r="X8" s="9">
        <f t="shared" si="9"/>
        <v>16948297.065970622</v>
      </c>
    </row>
    <row r="9" spans="1:24" ht="14.25" hidden="1">
      <c r="A9" s="327" t="s">
        <v>68</v>
      </c>
      <c r="B9" s="328"/>
      <c r="C9" s="329"/>
      <c r="D9" s="12"/>
      <c r="E9" s="12"/>
      <c r="F9" s="13">
        <f t="shared" ref="F9:R9" si="10">F39</f>
        <v>925833.33333333326</v>
      </c>
      <c r="G9" s="14">
        <f t="shared" si="10"/>
        <v>925833.33333333326</v>
      </c>
      <c r="H9" s="14">
        <f t="shared" si="10"/>
        <v>925833.33333333326</v>
      </c>
      <c r="I9" s="14">
        <f t="shared" si="10"/>
        <v>925833.33333333326</v>
      </c>
      <c r="J9" s="14">
        <f t="shared" si="10"/>
        <v>899833.33333333326</v>
      </c>
      <c r="K9" s="14">
        <f t="shared" si="10"/>
        <v>899833.33333333326</v>
      </c>
      <c r="L9" s="14">
        <f t="shared" si="10"/>
        <v>899833.33333333326</v>
      </c>
      <c r="M9" s="14">
        <f t="shared" si="10"/>
        <v>899833.33333333326</v>
      </c>
      <c r="N9" s="14">
        <f t="shared" si="10"/>
        <v>899833.33333333326</v>
      </c>
      <c r="O9" s="14">
        <f t="shared" si="10"/>
        <v>899833.33333333326</v>
      </c>
      <c r="P9" s="14">
        <f t="shared" si="10"/>
        <v>899833.33333333326</v>
      </c>
      <c r="Q9" s="60">
        <f t="shared" si="10"/>
        <v>899833.33333333326</v>
      </c>
      <c r="R9" s="61">
        <f t="shared" si="10"/>
        <v>10902000</v>
      </c>
      <c r="T9" s="13">
        <f t="shared" ref="T9:X9" si="11">T39</f>
        <v>9713000</v>
      </c>
      <c r="U9" s="14">
        <f t="shared" si="11"/>
        <v>9828694.9999999981</v>
      </c>
      <c r="V9" s="14">
        <f t="shared" si="11"/>
        <v>9946125.4249999989</v>
      </c>
      <c r="W9" s="14">
        <f t="shared" si="11"/>
        <v>8265317.306374996</v>
      </c>
      <c r="X9" s="15">
        <f t="shared" si="11"/>
        <v>10186297.06597062</v>
      </c>
    </row>
    <row r="10" spans="1:24" ht="14.25" hidden="1">
      <c r="A10" s="115" t="s">
        <v>69</v>
      </c>
      <c r="B10" s="116"/>
      <c r="C10" s="116"/>
      <c r="D10" s="12"/>
      <c r="E10" s="12"/>
      <c r="F10" s="13">
        <f t="shared" ref="F10:R10" si="12">F48</f>
        <v>168000</v>
      </c>
      <c r="G10" s="14">
        <f t="shared" si="12"/>
        <v>168000</v>
      </c>
      <c r="H10" s="14">
        <f t="shared" si="12"/>
        <v>168000</v>
      </c>
      <c r="I10" s="14">
        <f t="shared" si="12"/>
        <v>168000</v>
      </c>
      <c r="J10" s="14">
        <f t="shared" si="12"/>
        <v>168000</v>
      </c>
      <c r="K10" s="14">
        <f t="shared" si="12"/>
        <v>168000</v>
      </c>
      <c r="L10" s="14">
        <f t="shared" si="12"/>
        <v>168000</v>
      </c>
      <c r="M10" s="14">
        <f t="shared" si="12"/>
        <v>168000</v>
      </c>
      <c r="N10" s="14">
        <f t="shared" si="12"/>
        <v>168000</v>
      </c>
      <c r="O10" s="14">
        <f t="shared" si="12"/>
        <v>168000</v>
      </c>
      <c r="P10" s="14">
        <f t="shared" si="12"/>
        <v>168000</v>
      </c>
      <c r="Q10" s="60">
        <f t="shared" si="12"/>
        <v>168000</v>
      </c>
      <c r="R10" s="61">
        <f t="shared" si="12"/>
        <v>2016000</v>
      </c>
      <c r="T10" s="13">
        <f t="shared" ref="T10:X10" si="13">T48</f>
        <v>2640000</v>
      </c>
      <c r="U10" s="14">
        <f t="shared" si="13"/>
        <v>2640000</v>
      </c>
      <c r="V10" s="14">
        <f t="shared" si="13"/>
        <v>2640000</v>
      </c>
      <c r="W10" s="14">
        <f t="shared" si="13"/>
        <v>2640000</v>
      </c>
      <c r="X10" s="15">
        <f t="shared" si="13"/>
        <v>2640000</v>
      </c>
    </row>
    <row r="11" spans="1:24" ht="14.25" hidden="1">
      <c r="A11" s="115" t="s">
        <v>157</v>
      </c>
      <c r="B11" s="116"/>
      <c r="C11" s="116"/>
      <c r="D11" s="12"/>
      <c r="E11" s="12"/>
      <c r="F11" s="13">
        <f t="shared" ref="F11:R11" si="14">F53</f>
        <v>293500</v>
      </c>
      <c r="G11" s="14">
        <f t="shared" si="14"/>
        <v>293500</v>
      </c>
      <c r="H11" s="14">
        <f t="shared" si="14"/>
        <v>293500</v>
      </c>
      <c r="I11" s="14">
        <f t="shared" si="14"/>
        <v>293500</v>
      </c>
      <c r="J11" s="14">
        <f t="shared" si="14"/>
        <v>293500</v>
      </c>
      <c r="K11" s="14">
        <f t="shared" si="14"/>
        <v>293500</v>
      </c>
      <c r="L11" s="14">
        <f t="shared" si="14"/>
        <v>293500</v>
      </c>
      <c r="M11" s="14">
        <f t="shared" si="14"/>
        <v>293500</v>
      </c>
      <c r="N11" s="14">
        <f t="shared" si="14"/>
        <v>293500</v>
      </c>
      <c r="O11" s="14">
        <f t="shared" si="14"/>
        <v>293500</v>
      </c>
      <c r="P11" s="14">
        <f t="shared" si="14"/>
        <v>293500</v>
      </c>
      <c r="Q11" s="60">
        <f t="shared" si="14"/>
        <v>293500</v>
      </c>
      <c r="R11" s="61">
        <f t="shared" si="14"/>
        <v>3522000</v>
      </c>
      <c r="T11" s="13">
        <f t="shared" ref="T11:X11" si="15">T53</f>
        <v>3522000</v>
      </c>
      <c r="U11" s="14">
        <f t="shared" si="15"/>
        <v>3522000</v>
      </c>
      <c r="V11" s="14">
        <f t="shared" si="15"/>
        <v>3522000</v>
      </c>
      <c r="W11" s="14">
        <f t="shared" si="15"/>
        <v>3522000</v>
      </c>
      <c r="X11" s="15">
        <f t="shared" si="15"/>
        <v>3522000</v>
      </c>
    </row>
    <row r="12" spans="1:24" ht="14.25" hidden="1">
      <c r="A12" s="327" t="s">
        <v>71</v>
      </c>
      <c r="B12" s="328"/>
      <c r="C12" s="329"/>
      <c r="D12" s="12"/>
      <c r="E12" s="12"/>
      <c r="F12" s="117">
        <f t="shared" ref="F12:R12" si="16">F60</f>
        <v>50000</v>
      </c>
      <c r="G12" s="86">
        <f t="shared" si="16"/>
        <v>50000</v>
      </c>
      <c r="H12" s="86">
        <f t="shared" si="16"/>
        <v>50000</v>
      </c>
      <c r="I12" s="86">
        <f t="shared" si="16"/>
        <v>50000</v>
      </c>
      <c r="J12" s="86">
        <f t="shared" si="16"/>
        <v>50000</v>
      </c>
      <c r="K12" s="86">
        <f t="shared" si="16"/>
        <v>50000</v>
      </c>
      <c r="L12" s="86">
        <f t="shared" si="16"/>
        <v>50000</v>
      </c>
      <c r="M12" s="86">
        <f t="shared" si="16"/>
        <v>50000</v>
      </c>
      <c r="N12" s="86">
        <f t="shared" si="16"/>
        <v>50000</v>
      </c>
      <c r="O12" s="86">
        <f t="shared" si="16"/>
        <v>50000</v>
      </c>
      <c r="P12" s="86">
        <f t="shared" si="16"/>
        <v>50000</v>
      </c>
      <c r="Q12" s="87">
        <f t="shared" si="16"/>
        <v>50000</v>
      </c>
      <c r="R12" s="88">
        <f t="shared" si="16"/>
        <v>600000</v>
      </c>
      <c r="T12" s="13">
        <f t="shared" ref="T12:X12" si="17">T60</f>
        <v>600000</v>
      </c>
      <c r="U12" s="14">
        <f t="shared" si="17"/>
        <v>600000</v>
      </c>
      <c r="V12" s="14">
        <f t="shared" si="17"/>
        <v>600000</v>
      </c>
      <c r="W12" s="14">
        <f t="shared" si="17"/>
        <v>600000</v>
      </c>
      <c r="X12" s="15">
        <f t="shared" si="17"/>
        <v>600000</v>
      </c>
    </row>
    <row r="13" spans="1:24" ht="14.25" hidden="1">
      <c r="A13" s="343" t="s">
        <v>26</v>
      </c>
      <c r="B13" s="328"/>
      <c r="C13" s="329"/>
      <c r="D13" s="18"/>
      <c r="E13" s="18"/>
      <c r="F13" s="7">
        <f t="shared" ref="F13:Q13" si="18">F4-F8</f>
        <v>440307.2266666668</v>
      </c>
      <c r="G13" s="8">
        <f t="shared" si="18"/>
        <v>178169.14666666673</v>
      </c>
      <c r="H13" s="8">
        <f t="shared" si="18"/>
        <v>525586.58666666667</v>
      </c>
      <c r="I13" s="8">
        <f t="shared" si="18"/>
        <v>359027.8666666667</v>
      </c>
      <c r="J13" s="8">
        <f t="shared" si="18"/>
        <v>465807.2266666668</v>
      </c>
      <c r="K13" s="8">
        <f t="shared" si="18"/>
        <v>374927.8666666667</v>
      </c>
      <c r="L13" s="8">
        <f t="shared" si="18"/>
        <v>477075.2266666668</v>
      </c>
      <c r="M13" s="8">
        <f t="shared" si="18"/>
        <v>390095.8666666667</v>
      </c>
      <c r="N13" s="8">
        <f t="shared" si="18"/>
        <v>390095.8666666667</v>
      </c>
      <c r="O13" s="8">
        <f t="shared" si="18"/>
        <v>303116.50666666683</v>
      </c>
      <c r="P13" s="8">
        <f t="shared" si="18"/>
        <v>216137.14666666673</v>
      </c>
      <c r="Q13" s="56">
        <f t="shared" si="18"/>
        <v>564054.58666666667</v>
      </c>
      <c r="R13" s="57">
        <f t="shared" ref="R13:R14" si="19">SUM(F13:Q13)</f>
        <v>4684401.120000001</v>
      </c>
      <c r="T13" s="19">
        <f t="shared" ref="T13:X13" si="20">T4-T8</f>
        <v>3601334.8000000007</v>
      </c>
      <c r="U13" s="20">
        <f t="shared" si="20"/>
        <v>3485639.8000000026</v>
      </c>
      <c r="V13" s="20">
        <f t="shared" si="20"/>
        <v>3368209.3750000019</v>
      </c>
      <c r="W13" s="20">
        <f t="shared" si="20"/>
        <v>5049017.4936250038</v>
      </c>
      <c r="X13" s="21">
        <f t="shared" si="20"/>
        <v>3128037.7340293787</v>
      </c>
    </row>
    <row r="14" spans="1:24" ht="14.25" hidden="1">
      <c r="A14" s="344" t="s">
        <v>27</v>
      </c>
      <c r="B14" s="341"/>
      <c r="C14" s="342"/>
      <c r="D14" s="23"/>
      <c r="E14" s="23"/>
      <c r="F14" s="24">
        <f t="shared" ref="F14:Q14" si="21">F13</f>
        <v>440307.2266666668</v>
      </c>
      <c r="G14" s="25">
        <f t="shared" si="21"/>
        <v>178169.14666666673</v>
      </c>
      <c r="H14" s="25">
        <f t="shared" si="21"/>
        <v>525586.58666666667</v>
      </c>
      <c r="I14" s="25">
        <f t="shared" si="21"/>
        <v>359027.8666666667</v>
      </c>
      <c r="J14" s="25">
        <f t="shared" si="21"/>
        <v>465807.2266666668</v>
      </c>
      <c r="K14" s="25">
        <f t="shared" si="21"/>
        <v>374927.8666666667</v>
      </c>
      <c r="L14" s="25">
        <f t="shared" si="21"/>
        <v>477075.2266666668</v>
      </c>
      <c r="M14" s="25">
        <f t="shared" si="21"/>
        <v>390095.8666666667</v>
      </c>
      <c r="N14" s="25">
        <f t="shared" si="21"/>
        <v>390095.8666666667</v>
      </c>
      <c r="O14" s="25">
        <f t="shared" si="21"/>
        <v>303116.50666666683</v>
      </c>
      <c r="P14" s="25">
        <f t="shared" si="21"/>
        <v>216137.14666666673</v>
      </c>
      <c r="Q14" s="119">
        <f t="shared" si="21"/>
        <v>564054.58666666667</v>
      </c>
      <c r="R14" s="113">
        <f t="shared" si="19"/>
        <v>4684401.120000001</v>
      </c>
      <c r="T14" s="24">
        <f t="shared" ref="T14:X14" si="22">T13</f>
        <v>3601334.8000000007</v>
      </c>
      <c r="U14" s="25">
        <f t="shared" si="22"/>
        <v>3485639.8000000026</v>
      </c>
      <c r="V14" s="25">
        <f t="shared" si="22"/>
        <v>3368209.3750000019</v>
      </c>
      <c r="W14" s="25">
        <f t="shared" si="22"/>
        <v>5049017.4936250038</v>
      </c>
      <c r="X14" s="26">
        <f t="shared" si="22"/>
        <v>3128037.7340293787</v>
      </c>
    </row>
    <row r="15" spans="1:24" ht="14.25" hidden="1">
      <c r="A15" s="28" t="s">
        <v>28</v>
      </c>
      <c r="B15" s="29"/>
      <c r="C15" s="29"/>
      <c r="D15" s="30">
        <v>0.32</v>
      </c>
      <c r="E15" s="31"/>
      <c r="F15" s="123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3"/>
      <c r="T15" s="36"/>
      <c r="U15" s="37"/>
      <c r="V15" s="37"/>
      <c r="W15" s="37"/>
      <c r="X15" s="38"/>
    </row>
    <row r="16" spans="1:24" ht="14.25" hidden="1">
      <c r="A16" s="345" t="s">
        <v>29</v>
      </c>
      <c r="B16" s="346"/>
      <c r="C16" s="347"/>
      <c r="D16" s="39"/>
      <c r="E16" s="40"/>
      <c r="F16" s="44">
        <f>F14</f>
        <v>440307.2266666668</v>
      </c>
      <c r="G16" s="124">
        <f t="shared" ref="G16:R16" si="23">G14-G15</f>
        <v>178169.14666666673</v>
      </c>
      <c r="H16" s="124">
        <f t="shared" si="23"/>
        <v>525586.58666666667</v>
      </c>
      <c r="I16" s="124">
        <f t="shared" si="23"/>
        <v>359027.8666666667</v>
      </c>
      <c r="J16" s="124">
        <f t="shared" si="23"/>
        <v>465807.2266666668</v>
      </c>
      <c r="K16" s="124">
        <f t="shared" si="23"/>
        <v>374927.8666666667</v>
      </c>
      <c r="L16" s="124">
        <f t="shared" si="23"/>
        <v>477075.2266666668</v>
      </c>
      <c r="M16" s="124">
        <f t="shared" si="23"/>
        <v>390095.8666666667</v>
      </c>
      <c r="N16" s="124">
        <f t="shared" si="23"/>
        <v>390095.8666666667</v>
      </c>
      <c r="O16" s="124">
        <f t="shared" si="23"/>
        <v>303116.50666666683</v>
      </c>
      <c r="P16" s="124">
        <f t="shared" si="23"/>
        <v>216137.14666666673</v>
      </c>
      <c r="Q16" s="125">
        <f t="shared" si="23"/>
        <v>564054.58666666667</v>
      </c>
      <c r="R16" s="44">
        <f t="shared" si="23"/>
        <v>4684401.120000001</v>
      </c>
      <c r="T16" s="41">
        <f t="shared" ref="T16:X16" si="24">T14-T15</f>
        <v>3601334.8000000007</v>
      </c>
      <c r="U16" s="42">
        <f t="shared" si="24"/>
        <v>3485639.8000000026</v>
      </c>
      <c r="V16" s="42">
        <f t="shared" si="24"/>
        <v>3368209.3750000019</v>
      </c>
      <c r="W16" s="42">
        <f t="shared" si="24"/>
        <v>5049017.4936250038</v>
      </c>
      <c r="X16" s="43">
        <f t="shared" si="24"/>
        <v>3128037.7340293787</v>
      </c>
    </row>
    <row r="17" spans="1:24" ht="14.25" hidden="1">
      <c r="A17" s="348" t="s">
        <v>30</v>
      </c>
      <c r="B17" s="321"/>
      <c r="C17" s="321"/>
      <c r="D17" s="45"/>
      <c r="E17" s="46"/>
      <c r="F17" s="127">
        <f>F16</f>
        <v>440307.2266666668</v>
      </c>
      <c r="G17" s="49">
        <f t="shared" ref="G17:Q17" si="25">F17+G16</f>
        <v>618476.37333333353</v>
      </c>
      <c r="H17" s="49">
        <f t="shared" si="25"/>
        <v>1144062.9600000002</v>
      </c>
      <c r="I17" s="49">
        <f t="shared" si="25"/>
        <v>1503090.8266666669</v>
      </c>
      <c r="J17" s="49">
        <f t="shared" si="25"/>
        <v>1968898.0533333337</v>
      </c>
      <c r="K17" s="49">
        <f t="shared" si="25"/>
        <v>2343825.9200000004</v>
      </c>
      <c r="L17" s="49">
        <f t="shared" si="25"/>
        <v>2820901.1466666674</v>
      </c>
      <c r="M17" s="49">
        <f t="shared" si="25"/>
        <v>3210997.0133333341</v>
      </c>
      <c r="N17" s="49">
        <f t="shared" si="25"/>
        <v>3601092.8800000008</v>
      </c>
      <c r="O17" s="49">
        <f t="shared" si="25"/>
        <v>3904209.3866666676</v>
      </c>
      <c r="P17" s="49">
        <f t="shared" si="25"/>
        <v>4120346.5333333341</v>
      </c>
      <c r="Q17" s="126">
        <f t="shared" si="25"/>
        <v>4684401.120000001</v>
      </c>
      <c r="R17" s="127"/>
      <c r="T17" s="48"/>
      <c r="U17" s="49"/>
      <c r="V17" s="49"/>
      <c r="W17" s="49"/>
      <c r="X17" s="49"/>
    </row>
    <row r="18" spans="1:24" ht="15" hidden="1" customHeight="1"/>
    <row r="19" spans="1:24" ht="15" hidden="1" customHeight="1"/>
    <row r="20" spans="1:24" ht="14.25">
      <c r="A20" s="317" t="s">
        <v>72</v>
      </c>
      <c r="B20" s="318"/>
      <c r="C20" s="318"/>
      <c r="D20" s="318"/>
      <c r="E20" s="319"/>
      <c r="F20" s="35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52"/>
      <c r="T20" s="330" t="s">
        <v>1</v>
      </c>
      <c r="U20" s="332" t="s">
        <v>2</v>
      </c>
      <c r="V20" s="332" t="s">
        <v>3</v>
      </c>
      <c r="W20" s="332" t="s">
        <v>4</v>
      </c>
      <c r="X20" s="334" t="s">
        <v>5</v>
      </c>
    </row>
    <row r="21" spans="1:24" ht="15.75" customHeight="1">
      <c r="A21" s="320"/>
      <c r="B21" s="321"/>
      <c r="C21" s="321"/>
      <c r="D21" s="321"/>
      <c r="E21" s="322"/>
      <c r="F21" s="51" t="s">
        <v>6</v>
      </c>
      <c r="G21" s="52" t="s">
        <v>7</v>
      </c>
      <c r="H21" s="52" t="s">
        <v>8</v>
      </c>
      <c r="I21" s="52" t="s">
        <v>9</v>
      </c>
      <c r="J21" s="52" t="s">
        <v>10</v>
      </c>
      <c r="K21" s="52" t="s">
        <v>11</v>
      </c>
      <c r="L21" s="52" t="s">
        <v>12</v>
      </c>
      <c r="M21" s="52" t="s">
        <v>13</v>
      </c>
      <c r="N21" s="52" t="s">
        <v>14</v>
      </c>
      <c r="O21" s="52" t="s">
        <v>15</v>
      </c>
      <c r="P21" s="52" t="s">
        <v>16</v>
      </c>
      <c r="Q21" s="52" t="s">
        <v>17</v>
      </c>
      <c r="R21" s="77" t="s">
        <v>18</v>
      </c>
      <c r="T21" s="331"/>
      <c r="U21" s="333"/>
      <c r="V21" s="333"/>
      <c r="W21" s="333"/>
      <c r="X21" s="335"/>
    </row>
    <row r="22" spans="1:24" ht="15.75" customHeight="1">
      <c r="A22" s="324" t="s">
        <v>73</v>
      </c>
      <c r="B22" s="325"/>
      <c r="C22" s="326"/>
      <c r="D22" s="72"/>
      <c r="E22" s="72"/>
      <c r="F22" s="7">
        <f t="shared" ref="F22:R22" si="26">SUM(F23:F28)</f>
        <v>1844908.56</v>
      </c>
      <c r="G22" s="8">
        <f t="shared" si="26"/>
        <v>1583970.48</v>
      </c>
      <c r="H22" s="8">
        <f t="shared" si="26"/>
        <v>1931887.92</v>
      </c>
      <c r="I22" s="8">
        <f t="shared" si="26"/>
        <v>1757929.2</v>
      </c>
      <c r="J22" s="8">
        <f t="shared" si="26"/>
        <v>1844908.56</v>
      </c>
      <c r="K22" s="8">
        <f t="shared" si="26"/>
        <v>1757929.2</v>
      </c>
      <c r="L22" s="8">
        <f t="shared" si="26"/>
        <v>1844908.56</v>
      </c>
      <c r="M22" s="8">
        <f t="shared" si="26"/>
        <v>1757929.2</v>
      </c>
      <c r="N22" s="8">
        <f t="shared" si="26"/>
        <v>1757929.2</v>
      </c>
      <c r="O22" s="8">
        <f t="shared" si="26"/>
        <v>1670949.84</v>
      </c>
      <c r="P22" s="8">
        <f t="shared" si="26"/>
        <v>1583970.48</v>
      </c>
      <c r="Q22" s="9">
        <f t="shared" si="26"/>
        <v>1931887.92</v>
      </c>
      <c r="R22" s="10">
        <f t="shared" si="26"/>
        <v>21269109.120000001</v>
      </c>
      <c r="T22" s="7">
        <f t="shared" ref="T22:X22" si="27">SUM(T23:T28)</f>
        <v>19554334.800000001</v>
      </c>
      <c r="U22" s="8">
        <f t="shared" si="27"/>
        <v>19554334.800000001</v>
      </c>
      <c r="V22" s="8">
        <f t="shared" si="27"/>
        <v>19554334.800000001</v>
      </c>
      <c r="W22" s="8">
        <f t="shared" si="27"/>
        <v>19554334.800000001</v>
      </c>
      <c r="X22" s="9">
        <f t="shared" si="27"/>
        <v>19554334.800000001</v>
      </c>
    </row>
    <row r="23" spans="1:24" ht="15.75" customHeight="1">
      <c r="A23" s="370" t="s">
        <v>158</v>
      </c>
      <c r="B23" s="328"/>
      <c r="C23" s="329"/>
      <c r="D23" s="63">
        <f>611*10</f>
        <v>6110</v>
      </c>
      <c r="E23" s="12" t="s">
        <v>75</v>
      </c>
      <c r="F23" s="13">
        <f t="shared" ref="F23:Q23" si="28">$D$23*F98*F99</f>
        <v>1539720</v>
      </c>
      <c r="G23" s="14">
        <f t="shared" si="28"/>
        <v>1319760</v>
      </c>
      <c r="H23" s="14">
        <f t="shared" si="28"/>
        <v>1613040</v>
      </c>
      <c r="I23" s="14">
        <f t="shared" si="28"/>
        <v>1466400</v>
      </c>
      <c r="J23" s="14">
        <f t="shared" si="28"/>
        <v>1539720</v>
      </c>
      <c r="K23" s="14">
        <f t="shared" si="28"/>
        <v>1466400</v>
      </c>
      <c r="L23" s="14">
        <f t="shared" si="28"/>
        <v>1539720</v>
      </c>
      <c r="M23" s="14">
        <f t="shared" si="28"/>
        <v>1466400</v>
      </c>
      <c r="N23" s="14">
        <f t="shared" si="28"/>
        <v>1466400</v>
      </c>
      <c r="O23" s="14">
        <f t="shared" si="28"/>
        <v>1393080</v>
      </c>
      <c r="P23" s="14">
        <f t="shared" si="28"/>
        <v>1319760</v>
      </c>
      <c r="Q23" s="15">
        <f t="shared" si="28"/>
        <v>1613040</v>
      </c>
      <c r="R23" s="16">
        <f t="shared" ref="R23:R28" si="29">SUM(F23:Q23)</f>
        <v>17743440</v>
      </c>
      <c r="T23" s="13">
        <f>D23*T98*T99</f>
        <v>17474600</v>
      </c>
      <c r="U23" s="14">
        <f t="shared" ref="U23:X23" si="30">$D$23*$T$98*$T$99</f>
        <v>17474600</v>
      </c>
      <c r="V23" s="14">
        <f t="shared" si="30"/>
        <v>17474600</v>
      </c>
      <c r="W23" s="14">
        <f t="shared" si="30"/>
        <v>17474600</v>
      </c>
      <c r="X23" s="15">
        <f t="shared" si="30"/>
        <v>17474600</v>
      </c>
    </row>
    <row r="24" spans="1:24" ht="15.75" customHeight="1">
      <c r="A24" s="143" t="s">
        <v>159</v>
      </c>
      <c r="B24" s="129"/>
      <c r="C24" s="129"/>
      <c r="D24" s="63">
        <v>940</v>
      </c>
      <c r="E24" s="12" t="s">
        <v>75</v>
      </c>
      <c r="F24" s="13">
        <f t="shared" ref="F24:Q24" si="31">$D$24*10</f>
        <v>9400</v>
      </c>
      <c r="G24" s="13">
        <f t="shared" si="31"/>
        <v>9400</v>
      </c>
      <c r="H24" s="13">
        <f t="shared" si="31"/>
        <v>9400</v>
      </c>
      <c r="I24" s="13">
        <f t="shared" si="31"/>
        <v>9400</v>
      </c>
      <c r="J24" s="13">
        <f t="shared" si="31"/>
        <v>9400</v>
      </c>
      <c r="K24" s="13">
        <f t="shared" si="31"/>
        <v>9400</v>
      </c>
      <c r="L24" s="13">
        <f t="shared" si="31"/>
        <v>9400</v>
      </c>
      <c r="M24" s="13">
        <f t="shared" si="31"/>
        <v>9400</v>
      </c>
      <c r="N24" s="13">
        <f t="shared" si="31"/>
        <v>9400</v>
      </c>
      <c r="O24" s="13">
        <f t="shared" si="31"/>
        <v>9400</v>
      </c>
      <c r="P24" s="13">
        <f t="shared" si="31"/>
        <v>9400</v>
      </c>
      <c r="Q24" s="13">
        <f t="shared" si="31"/>
        <v>9400</v>
      </c>
      <c r="R24" s="16">
        <f t="shared" si="29"/>
        <v>112800</v>
      </c>
      <c r="T24" s="13"/>
      <c r="U24" s="14"/>
      <c r="V24" s="14"/>
      <c r="W24" s="14"/>
      <c r="X24" s="15"/>
    </row>
    <row r="25" spans="1:24" ht="15.75" customHeight="1">
      <c r="A25" s="134" t="s">
        <v>160</v>
      </c>
      <c r="B25" s="131"/>
      <c r="C25" s="131"/>
      <c r="D25" s="132">
        <f>10*10</f>
        <v>100</v>
      </c>
      <c r="E25" s="12" t="s">
        <v>75</v>
      </c>
      <c r="F25" s="13">
        <f t="shared" ref="F25:Q25" si="32">$D$25*85</f>
        <v>8500</v>
      </c>
      <c r="G25" s="14">
        <f t="shared" si="32"/>
        <v>8500</v>
      </c>
      <c r="H25" s="14">
        <f t="shared" si="32"/>
        <v>8500</v>
      </c>
      <c r="I25" s="14">
        <f t="shared" si="32"/>
        <v>8500</v>
      </c>
      <c r="J25" s="14">
        <f t="shared" si="32"/>
        <v>8500</v>
      </c>
      <c r="K25" s="14">
        <f t="shared" si="32"/>
        <v>8500</v>
      </c>
      <c r="L25" s="14">
        <f t="shared" si="32"/>
        <v>8500</v>
      </c>
      <c r="M25" s="14">
        <f t="shared" si="32"/>
        <v>8500</v>
      </c>
      <c r="N25" s="14">
        <f t="shared" si="32"/>
        <v>8500</v>
      </c>
      <c r="O25" s="14">
        <f t="shared" si="32"/>
        <v>8500</v>
      </c>
      <c r="P25" s="14">
        <f t="shared" si="32"/>
        <v>8500</v>
      </c>
      <c r="Q25" s="15">
        <f t="shared" si="32"/>
        <v>8500</v>
      </c>
      <c r="R25" s="16">
        <f t="shared" si="29"/>
        <v>102000</v>
      </c>
      <c r="T25" s="13"/>
      <c r="U25" s="14"/>
      <c r="V25" s="14"/>
      <c r="W25" s="14"/>
      <c r="X25" s="15"/>
    </row>
    <row r="26" spans="1:24" ht="15.75" customHeight="1">
      <c r="A26" s="134" t="s">
        <v>78</v>
      </c>
      <c r="B26" s="131"/>
      <c r="C26" s="131"/>
      <c r="D26" s="132">
        <v>300</v>
      </c>
      <c r="E26" s="12" t="s">
        <v>75</v>
      </c>
      <c r="F26" s="13">
        <f t="shared" ref="F26:Q26" si="33">$D$26*F98*8</f>
        <v>50400</v>
      </c>
      <c r="G26" s="13">
        <f t="shared" si="33"/>
        <v>43200</v>
      </c>
      <c r="H26" s="13">
        <f t="shared" si="33"/>
        <v>52800</v>
      </c>
      <c r="I26" s="13">
        <f t="shared" si="33"/>
        <v>48000</v>
      </c>
      <c r="J26" s="13">
        <f t="shared" si="33"/>
        <v>50400</v>
      </c>
      <c r="K26" s="13">
        <f t="shared" si="33"/>
        <v>48000</v>
      </c>
      <c r="L26" s="13">
        <f t="shared" si="33"/>
        <v>50400</v>
      </c>
      <c r="M26" s="13">
        <f t="shared" si="33"/>
        <v>48000</v>
      </c>
      <c r="N26" s="13">
        <f t="shared" si="33"/>
        <v>48000</v>
      </c>
      <c r="O26" s="13">
        <f t="shared" si="33"/>
        <v>45600</v>
      </c>
      <c r="P26" s="13">
        <f t="shared" si="33"/>
        <v>43200</v>
      </c>
      <c r="Q26" s="13">
        <f t="shared" si="33"/>
        <v>52800</v>
      </c>
      <c r="R26" s="16">
        <f t="shared" si="29"/>
        <v>580800</v>
      </c>
      <c r="T26" s="13"/>
      <c r="U26" s="14"/>
      <c r="V26" s="14"/>
      <c r="W26" s="14"/>
      <c r="X26" s="15"/>
    </row>
    <row r="27" spans="1:24" ht="15.75" customHeight="1">
      <c r="A27" s="386" t="s">
        <v>161</v>
      </c>
      <c r="B27" s="328"/>
      <c r="C27" s="329"/>
      <c r="D27" s="219">
        <f>58*10</f>
        <v>580</v>
      </c>
      <c r="E27" s="12" t="s">
        <v>75</v>
      </c>
      <c r="F27" s="13">
        <f t="shared" ref="F27:Q27" si="34">$D$27*F98*F99</f>
        <v>146160</v>
      </c>
      <c r="G27" s="13">
        <f t="shared" si="34"/>
        <v>125280</v>
      </c>
      <c r="H27" s="13">
        <f t="shared" si="34"/>
        <v>153120</v>
      </c>
      <c r="I27" s="13">
        <f t="shared" si="34"/>
        <v>139200</v>
      </c>
      <c r="J27" s="13">
        <f t="shared" si="34"/>
        <v>146160</v>
      </c>
      <c r="K27" s="13">
        <f t="shared" si="34"/>
        <v>139200</v>
      </c>
      <c r="L27" s="13">
        <f t="shared" si="34"/>
        <v>146160</v>
      </c>
      <c r="M27" s="13">
        <f t="shared" si="34"/>
        <v>139200</v>
      </c>
      <c r="N27" s="13">
        <f t="shared" si="34"/>
        <v>139200</v>
      </c>
      <c r="O27" s="13">
        <f t="shared" si="34"/>
        <v>132240</v>
      </c>
      <c r="P27" s="13">
        <f t="shared" si="34"/>
        <v>125280</v>
      </c>
      <c r="Q27" s="13">
        <f t="shared" si="34"/>
        <v>153120</v>
      </c>
      <c r="R27" s="16">
        <f t="shared" si="29"/>
        <v>1684320</v>
      </c>
      <c r="T27" s="13">
        <f t="shared" ref="T27:X27" si="35">$D$27*$T$98*$T$99</f>
        <v>1658800</v>
      </c>
      <c r="U27" s="14">
        <f t="shared" si="35"/>
        <v>1658800</v>
      </c>
      <c r="V27" s="14">
        <f t="shared" si="35"/>
        <v>1658800</v>
      </c>
      <c r="W27" s="14">
        <f t="shared" si="35"/>
        <v>1658800</v>
      </c>
      <c r="X27" s="15">
        <f t="shared" si="35"/>
        <v>1658800</v>
      </c>
    </row>
    <row r="28" spans="1:24" ht="15.75" customHeight="1">
      <c r="A28" s="372" t="s">
        <v>79</v>
      </c>
      <c r="B28" s="341"/>
      <c r="C28" s="342"/>
      <c r="D28" s="136" t="s">
        <v>162</v>
      </c>
      <c r="E28" s="137" t="s">
        <v>81</v>
      </c>
      <c r="F28" s="66">
        <f t="shared" ref="F28:Q28" si="36">(F23+F27+F25+F26)*52/1000</f>
        <v>90728.56</v>
      </c>
      <c r="G28" s="67">
        <f t="shared" si="36"/>
        <v>77830.48</v>
      </c>
      <c r="H28" s="67">
        <f t="shared" si="36"/>
        <v>95027.92</v>
      </c>
      <c r="I28" s="67">
        <f t="shared" si="36"/>
        <v>86429.2</v>
      </c>
      <c r="J28" s="67">
        <f t="shared" si="36"/>
        <v>90728.56</v>
      </c>
      <c r="K28" s="67">
        <f t="shared" si="36"/>
        <v>86429.2</v>
      </c>
      <c r="L28" s="67">
        <f t="shared" si="36"/>
        <v>90728.56</v>
      </c>
      <c r="M28" s="67">
        <f t="shared" si="36"/>
        <v>86429.2</v>
      </c>
      <c r="N28" s="67">
        <f t="shared" si="36"/>
        <v>86429.2</v>
      </c>
      <c r="O28" s="67">
        <f t="shared" si="36"/>
        <v>82129.84</v>
      </c>
      <c r="P28" s="67">
        <f t="shared" si="36"/>
        <v>77830.48</v>
      </c>
      <c r="Q28" s="70">
        <f t="shared" si="36"/>
        <v>95027.92</v>
      </c>
      <c r="R28" s="98">
        <f t="shared" si="29"/>
        <v>1045749.1199999999</v>
      </c>
      <c r="T28" s="117">
        <f t="shared" ref="T28:X28" si="37">(T23+T27)*22/1000</f>
        <v>420934.8</v>
      </c>
      <c r="U28" s="86">
        <f t="shared" si="37"/>
        <v>420934.8</v>
      </c>
      <c r="V28" s="86">
        <f t="shared" si="37"/>
        <v>420934.8</v>
      </c>
      <c r="W28" s="86">
        <f t="shared" si="37"/>
        <v>420934.8</v>
      </c>
      <c r="X28" s="118">
        <f t="shared" si="37"/>
        <v>420934.8</v>
      </c>
    </row>
    <row r="29" spans="1:24" ht="15.75" customHeight="1">
      <c r="A29" s="138" t="s">
        <v>163</v>
      </c>
      <c r="B29" s="139"/>
      <c r="C29" s="139"/>
      <c r="D29" s="79"/>
      <c r="E29" s="140"/>
      <c r="F29" s="89">
        <f t="shared" ref="F29:R29" si="38">SUM(F30:F32)</f>
        <v>32732</v>
      </c>
      <c r="G29" s="141">
        <f t="shared" si="38"/>
        <v>31532</v>
      </c>
      <c r="H29" s="141">
        <f t="shared" si="38"/>
        <v>31032</v>
      </c>
      <c r="I29" s="141">
        <f t="shared" si="38"/>
        <v>38432</v>
      </c>
      <c r="J29" s="141">
        <f t="shared" si="38"/>
        <v>32232</v>
      </c>
      <c r="K29" s="141">
        <f t="shared" si="38"/>
        <v>28332</v>
      </c>
      <c r="L29" s="141">
        <f t="shared" si="38"/>
        <v>43500</v>
      </c>
      <c r="M29" s="141">
        <f t="shared" si="38"/>
        <v>43500</v>
      </c>
      <c r="N29" s="141">
        <f t="shared" si="38"/>
        <v>43500</v>
      </c>
      <c r="O29" s="141">
        <f t="shared" si="38"/>
        <v>43500</v>
      </c>
      <c r="P29" s="141">
        <f t="shared" si="38"/>
        <v>43500</v>
      </c>
      <c r="Q29" s="142">
        <f t="shared" si="38"/>
        <v>43500</v>
      </c>
      <c r="R29" s="99">
        <f t="shared" si="38"/>
        <v>455292</v>
      </c>
      <c r="T29" s="7">
        <f t="shared" ref="T29:X29" si="39">SUM(T30:T32)</f>
        <v>522000</v>
      </c>
      <c r="U29" s="8">
        <f t="shared" si="39"/>
        <v>522000</v>
      </c>
      <c r="V29" s="8">
        <f t="shared" si="39"/>
        <v>522000</v>
      </c>
      <c r="W29" s="8">
        <f t="shared" si="39"/>
        <v>522000</v>
      </c>
      <c r="X29" s="9">
        <f t="shared" si="39"/>
        <v>522000</v>
      </c>
    </row>
    <row r="30" spans="1:24" ht="15.75" customHeight="1">
      <c r="A30" s="143" t="s">
        <v>164</v>
      </c>
      <c r="B30" s="129"/>
      <c r="C30" s="129"/>
      <c r="D30" s="63">
        <v>43500</v>
      </c>
      <c r="E30" s="144" t="s">
        <v>84</v>
      </c>
      <c r="F30" s="13">
        <v>32732</v>
      </c>
      <c r="G30" s="145">
        <v>31532</v>
      </c>
      <c r="H30" s="145">
        <v>31032</v>
      </c>
      <c r="I30" s="145">
        <v>38432</v>
      </c>
      <c r="J30" s="145">
        <v>32232</v>
      </c>
      <c r="K30" s="145">
        <v>28332</v>
      </c>
      <c r="L30" s="145">
        <f t="shared" ref="L30:Q30" si="40">$D$30</f>
        <v>43500</v>
      </c>
      <c r="M30" s="145">
        <f t="shared" si="40"/>
        <v>43500</v>
      </c>
      <c r="N30" s="145">
        <f t="shared" si="40"/>
        <v>43500</v>
      </c>
      <c r="O30" s="145">
        <f t="shared" si="40"/>
        <v>43500</v>
      </c>
      <c r="P30" s="145">
        <f t="shared" si="40"/>
        <v>43500</v>
      </c>
      <c r="Q30" s="84">
        <f t="shared" si="40"/>
        <v>43500</v>
      </c>
      <c r="R30" s="61">
        <f t="shared" ref="R30:R32" si="41">SUM(F30:Q30)</f>
        <v>455292</v>
      </c>
      <c r="T30" s="13">
        <f t="shared" ref="T30:X30" si="42">$D$30*12</f>
        <v>522000</v>
      </c>
      <c r="U30" s="14">
        <f t="shared" si="42"/>
        <v>522000</v>
      </c>
      <c r="V30" s="14">
        <f t="shared" si="42"/>
        <v>522000</v>
      </c>
      <c r="W30" s="14">
        <f t="shared" si="42"/>
        <v>522000</v>
      </c>
      <c r="X30" s="15">
        <f t="shared" si="42"/>
        <v>522000</v>
      </c>
    </row>
    <row r="31" spans="1:24" ht="15.75" customHeight="1">
      <c r="A31" s="143"/>
      <c r="B31" s="129"/>
      <c r="C31" s="129"/>
      <c r="D31" s="63"/>
      <c r="E31" s="144" t="s">
        <v>84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61">
        <f t="shared" si="41"/>
        <v>0</v>
      </c>
      <c r="T31" s="13">
        <f t="shared" ref="T31:X31" si="43">$D$31*12</f>
        <v>0</v>
      </c>
      <c r="U31" s="14">
        <f t="shared" si="43"/>
        <v>0</v>
      </c>
      <c r="V31" s="14">
        <f t="shared" si="43"/>
        <v>0</v>
      </c>
      <c r="W31" s="14">
        <f t="shared" si="43"/>
        <v>0</v>
      </c>
      <c r="X31" s="15">
        <f t="shared" si="43"/>
        <v>0</v>
      </c>
    </row>
    <row r="32" spans="1:24" ht="15.75" customHeight="1">
      <c r="A32" s="148"/>
      <c r="B32" s="149"/>
      <c r="C32" s="149"/>
      <c r="D32" s="65"/>
      <c r="E32" s="150" t="s">
        <v>84</v>
      </c>
      <c r="F32" s="117">
        <f t="shared" ref="F32:Q32" si="44">$D$32</f>
        <v>0</v>
      </c>
      <c r="G32" s="147">
        <f t="shared" si="44"/>
        <v>0</v>
      </c>
      <c r="H32" s="147">
        <f t="shared" si="44"/>
        <v>0</v>
      </c>
      <c r="I32" s="147">
        <f t="shared" si="44"/>
        <v>0</v>
      </c>
      <c r="J32" s="147">
        <f t="shared" si="44"/>
        <v>0</v>
      </c>
      <c r="K32" s="147">
        <f t="shared" si="44"/>
        <v>0</v>
      </c>
      <c r="L32" s="147">
        <f t="shared" si="44"/>
        <v>0</v>
      </c>
      <c r="M32" s="147">
        <f t="shared" si="44"/>
        <v>0</v>
      </c>
      <c r="N32" s="147">
        <f t="shared" si="44"/>
        <v>0</v>
      </c>
      <c r="O32" s="147">
        <f t="shared" si="44"/>
        <v>0</v>
      </c>
      <c r="P32" s="147">
        <f t="shared" si="44"/>
        <v>0</v>
      </c>
      <c r="Q32" s="151">
        <f t="shared" si="44"/>
        <v>0</v>
      </c>
      <c r="R32" s="88">
        <f t="shared" si="41"/>
        <v>0</v>
      </c>
      <c r="T32" s="117">
        <f t="shared" ref="T32:X32" si="45">$D$32*12</f>
        <v>0</v>
      </c>
      <c r="U32" s="86">
        <f t="shared" si="45"/>
        <v>0</v>
      </c>
      <c r="V32" s="86">
        <f t="shared" si="45"/>
        <v>0</v>
      </c>
      <c r="W32" s="86">
        <f t="shared" si="45"/>
        <v>0</v>
      </c>
      <c r="X32" s="118">
        <f t="shared" si="45"/>
        <v>0</v>
      </c>
    </row>
    <row r="33" spans="1:24" ht="15.75" customHeight="1">
      <c r="A33" s="324" t="s">
        <v>89</v>
      </c>
      <c r="B33" s="325"/>
      <c r="C33" s="326"/>
      <c r="D33" s="152"/>
      <c r="E33" s="152"/>
      <c r="F33" s="7">
        <f t="shared" ref="F33:R33" si="46">SUM(F34:F35)</f>
        <v>0</v>
      </c>
      <c r="G33" s="8">
        <f t="shared" si="46"/>
        <v>0</v>
      </c>
      <c r="H33" s="8">
        <f t="shared" si="46"/>
        <v>0</v>
      </c>
      <c r="I33" s="8">
        <f t="shared" si="46"/>
        <v>0</v>
      </c>
      <c r="J33" s="8">
        <f t="shared" si="46"/>
        <v>0</v>
      </c>
      <c r="K33" s="8">
        <f t="shared" si="46"/>
        <v>0</v>
      </c>
      <c r="L33" s="8">
        <f t="shared" si="46"/>
        <v>0</v>
      </c>
      <c r="M33" s="8">
        <f t="shared" si="46"/>
        <v>0</v>
      </c>
      <c r="N33" s="8">
        <f t="shared" si="46"/>
        <v>0</v>
      </c>
      <c r="O33" s="8">
        <f t="shared" si="46"/>
        <v>0</v>
      </c>
      <c r="P33" s="8">
        <f t="shared" si="46"/>
        <v>0</v>
      </c>
      <c r="Q33" s="56">
        <f t="shared" si="46"/>
        <v>0</v>
      </c>
      <c r="R33" s="57">
        <f t="shared" si="46"/>
        <v>0</v>
      </c>
      <c r="T33" s="7">
        <f t="shared" ref="T33:X33" si="47">SUM(T34:T35)</f>
        <v>0</v>
      </c>
      <c r="U33" s="8">
        <f t="shared" si="47"/>
        <v>0</v>
      </c>
      <c r="V33" s="8">
        <f t="shared" si="47"/>
        <v>0</v>
      </c>
      <c r="W33" s="8">
        <f t="shared" si="47"/>
        <v>0</v>
      </c>
      <c r="X33" s="9">
        <f t="shared" si="47"/>
        <v>0</v>
      </c>
    </row>
    <row r="34" spans="1:24" ht="15.75" customHeight="1">
      <c r="A34" s="143"/>
      <c r="B34" s="129"/>
      <c r="C34" s="129"/>
      <c r="D34" s="153"/>
      <c r="E34" s="154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60"/>
      <c r="R34" s="61">
        <f t="shared" ref="R34:R35" si="48">SUM(F34:Q34)</f>
        <v>0</v>
      </c>
      <c r="T34" s="19">
        <f t="shared" ref="T34:X34" si="49">$R$34</f>
        <v>0</v>
      </c>
      <c r="U34" s="20">
        <f t="shared" si="49"/>
        <v>0</v>
      </c>
      <c r="V34" s="20">
        <f t="shared" si="49"/>
        <v>0</v>
      </c>
      <c r="W34" s="20">
        <f t="shared" si="49"/>
        <v>0</v>
      </c>
      <c r="X34" s="21">
        <f t="shared" si="49"/>
        <v>0</v>
      </c>
    </row>
    <row r="35" spans="1:24" ht="14.25">
      <c r="A35" s="372"/>
      <c r="B35" s="341"/>
      <c r="C35" s="342"/>
      <c r="D35" s="200"/>
      <c r="E35" s="155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9">
        <f t="shared" si="48"/>
        <v>0</v>
      </c>
      <c r="T35" s="66">
        <f t="shared" ref="T35:X35" si="50">$R$35</f>
        <v>0</v>
      </c>
      <c r="U35" s="67">
        <f t="shared" si="50"/>
        <v>0</v>
      </c>
      <c r="V35" s="67">
        <f t="shared" si="50"/>
        <v>0</v>
      </c>
      <c r="W35" s="67">
        <f t="shared" si="50"/>
        <v>0</v>
      </c>
      <c r="X35" s="70">
        <f t="shared" si="50"/>
        <v>0</v>
      </c>
    </row>
    <row r="36" spans="1:24" ht="14.25">
      <c r="T36" s="71"/>
    </row>
    <row r="37" spans="1:24" ht="14.25">
      <c r="A37" s="317" t="s">
        <v>31</v>
      </c>
      <c r="B37" s="318"/>
      <c r="C37" s="318"/>
      <c r="D37" s="318"/>
      <c r="E37" s="319"/>
      <c r="F37" s="35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52"/>
      <c r="T37" s="330" t="s">
        <v>1</v>
      </c>
      <c r="U37" s="332" t="s">
        <v>2</v>
      </c>
      <c r="V37" s="332" t="s">
        <v>3</v>
      </c>
      <c r="W37" s="332" t="s">
        <v>4</v>
      </c>
      <c r="X37" s="334" t="s">
        <v>5</v>
      </c>
    </row>
    <row r="38" spans="1:24" ht="14.25">
      <c r="A38" s="320"/>
      <c r="B38" s="321"/>
      <c r="C38" s="321"/>
      <c r="D38" s="321"/>
      <c r="E38" s="322"/>
      <c r="F38" s="51" t="s">
        <v>6</v>
      </c>
      <c r="G38" s="52" t="s">
        <v>7</v>
      </c>
      <c r="H38" s="52" t="s">
        <v>8</v>
      </c>
      <c r="I38" s="52" t="s">
        <v>9</v>
      </c>
      <c r="J38" s="52" t="s">
        <v>10</v>
      </c>
      <c r="K38" s="52" t="s">
        <v>11</v>
      </c>
      <c r="L38" s="52" t="s">
        <v>12</v>
      </c>
      <c r="M38" s="52" t="s">
        <v>13</v>
      </c>
      <c r="N38" s="52" t="s">
        <v>14</v>
      </c>
      <c r="O38" s="52" t="s">
        <v>15</v>
      </c>
      <c r="P38" s="52" t="s">
        <v>16</v>
      </c>
      <c r="Q38" s="52" t="s">
        <v>17</v>
      </c>
      <c r="R38" s="77" t="s">
        <v>18</v>
      </c>
      <c r="T38" s="331"/>
      <c r="U38" s="333"/>
      <c r="V38" s="333"/>
      <c r="W38" s="333"/>
      <c r="X38" s="335"/>
    </row>
    <row r="39" spans="1:24" ht="14.25">
      <c r="A39" s="336" t="s">
        <v>92</v>
      </c>
      <c r="B39" s="337"/>
      <c r="C39" s="338"/>
      <c r="D39" s="55"/>
      <c r="E39" s="55"/>
      <c r="F39" s="7">
        <f t="shared" ref="F39:R39" si="51">SUM(F40:F47)</f>
        <v>925833.33333333326</v>
      </c>
      <c r="G39" s="8">
        <f t="shared" si="51"/>
        <v>925833.33333333326</v>
      </c>
      <c r="H39" s="8">
        <f t="shared" si="51"/>
        <v>925833.33333333326</v>
      </c>
      <c r="I39" s="8">
        <f t="shared" si="51"/>
        <v>925833.33333333326</v>
      </c>
      <c r="J39" s="8">
        <f t="shared" si="51"/>
        <v>899833.33333333326</v>
      </c>
      <c r="K39" s="8">
        <f t="shared" si="51"/>
        <v>899833.33333333326</v>
      </c>
      <c r="L39" s="8">
        <f t="shared" si="51"/>
        <v>899833.33333333326</v>
      </c>
      <c r="M39" s="8">
        <f t="shared" si="51"/>
        <v>899833.33333333326</v>
      </c>
      <c r="N39" s="8">
        <f t="shared" si="51"/>
        <v>899833.33333333326</v>
      </c>
      <c r="O39" s="8">
        <f t="shared" si="51"/>
        <v>899833.33333333326</v>
      </c>
      <c r="P39" s="8">
        <f t="shared" si="51"/>
        <v>899833.33333333326</v>
      </c>
      <c r="Q39" s="56">
        <f t="shared" si="51"/>
        <v>899833.33333333326</v>
      </c>
      <c r="R39" s="57">
        <f t="shared" si="51"/>
        <v>10902000</v>
      </c>
      <c r="T39" s="41">
        <f t="shared" ref="T39:X39" si="52">SUM(T40:T47)</f>
        <v>9713000</v>
      </c>
      <c r="U39" s="42">
        <f t="shared" si="52"/>
        <v>9828694.9999999981</v>
      </c>
      <c r="V39" s="42">
        <f t="shared" si="52"/>
        <v>9946125.4249999989</v>
      </c>
      <c r="W39" s="42">
        <f t="shared" si="52"/>
        <v>8265317.306374996</v>
      </c>
      <c r="X39" s="43">
        <f t="shared" si="52"/>
        <v>10186297.06597062</v>
      </c>
    </row>
    <row r="40" spans="1:24" ht="14.25">
      <c r="A40" s="339" t="s">
        <v>165</v>
      </c>
      <c r="B40" s="325"/>
      <c r="C40" s="326"/>
      <c r="D40" s="58" t="s">
        <v>33</v>
      </c>
      <c r="E40" s="59">
        <v>4000000</v>
      </c>
      <c r="F40" s="13">
        <f t="shared" ref="F40:Q40" si="53">$E$40/12</f>
        <v>333333.33333333331</v>
      </c>
      <c r="G40" s="14">
        <f t="shared" si="53"/>
        <v>333333.33333333331</v>
      </c>
      <c r="H40" s="14">
        <f t="shared" si="53"/>
        <v>333333.33333333331</v>
      </c>
      <c r="I40" s="14">
        <f t="shared" si="53"/>
        <v>333333.33333333331</v>
      </c>
      <c r="J40" s="14">
        <f t="shared" si="53"/>
        <v>333333.33333333331</v>
      </c>
      <c r="K40" s="14">
        <f t="shared" si="53"/>
        <v>333333.33333333331</v>
      </c>
      <c r="L40" s="14">
        <f t="shared" si="53"/>
        <v>333333.33333333331</v>
      </c>
      <c r="M40" s="14">
        <f t="shared" si="53"/>
        <v>333333.33333333331</v>
      </c>
      <c r="N40" s="14">
        <f t="shared" si="53"/>
        <v>333333.33333333331</v>
      </c>
      <c r="O40" s="14">
        <f t="shared" si="53"/>
        <v>333333.33333333331</v>
      </c>
      <c r="P40" s="14">
        <f t="shared" si="53"/>
        <v>333333.33333333331</v>
      </c>
      <c r="Q40" s="60">
        <f t="shared" si="53"/>
        <v>333333.33333333331</v>
      </c>
      <c r="R40" s="61">
        <f t="shared" ref="R40:R47" si="54">SUM(F40:Q40)</f>
        <v>4000000.0000000005</v>
      </c>
      <c r="T40" s="160">
        <f>E40*($V$101+1)</f>
        <v>4059999.9999999995</v>
      </c>
      <c r="U40" s="161">
        <f t="shared" ref="U40:X40" si="55">T40*($V$101+1)</f>
        <v>4120899.9999999991</v>
      </c>
      <c r="V40" s="161">
        <f t="shared" si="55"/>
        <v>4182713.4999999986</v>
      </c>
      <c r="W40" s="161">
        <f t="shared" si="55"/>
        <v>4245454.2024999978</v>
      </c>
      <c r="X40" s="162">
        <f t="shared" si="55"/>
        <v>4309136.0155374976</v>
      </c>
    </row>
    <row r="41" spans="1:24" ht="14.25">
      <c r="A41" s="327" t="s">
        <v>166</v>
      </c>
      <c r="B41" s="328"/>
      <c r="C41" s="329"/>
      <c r="D41" s="62" t="s">
        <v>33</v>
      </c>
      <c r="E41" s="63">
        <v>2550000</v>
      </c>
      <c r="F41" s="13">
        <f t="shared" ref="F41:Q41" si="56">$E$41/12</f>
        <v>212500</v>
      </c>
      <c r="G41" s="14">
        <f t="shared" si="56"/>
        <v>212500</v>
      </c>
      <c r="H41" s="14">
        <f t="shared" si="56"/>
        <v>212500</v>
      </c>
      <c r="I41" s="14">
        <f t="shared" si="56"/>
        <v>212500</v>
      </c>
      <c r="J41" s="14">
        <f t="shared" si="56"/>
        <v>212500</v>
      </c>
      <c r="K41" s="14">
        <f t="shared" si="56"/>
        <v>212500</v>
      </c>
      <c r="L41" s="14">
        <f t="shared" si="56"/>
        <v>212500</v>
      </c>
      <c r="M41" s="14">
        <f t="shared" si="56"/>
        <v>212500</v>
      </c>
      <c r="N41" s="14">
        <f t="shared" si="56"/>
        <v>212500</v>
      </c>
      <c r="O41" s="14">
        <f t="shared" si="56"/>
        <v>212500</v>
      </c>
      <c r="P41" s="14">
        <f t="shared" si="56"/>
        <v>212500</v>
      </c>
      <c r="Q41" s="60">
        <f t="shared" si="56"/>
        <v>212500</v>
      </c>
      <c r="R41" s="61">
        <f t="shared" si="54"/>
        <v>2550000</v>
      </c>
      <c r="T41" s="13">
        <v>3450000</v>
      </c>
      <c r="U41" s="14">
        <f t="shared" ref="U41:X41" si="57">T41*($V$101+1)</f>
        <v>3501749.9999999995</v>
      </c>
      <c r="V41" s="14">
        <f t="shared" si="57"/>
        <v>3554276.2499999991</v>
      </c>
      <c r="W41" s="14">
        <f t="shared" si="57"/>
        <v>3607590.3937499989</v>
      </c>
      <c r="X41" s="15">
        <f t="shared" si="57"/>
        <v>3661704.2496562484</v>
      </c>
    </row>
    <row r="42" spans="1:24" ht="14.25">
      <c r="A42" s="385" t="s">
        <v>238</v>
      </c>
      <c r="B42" s="328"/>
      <c r="C42" s="329"/>
      <c r="D42" s="62" t="s">
        <v>33</v>
      </c>
      <c r="E42" s="132">
        <v>100000</v>
      </c>
      <c r="F42" s="14">
        <f t="shared" ref="F42:Q42" si="58">$E$42</f>
        <v>100000</v>
      </c>
      <c r="G42" s="14">
        <f t="shared" si="58"/>
        <v>100000</v>
      </c>
      <c r="H42" s="14">
        <f t="shared" si="58"/>
        <v>100000</v>
      </c>
      <c r="I42" s="14">
        <f t="shared" si="58"/>
        <v>100000</v>
      </c>
      <c r="J42" s="14">
        <f t="shared" si="58"/>
        <v>100000</v>
      </c>
      <c r="K42" s="14">
        <f t="shared" si="58"/>
        <v>100000</v>
      </c>
      <c r="L42" s="14">
        <f t="shared" si="58"/>
        <v>100000</v>
      </c>
      <c r="M42" s="14">
        <f t="shared" si="58"/>
        <v>100000</v>
      </c>
      <c r="N42" s="14">
        <f t="shared" si="58"/>
        <v>100000</v>
      </c>
      <c r="O42" s="14">
        <f t="shared" si="58"/>
        <v>100000</v>
      </c>
      <c r="P42" s="14">
        <f t="shared" si="58"/>
        <v>100000</v>
      </c>
      <c r="Q42" s="60">
        <f t="shared" si="58"/>
        <v>100000</v>
      </c>
      <c r="R42" s="61">
        <f t="shared" si="54"/>
        <v>1200000</v>
      </c>
      <c r="T42" s="13">
        <f t="shared" ref="T42:T44" si="59">E42*($V$101+1)</f>
        <v>101499.99999999999</v>
      </c>
      <c r="U42" s="14">
        <f t="shared" ref="U42:X42" si="60">T42*($V$101+1)</f>
        <v>103022.49999999997</v>
      </c>
      <c r="V42" s="14">
        <f t="shared" si="60"/>
        <v>104567.83749999997</v>
      </c>
      <c r="W42" s="14">
        <f t="shared" si="60"/>
        <v>106136.35506249995</v>
      </c>
      <c r="X42" s="15">
        <f t="shared" si="60"/>
        <v>107728.40038843744</v>
      </c>
    </row>
    <row r="43" spans="1:24" ht="14.25">
      <c r="A43" s="250" t="s">
        <v>239</v>
      </c>
      <c r="B43" s="164"/>
      <c r="C43" s="164"/>
      <c r="D43" s="62" t="s">
        <v>33</v>
      </c>
      <c r="E43" s="132">
        <v>100000</v>
      </c>
      <c r="F43" s="14">
        <f t="shared" ref="F43:Q43" si="61">$E$43</f>
        <v>100000</v>
      </c>
      <c r="G43" s="14">
        <f t="shared" si="61"/>
        <v>100000</v>
      </c>
      <c r="H43" s="14">
        <f t="shared" si="61"/>
        <v>100000</v>
      </c>
      <c r="I43" s="14">
        <f t="shared" si="61"/>
        <v>100000</v>
      </c>
      <c r="J43" s="14">
        <f t="shared" si="61"/>
        <v>100000</v>
      </c>
      <c r="K43" s="14">
        <f t="shared" si="61"/>
        <v>100000</v>
      </c>
      <c r="L43" s="14">
        <f t="shared" si="61"/>
        <v>100000</v>
      </c>
      <c r="M43" s="14">
        <f t="shared" si="61"/>
        <v>100000</v>
      </c>
      <c r="N43" s="14">
        <f t="shared" si="61"/>
        <v>100000</v>
      </c>
      <c r="O43" s="14">
        <f t="shared" si="61"/>
        <v>100000</v>
      </c>
      <c r="P43" s="14">
        <f t="shared" si="61"/>
        <v>100000</v>
      </c>
      <c r="Q43" s="60">
        <f t="shared" si="61"/>
        <v>100000</v>
      </c>
      <c r="R43" s="61">
        <f t="shared" si="54"/>
        <v>1200000</v>
      </c>
      <c r="T43" s="13">
        <f t="shared" si="59"/>
        <v>101499.99999999999</v>
      </c>
      <c r="U43" s="14">
        <f t="shared" ref="U43:X43" si="62">T43*($V$101+1)</f>
        <v>103022.49999999997</v>
      </c>
      <c r="V43" s="14">
        <f t="shared" si="62"/>
        <v>104567.83749999997</v>
      </c>
      <c r="W43" s="14">
        <f t="shared" si="62"/>
        <v>106136.35506249995</v>
      </c>
      <c r="X43" s="15">
        <f t="shared" si="62"/>
        <v>107728.40038843744</v>
      </c>
    </row>
    <row r="44" spans="1:24" ht="14.25">
      <c r="A44" s="250" t="s">
        <v>240</v>
      </c>
      <c r="B44" s="164"/>
      <c r="C44" s="164"/>
      <c r="D44" s="62" t="s">
        <v>33</v>
      </c>
      <c r="E44" s="132"/>
      <c r="F44" s="14">
        <v>110000</v>
      </c>
      <c r="G44" s="14">
        <v>110000</v>
      </c>
      <c r="H44" s="14">
        <v>110000</v>
      </c>
      <c r="I44" s="14">
        <v>110000</v>
      </c>
      <c r="J44" s="14">
        <v>84000</v>
      </c>
      <c r="K44" s="14">
        <v>84000</v>
      </c>
      <c r="L44" s="14">
        <v>84000</v>
      </c>
      <c r="M44" s="14">
        <v>84000</v>
      </c>
      <c r="N44" s="14">
        <v>84000</v>
      </c>
      <c r="O44" s="14">
        <v>84000</v>
      </c>
      <c r="P44" s="14">
        <v>84000</v>
      </c>
      <c r="Q44" s="14">
        <v>84000</v>
      </c>
      <c r="R44" s="61">
        <f t="shared" si="54"/>
        <v>1112000</v>
      </c>
      <c r="T44" s="13">
        <f t="shared" si="59"/>
        <v>0</v>
      </c>
      <c r="U44" s="14">
        <f t="shared" ref="U44:X44" si="63">T44*($V$101+1)</f>
        <v>0</v>
      </c>
      <c r="V44" s="14">
        <f t="shared" si="63"/>
        <v>0</v>
      </c>
      <c r="W44" s="14">
        <f t="shared" si="63"/>
        <v>0</v>
      </c>
      <c r="X44" s="15">
        <f t="shared" si="63"/>
        <v>0</v>
      </c>
    </row>
    <row r="45" spans="1:24" ht="14.25">
      <c r="A45" s="327" t="s">
        <v>147</v>
      </c>
      <c r="B45" s="328"/>
      <c r="C45" s="329"/>
      <c r="D45" s="62" t="s">
        <v>37</v>
      </c>
      <c r="E45" s="178">
        <v>70000</v>
      </c>
      <c r="F45" s="145">
        <f>$E$45</f>
        <v>70000</v>
      </c>
      <c r="G45" s="145">
        <f t="shared" ref="G45:Q45" si="64">$E$45</f>
        <v>70000</v>
      </c>
      <c r="H45" s="145">
        <f t="shared" si="64"/>
        <v>70000</v>
      </c>
      <c r="I45" s="145">
        <f t="shared" si="64"/>
        <v>70000</v>
      </c>
      <c r="J45" s="145">
        <f t="shared" si="64"/>
        <v>70000</v>
      </c>
      <c r="K45" s="145">
        <f t="shared" si="64"/>
        <v>70000</v>
      </c>
      <c r="L45" s="145">
        <f t="shared" si="64"/>
        <v>70000</v>
      </c>
      <c r="M45" s="145">
        <f t="shared" si="64"/>
        <v>70000</v>
      </c>
      <c r="N45" s="145">
        <f t="shared" si="64"/>
        <v>70000</v>
      </c>
      <c r="O45" s="145">
        <f t="shared" si="64"/>
        <v>70000</v>
      </c>
      <c r="P45" s="145">
        <f t="shared" si="64"/>
        <v>70000</v>
      </c>
      <c r="Q45" s="145">
        <f t="shared" si="64"/>
        <v>70000</v>
      </c>
      <c r="R45" s="61">
        <f t="shared" ref="R45" si="65">SUM(F45:Q45)</f>
        <v>840000</v>
      </c>
      <c r="T45" s="13">
        <v>2000000</v>
      </c>
      <c r="U45" s="14">
        <v>2000000</v>
      </c>
      <c r="V45" s="14">
        <v>2000000</v>
      </c>
      <c r="W45" s="14">
        <v>200000</v>
      </c>
      <c r="X45" s="15">
        <v>2000000</v>
      </c>
    </row>
    <row r="46" spans="1:24" ht="14.25">
      <c r="A46" s="163"/>
      <c r="B46" s="164"/>
      <c r="C46" s="164"/>
      <c r="D46" s="165"/>
      <c r="E46" s="132"/>
      <c r="F46" s="13">
        <f t="shared" ref="F46:Q46" si="66">$E$46/12</f>
        <v>0</v>
      </c>
      <c r="G46" s="14">
        <f t="shared" si="66"/>
        <v>0</v>
      </c>
      <c r="H46" s="14">
        <f t="shared" si="66"/>
        <v>0</v>
      </c>
      <c r="I46" s="14">
        <f t="shared" si="66"/>
        <v>0</v>
      </c>
      <c r="J46" s="14">
        <f t="shared" si="66"/>
        <v>0</v>
      </c>
      <c r="K46" s="14">
        <f t="shared" si="66"/>
        <v>0</v>
      </c>
      <c r="L46" s="14">
        <f t="shared" si="66"/>
        <v>0</v>
      </c>
      <c r="M46" s="14">
        <f t="shared" si="66"/>
        <v>0</v>
      </c>
      <c r="N46" s="14">
        <f t="shared" si="66"/>
        <v>0</v>
      </c>
      <c r="O46" s="14">
        <f t="shared" si="66"/>
        <v>0</v>
      </c>
      <c r="P46" s="14">
        <f t="shared" si="66"/>
        <v>0</v>
      </c>
      <c r="Q46" s="60">
        <f t="shared" si="66"/>
        <v>0</v>
      </c>
      <c r="R46" s="61">
        <f t="shared" si="54"/>
        <v>0</v>
      </c>
      <c r="T46" s="13">
        <f>E46*($V$101+1)</f>
        <v>0</v>
      </c>
      <c r="U46" s="14">
        <f t="shared" ref="U46:X46" si="67">T46*($V$101+1)</f>
        <v>0</v>
      </c>
      <c r="V46" s="14">
        <f t="shared" si="67"/>
        <v>0</v>
      </c>
      <c r="W46" s="14">
        <f t="shared" si="67"/>
        <v>0</v>
      </c>
      <c r="X46" s="15">
        <f t="shared" si="67"/>
        <v>0</v>
      </c>
    </row>
    <row r="47" spans="1:24" ht="14.25">
      <c r="A47" s="166"/>
      <c r="B47" s="167"/>
      <c r="C47" s="167"/>
      <c r="D47" s="64"/>
      <c r="E47" s="65"/>
      <c r="F47" s="117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7"/>
      <c r="R47" s="69">
        <f t="shared" si="54"/>
        <v>0</v>
      </c>
      <c r="T47" s="117">
        <f>E47*12</f>
        <v>0</v>
      </c>
      <c r="U47" s="86">
        <f>T47</f>
        <v>0</v>
      </c>
      <c r="V47" s="86">
        <f t="shared" ref="V47:W47" si="68">T47</f>
        <v>0</v>
      </c>
      <c r="W47" s="86">
        <f t="shared" si="68"/>
        <v>0</v>
      </c>
      <c r="X47" s="118">
        <f>T47</f>
        <v>0</v>
      </c>
    </row>
    <row r="48" spans="1:24" ht="14.25">
      <c r="A48" s="168" t="s">
        <v>101</v>
      </c>
      <c r="B48" s="169"/>
      <c r="C48" s="169"/>
      <c r="D48" s="170"/>
      <c r="E48" s="170"/>
      <c r="F48" s="7">
        <f t="shared" ref="F48:R48" si="69">SUM(F49)</f>
        <v>168000</v>
      </c>
      <c r="G48" s="8">
        <f t="shared" si="69"/>
        <v>168000</v>
      </c>
      <c r="H48" s="8">
        <f t="shared" si="69"/>
        <v>168000</v>
      </c>
      <c r="I48" s="8">
        <f t="shared" si="69"/>
        <v>168000</v>
      </c>
      <c r="J48" s="8">
        <f t="shared" si="69"/>
        <v>168000</v>
      </c>
      <c r="K48" s="8">
        <f t="shared" si="69"/>
        <v>168000</v>
      </c>
      <c r="L48" s="8">
        <f t="shared" si="69"/>
        <v>168000</v>
      </c>
      <c r="M48" s="8">
        <f t="shared" si="69"/>
        <v>168000</v>
      </c>
      <c r="N48" s="8">
        <f t="shared" si="69"/>
        <v>168000</v>
      </c>
      <c r="O48" s="8">
        <f t="shared" si="69"/>
        <v>168000</v>
      </c>
      <c r="P48" s="8">
        <f t="shared" si="69"/>
        <v>168000</v>
      </c>
      <c r="Q48" s="9">
        <f t="shared" si="69"/>
        <v>168000</v>
      </c>
      <c r="R48" s="171">
        <f t="shared" si="69"/>
        <v>2016000</v>
      </c>
      <c r="T48" s="7">
        <f t="shared" ref="T48:X48" si="70">T49</f>
        <v>2640000</v>
      </c>
      <c r="U48" s="8">
        <f t="shared" si="70"/>
        <v>2640000</v>
      </c>
      <c r="V48" s="8">
        <f t="shared" si="70"/>
        <v>2640000</v>
      </c>
      <c r="W48" s="8">
        <f t="shared" si="70"/>
        <v>2640000</v>
      </c>
      <c r="X48" s="9">
        <f t="shared" si="70"/>
        <v>2640000</v>
      </c>
    </row>
    <row r="49" spans="1:24" ht="14.25">
      <c r="A49" s="340" t="s">
        <v>167</v>
      </c>
      <c r="B49" s="341"/>
      <c r="C49" s="342"/>
      <c r="D49" s="64" t="s">
        <v>168</v>
      </c>
      <c r="E49" s="65">
        <v>14000</v>
      </c>
      <c r="F49" s="66">
        <f t="shared" ref="F49:G49" si="71">F99*$E$49</f>
        <v>168000</v>
      </c>
      <c r="G49" s="67">
        <f t="shared" si="71"/>
        <v>168000</v>
      </c>
      <c r="H49" s="67">
        <f>G99*$E$49</f>
        <v>168000</v>
      </c>
      <c r="I49" s="67">
        <f t="shared" ref="I49:Q49" si="72">I99*$E$49</f>
        <v>168000</v>
      </c>
      <c r="J49" s="67">
        <f t="shared" si="72"/>
        <v>168000</v>
      </c>
      <c r="K49" s="67">
        <f t="shared" si="72"/>
        <v>168000</v>
      </c>
      <c r="L49" s="67">
        <f t="shared" si="72"/>
        <v>168000</v>
      </c>
      <c r="M49" s="67">
        <f t="shared" si="72"/>
        <v>168000</v>
      </c>
      <c r="N49" s="67">
        <f t="shared" si="72"/>
        <v>168000</v>
      </c>
      <c r="O49" s="67">
        <f t="shared" si="72"/>
        <v>168000</v>
      </c>
      <c r="P49" s="67">
        <f t="shared" si="72"/>
        <v>168000</v>
      </c>
      <c r="Q49" s="70">
        <f t="shared" si="72"/>
        <v>168000</v>
      </c>
      <c r="R49" s="98">
        <f>SUM(F49:Q49)</f>
        <v>2016000</v>
      </c>
      <c r="T49" s="66">
        <f t="shared" ref="T49:X49" si="73">T99*20000*12</f>
        <v>2640000</v>
      </c>
      <c r="U49" s="67">
        <f t="shared" si="73"/>
        <v>2640000</v>
      </c>
      <c r="V49" s="67">
        <f t="shared" si="73"/>
        <v>2640000</v>
      </c>
      <c r="W49" s="67">
        <f t="shared" si="73"/>
        <v>2640000</v>
      </c>
      <c r="X49" s="70">
        <f t="shared" si="73"/>
        <v>2640000</v>
      </c>
    </row>
    <row r="50" spans="1:24" ht="15.75" customHeight="1"/>
    <row r="51" spans="1:24" ht="15.75" customHeight="1">
      <c r="A51" s="317" t="s">
        <v>102</v>
      </c>
      <c r="B51" s="318"/>
      <c r="C51" s="318"/>
      <c r="D51" s="318"/>
      <c r="E51" s="319"/>
      <c r="F51" s="35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52"/>
      <c r="T51" s="330" t="s">
        <v>1</v>
      </c>
      <c r="U51" s="332" t="s">
        <v>2</v>
      </c>
      <c r="V51" s="332" t="s">
        <v>3</v>
      </c>
      <c r="W51" s="332" t="s">
        <v>4</v>
      </c>
      <c r="X51" s="334" t="s">
        <v>5</v>
      </c>
    </row>
    <row r="52" spans="1:24" ht="15.75" customHeight="1">
      <c r="A52" s="320"/>
      <c r="B52" s="321"/>
      <c r="C52" s="321"/>
      <c r="D52" s="321"/>
      <c r="E52" s="322"/>
      <c r="F52" s="51" t="s">
        <v>6</v>
      </c>
      <c r="G52" s="52" t="s">
        <v>7</v>
      </c>
      <c r="H52" s="52" t="s">
        <v>8</v>
      </c>
      <c r="I52" s="52" t="s">
        <v>9</v>
      </c>
      <c r="J52" s="52" t="s">
        <v>10</v>
      </c>
      <c r="K52" s="52" t="s">
        <v>11</v>
      </c>
      <c r="L52" s="52" t="s">
        <v>12</v>
      </c>
      <c r="M52" s="52" t="s">
        <v>13</v>
      </c>
      <c r="N52" s="52" t="s">
        <v>14</v>
      </c>
      <c r="O52" s="52" t="s">
        <v>15</v>
      </c>
      <c r="P52" s="52" t="s">
        <v>16</v>
      </c>
      <c r="Q52" s="52" t="s">
        <v>17</v>
      </c>
      <c r="R52" s="77" t="s">
        <v>18</v>
      </c>
      <c r="T52" s="331"/>
      <c r="U52" s="333"/>
      <c r="V52" s="333"/>
      <c r="W52" s="333"/>
      <c r="X52" s="335"/>
    </row>
    <row r="53" spans="1:24" ht="15.75" customHeight="1">
      <c r="A53" s="324" t="s">
        <v>169</v>
      </c>
      <c r="B53" s="325"/>
      <c r="C53" s="326"/>
      <c r="D53" s="72"/>
      <c r="E53" s="140"/>
      <c r="F53" s="172">
        <f t="shared" ref="F53:Q53" si="74">SUM(F54:F59)</f>
        <v>293500</v>
      </c>
      <c r="G53" s="8">
        <f t="shared" si="74"/>
        <v>293500</v>
      </c>
      <c r="H53" s="8">
        <f t="shared" si="74"/>
        <v>293500</v>
      </c>
      <c r="I53" s="8">
        <f t="shared" si="74"/>
        <v>293500</v>
      </c>
      <c r="J53" s="8">
        <f t="shared" si="74"/>
        <v>293500</v>
      </c>
      <c r="K53" s="8">
        <f t="shared" si="74"/>
        <v>293500</v>
      </c>
      <c r="L53" s="8">
        <f t="shared" si="74"/>
        <v>293500</v>
      </c>
      <c r="M53" s="8">
        <f t="shared" si="74"/>
        <v>293500</v>
      </c>
      <c r="N53" s="8">
        <f t="shared" si="74"/>
        <v>293500</v>
      </c>
      <c r="O53" s="8">
        <f t="shared" si="74"/>
        <v>293500</v>
      </c>
      <c r="P53" s="8">
        <f t="shared" si="74"/>
        <v>293500</v>
      </c>
      <c r="Q53" s="56">
        <f t="shared" si="74"/>
        <v>293500</v>
      </c>
      <c r="R53" s="57">
        <f t="shared" ref="R53:R65" si="75">SUM(F53:Q53)</f>
        <v>3522000</v>
      </c>
      <c r="T53" s="7">
        <f t="shared" ref="T53:X53" si="76">SUM(T54:T59)</f>
        <v>3522000</v>
      </c>
      <c r="U53" s="8">
        <f t="shared" si="76"/>
        <v>3522000</v>
      </c>
      <c r="V53" s="8">
        <f t="shared" si="76"/>
        <v>3522000</v>
      </c>
      <c r="W53" s="8">
        <f t="shared" si="76"/>
        <v>3522000</v>
      </c>
      <c r="X53" s="9">
        <f t="shared" si="76"/>
        <v>3522000</v>
      </c>
    </row>
    <row r="54" spans="1:24" ht="15.75" customHeight="1">
      <c r="A54" s="253" t="s">
        <v>113</v>
      </c>
      <c r="B54" s="251"/>
      <c r="C54" s="252"/>
      <c r="D54" s="62" t="s">
        <v>37</v>
      </c>
      <c r="E54" s="178">
        <v>168500</v>
      </c>
      <c r="F54" s="145">
        <f>$E$54</f>
        <v>168500</v>
      </c>
      <c r="G54" s="145">
        <f t="shared" ref="G54:Q54" si="77">$E$54</f>
        <v>168500</v>
      </c>
      <c r="H54" s="145">
        <f t="shared" si="77"/>
        <v>168500</v>
      </c>
      <c r="I54" s="145">
        <f t="shared" si="77"/>
        <v>168500</v>
      </c>
      <c r="J54" s="145">
        <f t="shared" si="77"/>
        <v>168500</v>
      </c>
      <c r="K54" s="145">
        <f t="shared" si="77"/>
        <v>168500</v>
      </c>
      <c r="L54" s="145">
        <f t="shared" si="77"/>
        <v>168500</v>
      </c>
      <c r="M54" s="145">
        <f t="shared" si="77"/>
        <v>168500</v>
      </c>
      <c r="N54" s="145">
        <f t="shared" si="77"/>
        <v>168500</v>
      </c>
      <c r="O54" s="145">
        <f t="shared" si="77"/>
        <v>168500</v>
      </c>
      <c r="P54" s="145">
        <f t="shared" si="77"/>
        <v>168500</v>
      </c>
      <c r="Q54" s="145">
        <f t="shared" si="77"/>
        <v>168500</v>
      </c>
      <c r="R54" s="61">
        <f t="shared" ref="R54:R57" si="78">SUM(F54:Q54)</f>
        <v>2022000</v>
      </c>
      <c r="T54" s="13">
        <f t="shared" ref="T54:T59" si="79">E54*12</f>
        <v>2022000</v>
      </c>
      <c r="U54" s="14">
        <f t="shared" ref="U54:U59" si="80">E54*12</f>
        <v>2022000</v>
      </c>
      <c r="V54" s="14">
        <f t="shared" ref="V54:V59" si="81">E54*12</f>
        <v>2022000</v>
      </c>
      <c r="W54" s="14">
        <f t="shared" ref="W54:W59" si="82">E54*12</f>
        <v>2022000</v>
      </c>
      <c r="X54" s="15">
        <f t="shared" ref="X54:X59" si="83">E54*12</f>
        <v>2022000</v>
      </c>
    </row>
    <row r="55" spans="1:24" ht="15.75" customHeight="1">
      <c r="A55" s="253" t="s">
        <v>107</v>
      </c>
      <c r="B55" s="251"/>
      <c r="C55" s="252"/>
      <c r="D55" s="62" t="s">
        <v>37</v>
      </c>
      <c r="E55" s="178">
        <v>55000</v>
      </c>
      <c r="F55" s="145">
        <f>$E$55</f>
        <v>55000</v>
      </c>
      <c r="G55" s="145">
        <f t="shared" ref="G55:Q55" si="84">$E$55</f>
        <v>55000</v>
      </c>
      <c r="H55" s="145">
        <f t="shared" si="84"/>
        <v>55000</v>
      </c>
      <c r="I55" s="145">
        <f t="shared" si="84"/>
        <v>55000</v>
      </c>
      <c r="J55" s="145">
        <f t="shared" si="84"/>
        <v>55000</v>
      </c>
      <c r="K55" s="145">
        <f t="shared" si="84"/>
        <v>55000</v>
      </c>
      <c r="L55" s="145">
        <f t="shared" si="84"/>
        <v>55000</v>
      </c>
      <c r="M55" s="145">
        <f t="shared" si="84"/>
        <v>55000</v>
      </c>
      <c r="N55" s="145">
        <f t="shared" si="84"/>
        <v>55000</v>
      </c>
      <c r="O55" s="145">
        <f t="shared" si="84"/>
        <v>55000</v>
      </c>
      <c r="P55" s="145">
        <f t="shared" si="84"/>
        <v>55000</v>
      </c>
      <c r="Q55" s="145">
        <f t="shared" si="84"/>
        <v>55000</v>
      </c>
      <c r="R55" s="61">
        <f t="shared" si="78"/>
        <v>660000</v>
      </c>
      <c r="T55" s="13">
        <f t="shared" si="79"/>
        <v>660000</v>
      </c>
      <c r="U55" s="14">
        <f t="shared" si="80"/>
        <v>660000</v>
      </c>
      <c r="V55" s="14">
        <f t="shared" si="81"/>
        <v>660000</v>
      </c>
      <c r="W55" s="14">
        <f t="shared" si="82"/>
        <v>660000</v>
      </c>
      <c r="X55" s="15">
        <f t="shared" si="83"/>
        <v>660000</v>
      </c>
    </row>
    <row r="56" spans="1:24" ht="15.75" customHeight="1">
      <c r="A56" s="253" t="s">
        <v>105</v>
      </c>
      <c r="B56" s="251"/>
      <c r="C56" s="252"/>
      <c r="D56" s="62" t="s">
        <v>37</v>
      </c>
      <c r="E56" s="178">
        <v>30000</v>
      </c>
      <c r="F56" s="145">
        <f>$E$56</f>
        <v>30000</v>
      </c>
      <c r="G56" s="145">
        <f t="shared" ref="G56:Q56" si="85">$E$56</f>
        <v>30000</v>
      </c>
      <c r="H56" s="145">
        <f t="shared" si="85"/>
        <v>30000</v>
      </c>
      <c r="I56" s="145">
        <f t="shared" si="85"/>
        <v>30000</v>
      </c>
      <c r="J56" s="145">
        <f t="shared" si="85"/>
        <v>30000</v>
      </c>
      <c r="K56" s="145">
        <f t="shared" si="85"/>
        <v>30000</v>
      </c>
      <c r="L56" s="145">
        <f t="shared" si="85"/>
        <v>30000</v>
      </c>
      <c r="M56" s="145">
        <f t="shared" si="85"/>
        <v>30000</v>
      </c>
      <c r="N56" s="145">
        <f t="shared" si="85"/>
        <v>30000</v>
      </c>
      <c r="O56" s="145">
        <f t="shared" si="85"/>
        <v>30000</v>
      </c>
      <c r="P56" s="145">
        <f t="shared" si="85"/>
        <v>30000</v>
      </c>
      <c r="Q56" s="145">
        <f t="shared" si="85"/>
        <v>30000</v>
      </c>
      <c r="R56" s="61">
        <f t="shared" si="78"/>
        <v>360000</v>
      </c>
      <c r="T56" s="13">
        <f t="shared" si="79"/>
        <v>360000</v>
      </c>
      <c r="U56" s="14">
        <f t="shared" si="80"/>
        <v>360000</v>
      </c>
      <c r="V56" s="14">
        <f t="shared" si="81"/>
        <v>360000</v>
      </c>
      <c r="W56" s="14">
        <f t="shared" si="82"/>
        <v>360000</v>
      </c>
      <c r="X56" s="15">
        <f t="shared" si="83"/>
        <v>360000</v>
      </c>
    </row>
    <row r="57" spans="1:24" ht="15.75" customHeight="1">
      <c r="A57" s="327" t="s">
        <v>109</v>
      </c>
      <c r="B57" s="382"/>
      <c r="C57" s="382"/>
      <c r="D57" s="62" t="s">
        <v>37</v>
      </c>
      <c r="E57" s="178">
        <v>40000</v>
      </c>
      <c r="F57" s="145">
        <f>$E$57</f>
        <v>40000</v>
      </c>
      <c r="G57" s="145">
        <f t="shared" ref="G57:Q57" si="86">$E$57</f>
        <v>40000</v>
      </c>
      <c r="H57" s="145">
        <f t="shared" si="86"/>
        <v>40000</v>
      </c>
      <c r="I57" s="145">
        <f t="shared" si="86"/>
        <v>40000</v>
      </c>
      <c r="J57" s="145">
        <f t="shared" si="86"/>
        <v>40000</v>
      </c>
      <c r="K57" s="145">
        <f t="shared" si="86"/>
        <v>40000</v>
      </c>
      <c r="L57" s="145">
        <f t="shared" si="86"/>
        <v>40000</v>
      </c>
      <c r="M57" s="145">
        <f t="shared" si="86"/>
        <v>40000</v>
      </c>
      <c r="N57" s="145">
        <f t="shared" si="86"/>
        <v>40000</v>
      </c>
      <c r="O57" s="145">
        <f t="shared" si="86"/>
        <v>40000</v>
      </c>
      <c r="P57" s="145">
        <f t="shared" si="86"/>
        <v>40000</v>
      </c>
      <c r="Q57" s="145">
        <f t="shared" si="86"/>
        <v>40000</v>
      </c>
      <c r="R57" s="61">
        <f t="shared" si="78"/>
        <v>480000</v>
      </c>
      <c r="T57" s="13">
        <f t="shared" si="79"/>
        <v>480000</v>
      </c>
      <c r="U57" s="14">
        <f t="shared" si="80"/>
        <v>480000</v>
      </c>
      <c r="V57" s="14">
        <f t="shared" si="81"/>
        <v>480000</v>
      </c>
      <c r="W57" s="14">
        <f t="shared" si="82"/>
        <v>480000</v>
      </c>
      <c r="X57" s="15">
        <f t="shared" si="83"/>
        <v>480000</v>
      </c>
    </row>
    <row r="58" spans="1:24" ht="15.75" customHeight="1">
      <c r="A58" s="327"/>
      <c r="B58" s="328"/>
      <c r="C58" s="329"/>
      <c r="D58" s="62" t="s">
        <v>37</v>
      </c>
      <c r="E58" s="178"/>
      <c r="F58" s="145"/>
      <c r="G58" s="14">
        <f t="shared" ref="G58:Q58" si="87">$E$58</f>
        <v>0</v>
      </c>
      <c r="H58" s="14">
        <f t="shared" si="87"/>
        <v>0</v>
      </c>
      <c r="I58" s="14">
        <f t="shared" si="87"/>
        <v>0</v>
      </c>
      <c r="J58" s="14">
        <f t="shared" si="87"/>
        <v>0</v>
      </c>
      <c r="K58" s="14">
        <f t="shared" si="87"/>
        <v>0</v>
      </c>
      <c r="L58" s="14">
        <f t="shared" si="87"/>
        <v>0</v>
      </c>
      <c r="M58" s="14">
        <f t="shared" si="87"/>
        <v>0</v>
      </c>
      <c r="N58" s="14">
        <f t="shared" si="87"/>
        <v>0</v>
      </c>
      <c r="O58" s="14">
        <f t="shared" si="87"/>
        <v>0</v>
      </c>
      <c r="P58" s="14">
        <f t="shared" si="87"/>
        <v>0</v>
      </c>
      <c r="Q58" s="60">
        <f t="shared" si="87"/>
        <v>0</v>
      </c>
      <c r="R58" s="61">
        <f t="shared" si="75"/>
        <v>0</v>
      </c>
      <c r="T58" s="13">
        <f t="shared" si="79"/>
        <v>0</v>
      </c>
      <c r="U58" s="14">
        <f t="shared" si="80"/>
        <v>0</v>
      </c>
      <c r="V58" s="14">
        <f t="shared" si="81"/>
        <v>0</v>
      </c>
      <c r="W58" s="14">
        <f t="shared" si="82"/>
        <v>0</v>
      </c>
      <c r="X58" s="15">
        <f t="shared" si="83"/>
        <v>0</v>
      </c>
    </row>
    <row r="59" spans="1:24" ht="15.75" customHeight="1">
      <c r="A59" s="166"/>
      <c r="B59" s="167"/>
      <c r="C59" s="167"/>
      <c r="D59" s="64" t="s">
        <v>110</v>
      </c>
      <c r="E59" s="174"/>
      <c r="F59" s="175">
        <f t="shared" ref="F59:Q59" si="88">$E$59</f>
        <v>0</v>
      </c>
      <c r="G59" s="67">
        <f t="shared" si="88"/>
        <v>0</v>
      </c>
      <c r="H59" s="67">
        <f t="shared" si="88"/>
        <v>0</v>
      </c>
      <c r="I59" s="67">
        <f t="shared" si="88"/>
        <v>0</v>
      </c>
      <c r="J59" s="67">
        <f t="shared" si="88"/>
        <v>0</v>
      </c>
      <c r="K59" s="67">
        <f t="shared" si="88"/>
        <v>0</v>
      </c>
      <c r="L59" s="67">
        <f t="shared" si="88"/>
        <v>0</v>
      </c>
      <c r="M59" s="67">
        <f t="shared" si="88"/>
        <v>0</v>
      </c>
      <c r="N59" s="67">
        <f t="shared" si="88"/>
        <v>0</v>
      </c>
      <c r="O59" s="67">
        <f t="shared" si="88"/>
        <v>0</v>
      </c>
      <c r="P59" s="67">
        <f t="shared" si="88"/>
        <v>0</v>
      </c>
      <c r="Q59" s="68">
        <f t="shared" si="88"/>
        <v>0</v>
      </c>
      <c r="R59" s="69">
        <f t="shared" si="75"/>
        <v>0</v>
      </c>
      <c r="T59" s="66">
        <f t="shared" si="79"/>
        <v>0</v>
      </c>
      <c r="U59" s="67">
        <f t="shared" si="80"/>
        <v>0</v>
      </c>
      <c r="V59" s="67">
        <f t="shared" si="81"/>
        <v>0</v>
      </c>
      <c r="W59" s="67">
        <f t="shared" si="82"/>
        <v>0</v>
      </c>
      <c r="X59" s="70">
        <f t="shared" si="83"/>
        <v>0</v>
      </c>
    </row>
    <row r="60" spans="1:24" ht="15.75" customHeight="1">
      <c r="A60" s="168" t="s">
        <v>170</v>
      </c>
      <c r="B60" s="169"/>
      <c r="C60" s="169"/>
      <c r="D60" s="170"/>
      <c r="E60" s="176"/>
      <c r="F60" s="141">
        <f t="shared" ref="F60:Q60" si="89">SUM(F61:F65)</f>
        <v>50000</v>
      </c>
      <c r="G60" s="90">
        <f t="shared" si="89"/>
        <v>50000</v>
      </c>
      <c r="H60" s="90">
        <f t="shared" si="89"/>
        <v>50000</v>
      </c>
      <c r="I60" s="90">
        <f t="shared" si="89"/>
        <v>50000</v>
      </c>
      <c r="J60" s="90">
        <f t="shared" si="89"/>
        <v>50000</v>
      </c>
      <c r="K60" s="90">
        <f t="shared" si="89"/>
        <v>50000</v>
      </c>
      <c r="L60" s="90">
        <f t="shared" si="89"/>
        <v>50000</v>
      </c>
      <c r="M60" s="90">
        <f t="shared" si="89"/>
        <v>50000</v>
      </c>
      <c r="N60" s="90">
        <f t="shared" si="89"/>
        <v>50000</v>
      </c>
      <c r="O60" s="90">
        <f t="shared" si="89"/>
        <v>50000</v>
      </c>
      <c r="P60" s="90">
        <f t="shared" si="89"/>
        <v>50000</v>
      </c>
      <c r="Q60" s="177">
        <f t="shared" si="89"/>
        <v>50000</v>
      </c>
      <c r="R60" s="99">
        <f t="shared" si="75"/>
        <v>600000</v>
      </c>
      <c r="T60" s="89">
        <f t="shared" ref="T60:X60" si="90">SUM(T61:T65)</f>
        <v>600000</v>
      </c>
      <c r="U60" s="90">
        <f t="shared" si="90"/>
        <v>600000</v>
      </c>
      <c r="V60" s="90">
        <f t="shared" si="90"/>
        <v>600000</v>
      </c>
      <c r="W60" s="90">
        <f t="shared" si="90"/>
        <v>600000</v>
      </c>
      <c r="X60" s="91">
        <f t="shared" si="90"/>
        <v>600000</v>
      </c>
    </row>
    <row r="61" spans="1:24" ht="15.75" customHeight="1">
      <c r="A61" s="163" t="s">
        <v>171</v>
      </c>
      <c r="B61" s="164"/>
      <c r="C61" s="164"/>
      <c r="D61" s="165" t="s">
        <v>37</v>
      </c>
      <c r="E61" s="173">
        <v>40000</v>
      </c>
      <c r="F61" s="145">
        <f t="shared" ref="F61:Q61" si="91">$E$61</f>
        <v>40000</v>
      </c>
      <c r="G61" s="14">
        <f t="shared" si="91"/>
        <v>40000</v>
      </c>
      <c r="H61" s="14">
        <f t="shared" si="91"/>
        <v>40000</v>
      </c>
      <c r="I61" s="14">
        <f t="shared" si="91"/>
        <v>40000</v>
      </c>
      <c r="J61" s="14">
        <f t="shared" si="91"/>
        <v>40000</v>
      </c>
      <c r="K61" s="14">
        <f t="shared" si="91"/>
        <v>40000</v>
      </c>
      <c r="L61" s="14">
        <f t="shared" si="91"/>
        <v>40000</v>
      </c>
      <c r="M61" s="14">
        <f t="shared" si="91"/>
        <v>40000</v>
      </c>
      <c r="N61" s="14">
        <f t="shared" si="91"/>
        <v>40000</v>
      </c>
      <c r="O61" s="14">
        <f t="shared" si="91"/>
        <v>40000</v>
      </c>
      <c r="P61" s="14">
        <f t="shared" si="91"/>
        <v>40000</v>
      </c>
      <c r="Q61" s="60">
        <f t="shared" si="91"/>
        <v>40000</v>
      </c>
      <c r="R61" s="61">
        <f t="shared" si="75"/>
        <v>480000</v>
      </c>
      <c r="T61" s="13">
        <f t="shared" ref="T61:T65" si="92">E61*12</f>
        <v>480000</v>
      </c>
      <c r="U61" s="14">
        <f t="shared" ref="U61:U65" si="93">E61*12</f>
        <v>480000</v>
      </c>
      <c r="V61" s="14">
        <f t="shared" ref="V61:V65" si="94">E61*12</f>
        <v>480000</v>
      </c>
      <c r="W61" s="14">
        <f t="shared" ref="W61:W65" si="95">E61*12</f>
        <v>480000</v>
      </c>
      <c r="X61" s="15">
        <f t="shared" ref="X61:X65" si="96">E61*12</f>
        <v>480000</v>
      </c>
    </row>
    <row r="62" spans="1:24" ht="15.75" customHeight="1">
      <c r="A62" s="163" t="s">
        <v>172</v>
      </c>
      <c r="B62" s="164"/>
      <c r="C62" s="164"/>
      <c r="D62" s="165" t="s">
        <v>37</v>
      </c>
      <c r="E62" s="173">
        <v>10000</v>
      </c>
      <c r="F62" s="145">
        <f t="shared" ref="F62:Q62" si="97">$E$62</f>
        <v>10000</v>
      </c>
      <c r="G62" s="14">
        <f t="shared" si="97"/>
        <v>10000</v>
      </c>
      <c r="H62" s="14">
        <f t="shared" si="97"/>
        <v>10000</v>
      </c>
      <c r="I62" s="14">
        <f t="shared" si="97"/>
        <v>10000</v>
      </c>
      <c r="J62" s="14">
        <f t="shared" si="97"/>
        <v>10000</v>
      </c>
      <c r="K62" s="14">
        <f t="shared" si="97"/>
        <v>10000</v>
      </c>
      <c r="L62" s="14">
        <f t="shared" si="97"/>
        <v>10000</v>
      </c>
      <c r="M62" s="14">
        <f t="shared" si="97"/>
        <v>10000</v>
      </c>
      <c r="N62" s="14">
        <f t="shared" si="97"/>
        <v>10000</v>
      </c>
      <c r="O62" s="14">
        <f t="shared" si="97"/>
        <v>10000</v>
      </c>
      <c r="P62" s="14">
        <f t="shared" si="97"/>
        <v>10000</v>
      </c>
      <c r="Q62" s="14">
        <f t="shared" si="97"/>
        <v>10000</v>
      </c>
      <c r="R62" s="61">
        <f t="shared" si="75"/>
        <v>120000</v>
      </c>
      <c r="T62" s="13">
        <f t="shared" si="92"/>
        <v>120000</v>
      </c>
      <c r="U62" s="14">
        <f t="shared" si="93"/>
        <v>120000</v>
      </c>
      <c r="V62" s="14">
        <f t="shared" si="94"/>
        <v>120000</v>
      </c>
      <c r="W62" s="14">
        <f t="shared" si="95"/>
        <v>120000</v>
      </c>
      <c r="X62" s="15">
        <f t="shared" si="96"/>
        <v>120000</v>
      </c>
    </row>
    <row r="63" spans="1:24" ht="15.75" customHeight="1">
      <c r="A63" s="163"/>
      <c r="B63" s="164"/>
      <c r="C63" s="164"/>
      <c r="D63" s="165" t="s">
        <v>37</v>
      </c>
      <c r="E63" s="173"/>
      <c r="F63" s="145">
        <f t="shared" ref="F63:Q63" si="98">$E$63</f>
        <v>0</v>
      </c>
      <c r="G63" s="14">
        <f t="shared" si="98"/>
        <v>0</v>
      </c>
      <c r="H63" s="14">
        <f t="shared" si="98"/>
        <v>0</v>
      </c>
      <c r="I63" s="14">
        <f t="shared" si="98"/>
        <v>0</v>
      </c>
      <c r="J63" s="14">
        <f t="shared" si="98"/>
        <v>0</v>
      </c>
      <c r="K63" s="14">
        <f t="shared" si="98"/>
        <v>0</v>
      </c>
      <c r="L63" s="14">
        <f t="shared" si="98"/>
        <v>0</v>
      </c>
      <c r="M63" s="14">
        <f t="shared" si="98"/>
        <v>0</v>
      </c>
      <c r="N63" s="14">
        <f t="shared" si="98"/>
        <v>0</v>
      </c>
      <c r="O63" s="14">
        <f t="shared" si="98"/>
        <v>0</v>
      </c>
      <c r="P63" s="14">
        <f t="shared" si="98"/>
        <v>0</v>
      </c>
      <c r="Q63" s="60">
        <f t="shared" si="98"/>
        <v>0</v>
      </c>
      <c r="R63" s="61">
        <f t="shared" si="75"/>
        <v>0</v>
      </c>
      <c r="T63" s="13">
        <f t="shared" si="92"/>
        <v>0</v>
      </c>
      <c r="U63" s="14">
        <f t="shared" si="93"/>
        <v>0</v>
      </c>
      <c r="V63" s="14">
        <f t="shared" si="94"/>
        <v>0</v>
      </c>
      <c r="W63" s="14">
        <f t="shared" si="95"/>
        <v>0</v>
      </c>
      <c r="X63" s="15">
        <f t="shared" si="96"/>
        <v>0</v>
      </c>
    </row>
    <row r="64" spans="1:24" ht="15.75" customHeight="1">
      <c r="A64" s="163"/>
      <c r="B64" s="164"/>
      <c r="C64" s="164"/>
      <c r="D64" s="165" t="s">
        <v>37</v>
      </c>
      <c r="E64" s="173"/>
      <c r="F64" s="145">
        <f t="shared" ref="F64:Q64" si="99">$E$64</f>
        <v>0</v>
      </c>
      <c r="G64" s="14">
        <f t="shared" si="99"/>
        <v>0</v>
      </c>
      <c r="H64" s="14">
        <f t="shared" si="99"/>
        <v>0</v>
      </c>
      <c r="I64" s="14">
        <f t="shared" si="99"/>
        <v>0</v>
      </c>
      <c r="J64" s="14">
        <f t="shared" si="99"/>
        <v>0</v>
      </c>
      <c r="K64" s="14">
        <f t="shared" si="99"/>
        <v>0</v>
      </c>
      <c r="L64" s="14">
        <f t="shared" si="99"/>
        <v>0</v>
      </c>
      <c r="M64" s="14">
        <f t="shared" si="99"/>
        <v>0</v>
      </c>
      <c r="N64" s="14">
        <f t="shared" si="99"/>
        <v>0</v>
      </c>
      <c r="O64" s="14">
        <f t="shared" si="99"/>
        <v>0</v>
      </c>
      <c r="P64" s="14">
        <f t="shared" si="99"/>
        <v>0</v>
      </c>
      <c r="Q64" s="60">
        <f t="shared" si="99"/>
        <v>0</v>
      </c>
      <c r="R64" s="61">
        <f t="shared" si="75"/>
        <v>0</v>
      </c>
      <c r="T64" s="13">
        <f t="shared" si="92"/>
        <v>0</v>
      </c>
      <c r="U64" s="14">
        <f t="shared" si="93"/>
        <v>0</v>
      </c>
      <c r="V64" s="14">
        <f t="shared" si="94"/>
        <v>0</v>
      </c>
      <c r="W64" s="14">
        <f t="shared" si="95"/>
        <v>0</v>
      </c>
      <c r="X64" s="15">
        <f t="shared" si="96"/>
        <v>0</v>
      </c>
    </row>
    <row r="65" spans="1:24" ht="15.75" customHeight="1">
      <c r="A65" s="340"/>
      <c r="B65" s="341"/>
      <c r="C65" s="342"/>
      <c r="D65" s="64" t="s">
        <v>37</v>
      </c>
      <c r="E65" s="174"/>
      <c r="F65" s="175">
        <f t="shared" ref="F65:Q65" si="100">$E$65</f>
        <v>0</v>
      </c>
      <c r="G65" s="67">
        <f t="shared" si="100"/>
        <v>0</v>
      </c>
      <c r="H65" s="67">
        <f t="shared" si="100"/>
        <v>0</v>
      </c>
      <c r="I65" s="67">
        <f t="shared" si="100"/>
        <v>0</v>
      </c>
      <c r="J65" s="67">
        <f t="shared" si="100"/>
        <v>0</v>
      </c>
      <c r="K65" s="67">
        <f t="shared" si="100"/>
        <v>0</v>
      </c>
      <c r="L65" s="67">
        <f t="shared" si="100"/>
        <v>0</v>
      </c>
      <c r="M65" s="67">
        <f t="shared" si="100"/>
        <v>0</v>
      </c>
      <c r="N65" s="67">
        <f t="shared" si="100"/>
        <v>0</v>
      </c>
      <c r="O65" s="67">
        <f t="shared" si="100"/>
        <v>0</v>
      </c>
      <c r="P65" s="67">
        <f t="shared" si="100"/>
        <v>0</v>
      </c>
      <c r="Q65" s="68">
        <f t="shared" si="100"/>
        <v>0</v>
      </c>
      <c r="R65" s="69">
        <f t="shared" si="75"/>
        <v>0</v>
      </c>
      <c r="T65" s="66">
        <f t="shared" si="92"/>
        <v>0</v>
      </c>
      <c r="U65" s="67">
        <f t="shared" si="93"/>
        <v>0</v>
      </c>
      <c r="V65" s="67">
        <f t="shared" si="94"/>
        <v>0</v>
      </c>
      <c r="W65" s="67">
        <f t="shared" si="95"/>
        <v>0</v>
      </c>
      <c r="X65" s="70">
        <f t="shared" si="96"/>
        <v>0</v>
      </c>
    </row>
    <row r="66" spans="1:24" ht="15.75" customHeight="1"/>
    <row r="67" spans="1:24" ht="15.75" customHeight="1"/>
    <row r="68" spans="1:24" ht="15.75" customHeight="1">
      <c r="A68" s="317" t="s">
        <v>114</v>
      </c>
      <c r="B68" s="318"/>
      <c r="C68" s="318"/>
      <c r="D68" s="318"/>
      <c r="E68" s="319"/>
      <c r="F68" s="35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52"/>
      <c r="T68" s="330" t="s">
        <v>1</v>
      </c>
      <c r="U68" s="332" t="s">
        <v>2</v>
      </c>
      <c r="V68" s="332" t="s">
        <v>3</v>
      </c>
      <c r="W68" s="332" t="s">
        <v>4</v>
      </c>
      <c r="X68" s="334" t="s">
        <v>5</v>
      </c>
    </row>
    <row r="69" spans="1:24" ht="15.75" customHeight="1">
      <c r="A69" s="320"/>
      <c r="B69" s="321"/>
      <c r="C69" s="321"/>
      <c r="D69" s="321"/>
      <c r="E69" s="322"/>
      <c r="F69" s="51" t="s">
        <v>6</v>
      </c>
      <c r="G69" s="52" t="s">
        <v>7</v>
      </c>
      <c r="H69" s="52" t="s">
        <v>8</v>
      </c>
      <c r="I69" s="52" t="s">
        <v>9</v>
      </c>
      <c r="J69" s="52" t="s">
        <v>10</v>
      </c>
      <c r="K69" s="52" t="s">
        <v>11</v>
      </c>
      <c r="L69" s="52" t="s">
        <v>12</v>
      </c>
      <c r="M69" s="52" t="s">
        <v>13</v>
      </c>
      <c r="N69" s="52" t="s">
        <v>14</v>
      </c>
      <c r="O69" s="52" t="s">
        <v>15</v>
      </c>
      <c r="P69" s="52" t="s">
        <v>16</v>
      </c>
      <c r="Q69" s="52" t="s">
        <v>17</v>
      </c>
      <c r="R69" s="77" t="s">
        <v>18</v>
      </c>
      <c r="T69" s="331"/>
      <c r="U69" s="333"/>
      <c r="V69" s="333"/>
      <c r="W69" s="333"/>
      <c r="X69" s="335"/>
    </row>
    <row r="70" spans="1:24" ht="15.75" customHeight="1">
      <c r="A70" s="78" t="s">
        <v>40</v>
      </c>
      <c r="B70" s="72"/>
      <c r="C70" s="72"/>
      <c r="D70" s="72"/>
      <c r="E70" s="79"/>
      <c r="F70" s="7">
        <f t="shared" ref="F70:Q70" si="101">F73</f>
        <v>1069455</v>
      </c>
      <c r="G70" s="8">
        <f t="shared" si="101"/>
        <v>1310584</v>
      </c>
      <c r="H70" s="8">
        <f t="shared" si="101"/>
        <v>1980823</v>
      </c>
      <c r="I70" s="8">
        <f t="shared" si="101"/>
        <v>1622402.48</v>
      </c>
      <c r="J70" s="8">
        <f t="shared" si="101"/>
        <v>1964119.92</v>
      </c>
      <c r="K70" s="8">
        <f t="shared" si="101"/>
        <v>1786261.2</v>
      </c>
      <c r="L70" s="8">
        <f t="shared" si="101"/>
        <v>1888408.56</v>
      </c>
      <c r="M70" s="8">
        <f t="shared" si="101"/>
        <v>1801429.2</v>
      </c>
      <c r="N70" s="8">
        <f t="shared" si="101"/>
        <v>1888408.56</v>
      </c>
      <c r="O70" s="8">
        <f t="shared" si="101"/>
        <v>1801429.2</v>
      </c>
      <c r="P70" s="8">
        <f t="shared" si="101"/>
        <v>1801429.2</v>
      </c>
      <c r="Q70" s="56">
        <f t="shared" si="101"/>
        <v>1714449.84</v>
      </c>
      <c r="R70" s="57">
        <f t="shared" ref="R70:R71" si="102">SUM(F70:Q70)</f>
        <v>20629200.16</v>
      </c>
      <c r="T70" s="7">
        <f t="shared" ref="T70:X70" si="103">T73</f>
        <v>20076334.800000001</v>
      </c>
      <c r="U70" s="8">
        <f t="shared" si="103"/>
        <v>20076334.800000001</v>
      </c>
      <c r="V70" s="8">
        <f t="shared" si="103"/>
        <v>20076334.800000001</v>
      </c>
      <c r="W70" s="8">
        <f t="shared" si="103"/>
        <v>20076334.800000001</v>
      </c>
      <c r="X70" s="9">
        <f t="shared" si="103"/>
        <v>20076334.800000001</v>
      </c>
    </row>
    <row r="71" spans="1:24" ht="15.75" customHeight="1">
      <c r="A71" s="343" t="s">
        <v>41</v>
      </c>
      <c r="B71" s="328"/>
      <c r="C71" s="329"/>
      <c r="D71" s="18"/>
      <c r="E71" s="80"/>
      <c r="F71" s="19">
        <f t="shared" ref="F71:Q71" si="104">F77</f>
        <v>1169583</v>
      </c>
      <c r="G71" s="20">
        <f t="shared" si="104"/>
        <v>1437333.3333333333</v>
      </c>
      <c r="H71" s="20">
        <f t="shared" si="104"/>
        <v>1437333.3333333333</v>
      </c>
      <c r="I71" s="20">
        <f t="shared" si="104"/>
        <v>1437333.3333333333</v>
      </c>
      <c r="J71" s="20">
        <f t="shared" si="104"/>
        <v>1437333.3333333333</v>
      </c>
      <c r="K71" s="20">
        <f t="shared" si="104"/>
        <v>1411333.3333333333</v>
      </c>
      <c r="L71" s="20">
        <f t="shared" si="104"/>
        <v>1411333.3333333333</v>
      </c>
      <c r="M71" s="20">
        <f t="shared" si="104"/>
        <v>1411333.3333333333</v>
      </c>
      <c r="N71" s="20">
        <f t="shared" si="104"/>
        <v>1411333.3333333333</v>
      </c>
      <c r="O71" s="20">
        <f t="shared" si="104"/>
        <v>1411333.3333333333</v>
      </c>
      <c r="P71" s="20">
        <f t="shared" si="104"/>
        <v>1411333.3333333333</v>
      </c>
      <c r="Q71" s="81">
        <f t="shared" si="104"/>
        <v>1411333.3333333333</v>
      </c>
      <c r="R71" s="82">
        <f t="shared" si="102"/>
        <v>16798249.666666668</v>
      </c>
      <c r="T71" s="19">
        <f t="shared" ref="T71:X71" si="105">T77</f>
        <v>16475000</v>
      </c>
      <c r="U71" s="20">
        <f t="shared" si="105"/>
        <v>16590694.999999998</v>
      </c>
      <c r="V71" s="20">
        <f t="shared" si="105"/>
        <v>16708125.424999999</v>
      </c>
      <c r="W71" s="20">
        <f t="shared" si="105"/>
        <v>15027317.306374997</v>
      </c>
      <c r="X71" s="21">
        <f t="shared" si="105"/>
        <v>16948297.065970622</v>
      </c>
    </row>
    <row r="72" spans="1:24" ht="15.75" customHeight="1">
      <c r="A72" s="349" t="s">
        <v>42</v>
      </c>
      <c r="B72" s="328"/>
      <c r="C72" s="328"/>
      <c r="D72" s="83"/>
      <c r="E72" s="84"/>
      <c r="F72" s="85">
        <v>0</v>
      </c>
      <c r="G72" s="86">
        <f t="shared" ref="G72:Q72" si="106">F92</f>
        <v>-255128</v>
      </c>
      <c r="H72" s="86">
        <f t="shared" si="106"/>
        <v>-536877.33333333326</v>
      </c>
      <c r="I72" s="86">
        <f t="shared" si="106"/>
        <v>-148387.66666666651</v>
      </c>
      <c r="J72" s="86">
        <f t="shared" si="106"/>
        <v>-118318.51999999979</v>
      </c>
      <c r="K72" s="86">
        <f t="shared" si="106"/>
        <v>253468.06666666688</v>
      </c>
      <c r="L72" s="86">
        <f t="shared" si="106"/>
        <v>473395.93333333358</v>
      </c>
      <c r="M72" s="86">
        <f t="shared" si="106"/>
        <v>795471.16000000038</v>
      </c>
      <c r="N72" s="86">
        <f t="shared" si="106"/>
        <v>1030567.0266666671</v>
      </c>
      <c r="O72" s="86">
        <f t="shared" si="106"/>
        <v>1352642.2533333339</v>
      </c>
      <c r="P72" s="86">
        <f t="shared" si="106"/>
        <v>1587738.1200000006</v>
      </c>
      <c r="Q72" s="87">
        <f t="shared" si="106"/>
        <v>1822833.9866666673</v>
      </c>
      <c r="R72" s="88"/>
      <c r="T72" s="117">
        <f>Q92</f>
        <v>1970950.4933333341</v>
      </c>
      <c r="U72" s="86">
        <f t="shared" ref="U72:X72" si="107">T92</f>
        <v>3712285.2933333348</v>
      </c>
      <c r="V72" s="86">
        <f t="shared" si="107"/>
        <v>5337925.0933333375</v>
      </c>
      <c r="W72" s="86">
        <f t="shared" si="107"/>
        <v>6846134.4683333393</v>
      </c>
      <c r="X72" s="118">
        <f t="shared" si="107"/>
        <v>10035151.961958343</v>
      </c>
    </row>
    <row r="73" spans="1:24" ht="15.75" customHeight="1">
      <c r="A73" s="343" t="s">
        <v>72</v>
      </c>
      <c r="B73" s="328"/>
      <c r="C73" s="329"/>
      <c r="D73" s="18"/>
      <c r="E73" s="80"/>
      <c r="F73" s="7">
        <f t="shared" ref="F73:R73" si="108">SUM(F74:F76)</f>
        <v>1069455</v>
      </c>
      <c r="G73" s="8">
        <f t="shared" si="108"/>
        <v>1310584</v>
      </c>
      <c r="H73" s="8">
        <f t="shared" si="108"/>
        <v>1980823</v>
      </c>
      <c r="I73" s="8">
        <f t="shared" si="108"/>
        <v>1622402.48</v>
      </c>
      <c r="J73" s="8">
        <f t="shared" si="108"/>
        <v>1964119.92</v>
      </c>
      <c r="K73" s="8">
        <f t="shared" si="108"/>
        <v>1786261.2</v>
      </c>
      <c r="L73" s="8">
        <f t="shared" si="108"/>
        <v>1888408.56</v>
      </c>
      <c r="M73" s="8">
        <f t="shared" si="108"/>
        <v>1801429.2</v>
      </c>
      <c r="N73" s="8">
        <f t="shared" si="108"/>
        <v>1888408.56</v>
      </c>
      <c r="O73" s="8">
        <f t="shared" si="108"/>
        <v>1801429.2</v>
      </c>
      <c r="P73" s="8">
        <f t="shared" si="108"/>
        <v>1801429.2</v>
      </c>
      <c r="Q73" s="56">
        <f t="shared" si="108"/>
        <v>1714449.84</v>
      </c>
      <c r="R73" s="57">
        <f t="shared" si="108"/>
        <v>20629200.16</v>
      </c>
      <c r="T73" s="7">
        <f t="shared" ref="T73:X73" si="109">SUM(T74:T76)</f>
        <v>20076334.800000001</v>
      </c>
      <c r="U73" s="8">
        <f t="shared" si="109"/>
        <v>20076334.800000001</v>
      </c>
      <c r="V73" s="8">
        <f t="shared" si="109"/>
        <v>20076334.800000001</v>
      </c>
      <c r="W73" s="8">
        <f t="shared" si="109"/>
        <v>20076334.800000001</v>
      </c>
      <c r="X73" s="9">
        <f t="shared" si="109"/>
        <v>20076334.800000001</v>
      </c>
    </row>
    <row r="74" spans="1:24" ht="15.75" customHeight="1">
      <c r="A74" s="349" t="s">
        <v>115</v>
      </c>
      <c r="B74" s="328"/>
      <c r="C74" s="328"/>
      <c r="D74" s="185" t="s">
        <v>116</v>
      </c>
      <c r="E74" s="84"/>
      <c r="F74" s="182">
        <v>1036723</v>
      </c>
      <c r="G74" s="182">
        <v>1279052</v>
      </c>
      <c r="H74" s="182">
        <v>1949791</v>
      </c>
      <c r="I74" s="14">
        <f t="shared" ref="I74:Q74" si="110">G22</f>
        <v>1583970.48</v>
      </c>
      <c r="J74" s="14">
        <f t="shared" si="110"/>
        <v>1931887.92</v>
      </c>
      <c r="K74" s="14">
        <f t="shared" si="110"/>
        <v>1757929.2</v>
      </c>
      <c r="L74" s="14">
        <f t="shared" si="110"/>
        <v>1844908.56</v>
      </c>
      <c r="M74" s="14">
        <f t="shared" si="110"/>
        <v>1757929.2</v>
      </c>
      <c r="N74" s="14">
        <f t="shared" si="110"/>
        <v>1844908.56</v>
      </c>
      <c r="O74" s="14">
        <f t="shared" si="110"/>
        <v>1757929.2</v>
      </c>
      <c r="P74" s="14">
        <f t="shared" si="110"/>
        <v>1757929.2</v>
      </c>
      <c r="Q74" s="60">
        <f t="shared" si="110"/>
        <v>1670949.84</v>
      </c>
      <c r="R74" s="61">
        <f t="shared" ref="R74:R76" si="111">SUM(F74:Q74)</f>
        <v>20173908.16</v>
      </c>
      <c r="T74" s="13">
        <f t="shared" ref="T74:X74" si="112">T22</f>
        <v>19554334.800000001</v>
      </c>
      <c r="U74" s="14">
        <f t="shared" si="112"/>
        <v>19554334.800000001</v>
      </c>
      <c r="V74" s="14">
        <f t="shared" si="112"/>
        <v>19554334.800000001</v>
      </c>
      <c r="W74" s="14">
        <f t="shared" si="112"/>
        <v>19554334.800000001</v>
      </c>
      <c r="X74" s="15">
        <f t="shared" si="112"/>
        <v>19554334.800000001</v>
      </c>
    </row>
    <row r="75" spans="1:24" ht="15.75" customHeight="1">
      <c r="A75" s="349" t="s">
        <v>173</v>
      </c>
      <c r="B75" s="328"/>
      <c r="C75" s="328"/>
      <c r="D75" s="185" t="s">
        <v>118</v>
      </c>
      <c r="E75" s="84"/>
      <c r="F75" s="13">
        <f t="shared" ref="F75:Q75" si="113">F6</f>
        <v>32732</v>
      </c>
      <c r="G75" s="14">
        <f t="shared" si="113"/>
        <v>31532</v>
      </c>
      <c r="H75" s="14">
        <f t="shared" si="113"/>
        <v>31032</v>
      </c>
      <c r="I75" s="14">
        <f t="shared" si="113"/>
        <v>38432</v>
      </c>
      <c r="J75" s="14">
        <f t="shared" si="113"/>
        <v>32232</v>
      </c>
      <c r="K75" s="14">
        <f t="shared" si="113"/>
        <v>28332</v>
      </c>
      <c r="L75" s="14">
        <f t="shared" si="113"/>
        <v>43500</v>
      </c>
      <c r="M75" s="14">
        <f t="shared" si="113"/>
        <v>43500</v>
      </c>
      <c r="N75" s="14">
        <f t="shared" si="113"/>
        <v>43500</v>
      </c>
      <c r="O75" s="14">
        <f t="shared" si="113"/>
        <v>43500</v>
      </c>
      <c r="P75" s="14">
        <f t="shared" si="113"/>
        <v>43500</v>
      </c>
      <c r="Q75" s="60">
        <f t="shared" si="113"/>
        <v>43500</v>
      </c>
      <c r="R75" s="61">
        <f t="shared" si="111"/>
        <v>455292</v>
      </c>
      <c r="T75" s="13">
        <f t="shared" ref="T75:X75" si="114">T6</f>
        <v>522000</v>
      </c>
      <c r="U75" s="14">
        <f t="shared" si="114"/>
        <v>522000</v>
      </c>
      <c r="V75" s="14">
        <f t="shared" si="114"/>
        <v>522000</v>
      </c>
      <c r="W75" s="14">
        <f t="shared" si="114"/>
        <v>522000</v>
      </c>
      <c r="X75" s="15">
        <f t="shared" si="114"/>
        <v>522000</v>
      </c>
    </row>
    <row r="76" spans="1:24" ht="15.75" customHeight="1">
      <c r="A76" s="349" t="s">
        <v>119</v>
      </c>
      <c r="B76" s="328"/>
      <c r="C76" s="328"/>
      <c r="D76" s="83"/>
      <c r="E76" s="84"/>
      <c r="F76" s="66">
        <f t="shared" ref="F76:Q76" si="115">F7</f>
        <v>0</v>
      </c>
      <c r="G76" s="67">
        <f t="shared" si="115"/>
        <v>0</v>
      </c>
      <c r="H76" s="67">
        <f t="shared" si="115"/>
        <v>0</v>
      </c>
      <c r="I76" s="67">
        <f t="shared" si="115"/>
        <v>0</v>
      </c>
      <c r="J76" s="67">
        <f t="shared" si="115"/>
        <v>0</v>
      </c>
      <c r="K76" s="67">
        <f t="shared" si="115"/>
        <v>0</v>
      </c>
      <c r="L76" s="67">
        <f t="shared" si="115"/>
        <v>0</v>
      </c>
      <c r="M76" s="67">
        <f t="shared" si="115"/>
        <v>0</v>
      </c>
      <c r="N76" s="67">
        <f t="shared" si="115"/>
        <v>0</v>
      </c>
      <c r="O76" s="67">
        <f t="shared" si="115"/>
        <v>0</v>
      </c>
      <c r="P76" s="67">
        <f t="shared" si="115"/>
        <v>0</v>
      </c>
      <c r="Q76" s="68">
        <f t="shared" si="115"/>
        <v>0</v>
      </c>
      <c r="R76" s="69">
        <f t="shared" si="111"/>
        <v>0</v>
      </c>
      <c r="T76" s="66">
        <f t="shared" ref="T76:X76" si="116">T7</f>
        <v>0</v>
      </c>
      <c r="U76" s="67">
        <f t="shared" si="116"/>
        <v>0</v>
      </c>
      <c r="V76" s="67">
        <f t="shared" si="116"/>
        <v>0</v>
      </c>
      <c r="W76" s="67">
        <f t="shared" si="116"/>
        <v>0</v>
      </c>
      <c r="X76" s="70">
        <f t="shared" si="116"/>
        <v>0</v>
      </c>
    </row>
    <row r="77" spans="1:24" ht="15.75" customHeight="1">
      <c r="A77" s="343" t="s">
        <v>50</v>
      </c>
      <c r="B77" s="328"/>
      <c r="C77" s="329"/>
      <c r="D77" s="18"/>
      <c r="E77" s="80"/>
      <c r="F77" s="89">
        <f t="shared" ref="F77:R77" si="117">SUM(F78:F82)</f>
        <v>1169583</v>
      </c>
      <c r="G77" s="90">
        <f t="shared" si="117"/>
        <v>1437333.3333333333</v>
      </c>
      <c r="H77" s="90">
        <f t="shared" si="117"/>
        <v>1437333.3333333333</v>
      </c>
      <c r="I77" s="90">
        <f t="shared" si="117"/>
        <v>1437333.3333333333</v>
      </c>
      <c r="J77" s="90">
        <f t="shared" si="117"/>
        <v>1437333.3333333333</v>
      </c>
      <c r="K77" s="90">
        <f t="shared" si="117"/>
        <v>1411333.3333333333</v>
      </c>
      <c r="L77" s="90">
        <f t="shared" si="117"/>
        <v>1411333.3333333333</v>
      </c>
      <c r="M77" s="90">
        <f t="shared" si="117"/>
        <v>1411333.3333333333</v>
      </c>
      <c r="N77" s="90">
        <f t="shared" si="117"/>
        <v>1411333.3333333333</v>
      </c>
      <c r="O77" s="90">
        <f t="shared" si="117"/>
        <v>1411333.3333333333</v>
      </c>
      <c r="P77" s="90">
        <f t="shared" si="117"/>
        <v>1411333.3333333333</v>
      </c>
      <c r="Q77" s="177">
        <f t="shared" si="117"/>
        <v>1411333.3333333333</v>
      </c>
      <c r="R77" s="99">
        <f t="shared" si="117"/>
        <v>16798249.666666664</v>
      </c>
      <c r="T77" s="89">
        <f t="shared" ref="T77:X77" si="118">SUM(T78:T82)</f>
        <v>16475000</v>
      </c>
      <c r="U77" s="90">
        <f t="shared" si="118"/>
        <v>16590694.999999998</v>
      </c>
      <c r="V77" s="90">
        <f t="shared" si="118"/>
        <v>16708125.424999999</v>
      </c>
      <c r="W77" s="90">
        <f t="shared" si="118"/>
        <v>15027317.306374997</v>
      </c>
      <c r="X77" s="91">
        <f t="shared" si="118"/>
        <v>16948297.065970622</v>
      </c>
    </row>
    <row r="78" spans="1:24" ht="15.75" customHeight="1">
      <c r="A78" s="349" t="s">
        <v>120</v>
      </c>
      <c r="B78" s="328"/>
      <c r="C78" s="328"/>
      <c r="D78" s="83" t="s">
        <v>121</v>
      </c>
      <c r="E78" s="84"/>
      <c r="F78" s="206">
        <v>584583</v>
      </c>
      <c r="G78" s="14">
        <f t="shared" ref="G78:Q78" si="119">F39</f>
        <v>925833.33333333326</v>
      </c>
      <c r="H78" s="14">
        <f t="shared" si="119"/>
        <v>925833.33333333326</v>
      </c>
      <c r="I78" s="14">
        <f t="shared" si="119"/>
        <v>925833.33333333326</v>
      </c>
      <c r="J78" s="14">
        <f t="shared" si="119"/>
        <v>925833.33333333326</v>
      </c>
      <c r="K78" s="14">
        <f t="shared" si="119"/>
        <v>899833.33333333326</v>
      </c>
      <c r="L78" s="14">
        <f t="shared" si="119"/>
        <v>899833.33333333326</v>
      </c>
      <c r="M78" s="14">
        <f t="shared" si="119"/>
        <v>899833.33333333326</v>
      </c>
      <c r="N78" s="14">
        <f t="shared" si="119"/>
        <v>899833.33333333326</v>
      </c>
      <c r="O78" s="14">
        <f t="shared" si="119"/>
        <v>899833.33333333326</v>
      </c>
      <c r="P78" s="14">
        <f t="shared" si="119"/>
        <v>899833.33333333326</v>
      </c>
      <c r="Q78" s="60">
        <f t="shared" si="119"/>
        <v>899833.33333333326</v>
      </c>
      <c r="R78" s="61">
        <f t="shared" ref="R78:R81" si="120">SUM(F78:Q78)</f>
        <v>10586749.666666666</v>
      </c>
      <c r="T78" s="13">
        <f t="shared" ref="T78:X78" si="121">T39</f>
        <v>9713000</v>
      </c>
      <c r="U78" s="14">
        <f t="shared" si="121"/>
        <v>9828694.9999999981</v>
      </c>
      <c r="V78" s="14">
        <f t="shared" si="121"/>
        <v>9946125.4249999989</v>
      </c>
      <c r="W78" s="14">
        <f t="shared" si="121"/>
        <v>8265317.306374996</v>
      </c>
      <c r="X78" s="15">
        <f t="shared" si="121"/>
        <v>10186297.06597062</v>
      </c>
    </row>
    <row r="79" spans="1:24" ht="15.75" customHeight="1">
      <c r="A79" s="349" t="s">
        <v>69</v>
      </c>
      <c r="B79" s="328"/>
      <c r="C79" s="328"/>
      <c r="D79" s="185"/>
      <c r="E79" s="187"/>
      <c r="F79" s="206">
        <v>241500</v>
      </c>
      <c r="G79" s="14">
        <f t="shared" ref="G79:Q79" si="122">F48</f>
        <v>168000</v>
      </c>
      <c r="H79" s="14">
        <f t="shared" si="122"/>
        <v>168000</v>
      </c>
      <c r="I79" s="14">
        <f t="shared" si="122"/>
        <v>168000</v>
      </c>
      <c r="J79" s="14">
        <f t="shared" si="122"/>
        <v>168000</v>
      </c>
      <c r="K79" s="14">
        <f t="shared" si="122"/>
        <v>168000</v>
      </c>
      <c r="L79" s="14">
        <f t="shared" si="122"/>
        <v>168000</v>
      </c>
      <c r="M79" s="14">
        <f t="shared" si="122"/>
        <v>168000</v>
      </c>
      <c r="N79" s="14">
        <f t="shared" si="122"/>
        <v>168000</v>
      </c>
      <c r="O79" s="14">
        <f t="shared" si="122"/>
        <v>168000</v>
      </c>
      <c r="P79" s="14">
        <f t="shared" si="122"/>
        <v>168000</v>
      </c>
      <c r="Q79" s="14">
        <f t="shared" si="122"/>
        <v>168000</v>
      </c>
      <c r="R79" s="61">
        <f t="shared" si="120"/>
        <v>2089500</v>
      </c>
      <c r="T79" s="13">
        <f t="shared" ref="T79:X79" si="123">T48</f>
        <v>2640000</v>
      </c>
      <c r="U79" s="14">
        <f t="shared" si="123"/>
        <v>2640000</v>
      </c>
      <c r="V79" s="14">
        <f t="shared" si="123"/>
        <v>2640000</v>
      </c>
      <c r="W79" s="14">
        <f t="shared" si="123"/>
        <v>2640000</v>
      </c>
      <c r="X79" s="15">
        <f t="shared" si="123"/>
        <v>2640000</v>
      </c>
    </row>
    <row r="80" spans="1:24" ht="15.75" customHeight="1">
      <c r="A80" s="349" t="s">
        <v>174</v>
      </c>
      <c r="B80" s="328"/>
      <c r="C80" s="328"/>
      <c r="D80" s="83" t="s">
        <v>122</v>
      </c>
      <c r="E80" s="84"/>
      <c r="F80" s="13">
        <f t="shared" ref="F80:Q80" si="124">F11</f>
        <v>293500</v>
      </c>
      <c r="G80" s="14">
        <f t="shared" si="124"/>
        <v>293500</v>
      </c>
      <c r="H80" s="14">
        <f t="shared" si="124"/>
        <v>293500</v>
      </c>
      <c r="I80" s="14">
        <f t="shared" si="124"/>
        <v>293500</v>
      </c>
      <c r="J80" s="14">
        <f t="shared" si="124"/>
        <v>293500</v>
      </c>
      <c r="K80" s="14">
        <f t="shared" si="124"/>
        <v>293500</v>
      </c>
      <c r="L80" s="14">
        <f t="shared" si="124"/>
        <v>293500</v>
      </c>
      <c r="M80" s="14">
        <f t="shared" si="124"/>
        <v>293500</v>
      </c>
      <c r="N80" s="14">
        <f t="shared" si="124"/>
        <v>293500</v>
      </c>
      <c r="O80" s="14">
        <f t="shared" si="124"/>
        <v>293500</v>
      </c>
      <c r="P80" s="14">
        <f t="shared" si="124"/>
        <v>293500</v>
      </c>
      <c r="Q80" s="60">
        <f t="shared" si="124"/>
        <v>293500</v>
      </c>
      <c r="R80" s="61">
        <f t="shared" si="120"/>
        <v>3522000</v>
      </c>
      <c r="T80" s="13">
        <f t="shared" ref="T80:X80" si="125">T53</f>
        <v>3522000</v>
      </c>
      <c r="U80" s="14">
        <f t="shared" si="125"/>
        <v>3522000</v>
      </c>
      <c r="V80" s="14">
        <f t="shared" si="125"/>
        <v>3522000</v>
      </c>
      <c r="W80" s="14">
        <f t="shared" si="125"/>
        <v>3522000</v>
      </c>
      <c r="X80" s="15">
        <f t="shared" si="125"/>
        <v>3522000</v>
      </c>
    </row>
    <row r="81" spans="1:24" ht="15.75" customHeight="1">
      <c r="A81" s="349" t="s">
        <v>71</v>
      </c>
      <c r="B81" s="328"/>
      <c r="C81" s="328"/>
      <c r="D81" s="83"/>
      <c r="E81" s="84"/>
      <c r="F81" s="13">
        <f t="shared" ref="F81:Q81" si="126">F12</f>
        <v>50000</v>
      </c>
      <c r="G81" s="14">
        <f t="shared" si="126"/>
        <v>50000</v>
      </c>
      <c r="H81" s="14">
        <f t="shared" si="126"/>
        <v>50000</v>
      </c>
      <c r="I81" s="14">
        <f t="shared" si="126"/>
        <v>50000</v>
      </c>
      <c r="J81" s="14">
        <f t="shared" si="126"/>
        <v>50000</v>
      </c>
      <c r="K81" s="14">
        <f t="shared" si="126"/>
        <v>50000</v>
      </c>
      <c r="L81" s="14">
        <f t="shared" si="126"/>
        <v>50000</v>
      </c>
      <c r="M81" s="14">
        <f t="shared" si="126"/>
        <v>50000</v>
      </c>
      <c r="N81" s="14">
        <f t="shared" si="126"/>
        <v>50000</v>
      </c>
      <c r="O81" s="14">
        <f t="shared" si="126"/>
        <v>50000</v>
      </c>
      <c r="P81" s="14">
        <f t="shared" si="126"/>
        <v>50000</v>
      </c>
      <c r="Q81" s="60">
        <f t="shared" si="126"/>
        <v>50000</v>
      </c>
      <c r="R81" s="61">
        <f t="shared" si="120"/>
        <v>600000</v>
      </c>
      <c r="T81" s="13">
        <f t="shared" ref="T81:X81" si="127">T60</f>
        <v>600000</v>
      </c>
      <c r="U81" s="14">
        <f t="shared" si="127"/>
        <v>600000</v>
      </c>
      <c r="V81" s="14">
        <f t="shared" si="127"/>
        <v>600000</v>
      </c>
      <c r="W81" s="14">
        <f t="shared" si="127"/>
        <v>600000</v>
      </c>
      <c r="X81" s="15">
        <f t="shared" si="127"/>
        <v>600000</v>
      </c>
    </row>
    <row r="82" spans="1:24" ht="15.75" customHeight="1">
      <c r="A82" s="349" t="s">
        <v>151</v>
      </c>
      <c r="B82" s="328"/>
      <c r="C82" s="328"/>
      <c r="D82" s="83"/>
      <c r="E82" s="84"/>
      <c r="F82" s="66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8"/>
      <c r="R82" s="69"/>
      <c r="T82" s="117"/>
      <c r="U82" s="86"/>
      <c r="V82" s="86"/>
      <c r="W82" s="86"/>
      <c r="X82" s="118"/>
    </row>
    <row r="83" spans="1:24" ht="15.75" customHeight="1">
      <c r="A83" s="343" t="s">
        <v>52</v>
      </c>
      <c r="B83" s="328"/>
      <c r="C83" s="329"/>
      <c r="D83" s="18"/>
      <c r="E83" s="80"/>
      <c r="F83" s="89">
        <f t="shared" ref="F83:Q83" si="128">F70-F71</f>
        <v>-100128</v>
      </c>
      <c r="G83" s="90">
        <f t="shared" si="128"/>
        <v>-126749.33333333326</v>
      </c>
      <c r="H83" s="90">
        <f t="shared" si="128"/>
        <v>543489.66666666674</v>
      </c>
      <c r="I83" s="90">
        <f t="shared" si="128"/>
        <v>185069.14666666673</v>
      </c>
      <c r="J83" s="90">
        <f t="shared" si="128"/>
        <v>526786.58666666667</v>
      </c>
      <c r="K83" s="90">
        <f t="shared" si="128"/>
        <v>374927.8666666667</v>
      </c>
      <c r="L83" s="90">
        <f t="shared" si="128"/>
        <v>477075.2266666668</v>
      </c>
      <c r="M83" s="90">
        <f t="shared" si="128"/>
        <v>390095.8666666667</v>
      </c>
      <c r="N83" s="90">
        <f t="shared" si="128"/>
        <v>477075.2266666668</v>
      </c>
      <c r="O83" s="90">
        <f t="shared" si="128"/>
        <v>390095.8666666667</v>
      </c>
      <c r="P83" s="90">
        <f t="shared" si="128"/>
        <v>390095.8666666667</v>
      </c>
      <c r="Q83" s="177">
        <f t="shared" si="128"/>
        <v>303116.50666666683</v>
      </c>
      <c r="R83" s="99">
        <f t="shared" ref="R83:R91" si="129">SUM(F83:Q83)</f>
        <v>3830950.4933333341</v>
      </c>
      <c r="T83" s="7">
        <f t="shared" ref="T83:X83" si="130">T70-T71</f>
        <v>3601334.8000000007</v>
      </c>
      <c r="U83" s="8">
        <f t="shared" si="130"/>
        <v>3485639.8000000026</v>
      </c>
      <c r="V83" s="8">
        <f t="shared" si="130"/>
        <v>3368209.3750000019</v>
      </c>
      <c r="W83" s="8">
        <f t="shared" si="130"/>
        <v>5049017.4936250038</v>
      </c>
      <c r="X83" s="9">
        <f t="shared" si="130"/>
        <v>3128037.7340293787</v>
      </c>
    </row>
    <row r="84" spans="1:24" ht="15.75" customHeight="1">
      <c r="A84" s="343" t="s">
        <v>53</v>
      </c>
      <c r="B84" s="328"/>
      <c r="C84" s="329"/>
      <c r="D84" s="18"/>
      <c r="E84" s="80"/>
      <c r="F84" s="19">
        <f t="shared" ref="F84:Q84" si="131">F85-F88</f>
        <v>-155000</v>
      </c>
      <c r="G84" s="20">
        <f t="shared" si="131"/>
        <v>-155000</v>
      </c>
      <c r="H84" s="20">
        <f t="shared" si="131"/>
        <v>-155000</v>
      </c>
      <c r="I84" s="20">
        <f t="shared" si="131"/>
        <v>-155000</v>
      </c>
      <c r="J84" s="20">
        <f t="shared" si="131"/>
        <v>-155000</v>
      </c>
      <c r="K84" s="20">
        <f t="shared" si="131"/>
        <v>-155000</v>
      </c>
      <c r="L84" s="20">
        <f t="shared" si="131"/>
        <v>-155000</v>
      </c>
      <c r="M84" s="20">
        <f t="shared" si="131"/>
        <v>-155000</v>
      </c>
      <c r="N84" s="20">
        <f t="shared" si="131"/>
        <v>-155000</v>
      </c>
      <c r="O84" s="20">
        <f t="shared" si="131"/>
        <v>-155000</v>
      </c>
      <c r="P84" s="20">
        <f t="shared" si="131"/>
        <v>-155000</v>
      </c>
      <c r="Q84" s="81">
        <f t="shared" si="131"/>
        <v>-155000</v>
      </c>
      <c r="R84" s="82">
        <f t="shared" si="129"/>
        <v>-1860000</v>
      </c>
      <c r="T84" s="19">
        <f t="shared" ref="T84:X84" si="132">T85-T88</f>
        <v>-1860000</v>
      </c>
      <c r="U84" s="20">
        <f t="shared" si="132"/>
        <v>-1860000</v>
      </c>
      <c r="V84" s="20">
        <f t="shared" si="132"/>
        <v>-1860000</v>
      </c>
      <c r="W84" s="20">
        <f t="shared" si="132"/>
        <v>-1860000</v>
      </c>
      <c r="X84" s="21">
        <f t="shared" si="132"/>
        <v>-620000</v>
      </c>
    </row>
    <row r="85" spans="1:24" ht="15.75" customHeight="1">
      <c r="A85" s="343" t="s">
        <v>54</v>
      </c>
      <c r="B85" s="328"/>
      <c r="C85" s="329"/>
      <c r="D85" s="18"/>
      <c r="E85" s="80"/>
      <c r="F85" s="19">
        <f t="shared" ref="F85:Q85" si="133">F86+F87</f>
        <v>0</v>
      </c>
      <c r="G85" s="20">
        <f t="shared" si="133"/>
        <v>0</v>
      </c>
      <c r="H85" s="20">
        <f t="shared" si="133"/>
        <v>0</v>
      </c>
      <c r="I85" s="20">
        <f t="shared" si="133"/>
        <v>0</v>
      </c>
      <c r="J85" s="20">
        <f t="shared" si="133"/>
        <v>0</v>
      </c>
      <c r="K85" s="20">
        <f t="shared" si="133"/>
        <v>0</v>
      </c>
      <c r="L85" s="20">
        <f t="shared" si="133"/>
        <v>0</v>
      </c>
      <c r="M85" s="20">
        <f t="shared" si="133"/>
        <v>0</v>
      </c>
      <c r="N85" s="20">
        <f t="shared" si="133"/>
        <v>0</v>
      </c>
      <c r="O85" s="20">
        <f t="shared" si="133"/>
        <v>0</v>
      </c>
      <c r="P85" s="20">
        <f t="shared" si="133"/>
        <v>0</v>
      </c>
      <c r="Q85" s="81">
        <f t="shared" si="133"/>
        <v>0</v>
      </c>
      <c r="R85" s="82">
        <f t="shared" si="129"/>
        <v>0</v>
      </c>
      <c r="T85" s="19">
        <f t="shared" ref="T85:X85" si="134">SUM(T86:T87)</f>
        <v>0</v>
      </c>
      <c r="U85" s="20">
        <f t="shared" si="134"/>
        <v>0</v>
      </c>
      <c r="V85" s="20">
        <f t="shared" si="134"/>
        <v>0</v>
      </c>
      <c r="W85" s="20">
        <f t="shared" si="134"/>
        <v>0</v>
      </c>
      <c r="X85" s="21">
        <f t="shared" si="134"/>
        <v>0</v>
      </c>
    </row>
    <row r="86" spans="1:24" ht="15.75" customHeight="1">
      <c r="A86" s="349" t="s">
        <v>55</v>
      </c>
      <c r="B86" s="328"/>
      <c r="C86" s="328"/>
      <c r="D86" s="83"/>
      <c r="E86" s="84"/>
      <c r="F86" s="10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60"/>
      <c r="R86" s="61">
        <f t="shared" si="129"/>
        <v>0</v>
      </c>
      <c r="T86" s="13"/>
      <c r="U86" s="14"/>
      <c r="V86" s="14"/>
      <c r="W86" s="14"/>
      <c r="X86" s="15"/>
    </row>
    <row r="87" spans="1:24" ht="15.75" customHeight="1">
      <c r="A87" s="349" t="s">
        <v>56</v>
      </c>
      <c r="B87" s="328"/>
      <c r="C87" s="328"/>
      <c r="D87" s="83"/>
      <c r="E87" s="84"/>
      <c r="F87" s="103">
        <v>0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60"/>
      <c r="R87" s="61">
        <f t="shared" si="129"/>
        <v>0</v>
      </c>
      <c r="T87" s="13"/>
      <c r="U87" s="14"/>
      <c r="V87" s="14"/>
      <c r="W87" s="14"/>
      <c r="X87" s="15"/>
    </row>
    <row r="88" spans="1:24" ht="15.75" customHeight="1">
      <c r="A88" s="343" t="s">
        <v>57</v>
      </c>
      <c r="B88" s="328"/>
      <c r="C88" s="329"/>
      <c r="D88" s="18"/>
      <c r="E88" s="80"/>
      <c r="F88" s="19">
        <f t="shared" ref="F88:Q88" si="135">F89+F90</f>
        <v>155000</v>
      </c>
      <c r="G88" s="20">
        <f t="shared" si="135"/>
        <v>155000</v>
      </c>
      <c r="H88" s="20">
        <f t="shared" si="135"/>
        <v>155000</v>
      </c>
      <c r="I88" s="20">
        <f t="shared" si="135"/>
        <v>155000</v>
      </c>
      <c r="J88" s="20">
        <f t="shared" si="135"/>
        <v>155000</v>
      </c>
      <c r="K88" s="20">
        <f t="shared" si="135"/>
        <v>155000</v>
      </c>
      <c r="L88" s="20">
        <f t="shared" si="135"/>
        <v>155000</v>
      </c>
      <c r="M88" s="20">
        <f t="shared" si="135"/>
        <v>155000</v>
      </c>
      <c r="N88" s="20">
        <f t="shared" si="135"/>
        <v>155000</v>
      </c>
      <c r="O88" s="20">
        <f t="shared" si="135"/>
        <v>155000</v>
      </c>
      <c r="P88" s="20">
        <f t="shared" si="135"/>
        <v>155000</v>
      </c>
      <c r="Q88" s="81">
        <f t="shared" si="135"/>
        <v>155000</v>
      </c>
      <c r="R88" s="82">
        <f t="shared" si="129"/>
        <v>1860000</v>
      </c>
      <c r="T88" s="19">
        <f t="shared" ref="T88:X88" si="136">SUM(T89:T90)</f>
        <v>1860000</v>
      </c>
      <c r="U88" s="20">
        <f t="shared" si="136"/>
        <v>1860000</v>
      </c>
      <c r="V88" s="20">
        <f t="shared" si="136"/>
        <v>1860000</v>
      </c>
      <c r="W88" s="20">
        <f t="shared" si="136"/>
        <v>1860000</v>
      </c>
      <c r="X88" s="21">
        <f t="shared" si="136"/>
        <v>620000</v>
      </c>
    </row>
    <row r="89" spans="1:24" ht="15.75" customHeight="1">
      <c r="A89" s="349" t="s">
        <v>58</v>
      </c>
      <c r="B89" s="328"/>
      <c r="C89" s="328"/>
      <c r="D89" s="83"/>
      <c r="E89" s="84"/>
      <c r="F89" s="103">
        <v>155000</v>
      </c>
      <c r="G89" s="107">
        <v>155000</v>
      </c>
      <c r="H89" s="107">
        <v>155000</v>
      </c>
      <c r="I89" s="107">
        <v>155000</v>
      </c>
      <c r="J89" s="107">
        <v>155000</v>
      </c>
      <c r="K89" s="107">
        <v>155000</v>
      </c>
      <c r="L89" s="107">
        <v>155000</v>
      </c>
      <c r="M89" s="107">
        <v>155000</v>
      </c>
      <c r="N89" s="107">
        <v>155000</v>
      </c>
      <c r="O89" s="107">
        <v>155000</v>
      </c>
      <c r="P89" s="107">
        <v>155000</v>
      </c>
      <c r="Q89" s="189">
        <v>155000</v>
      </c>
      <c r="R89" s="61">
        <f t="shared" si="129"/>
        <v>1860000</v>
      </c>
      <c r="T89" s="13">
        <f>Q89*12</f>
        <v>1860000</v>
      </c>
      <c r="U89" s="14">
        <f t="shared" ref="U89:W89" si="137">T89</f>
        <v>1860000</v>
      </c>
      <c r="V89" s="14">
        <f t="shared" si="137"/>
        <v>1860000</v>
      </c>
      <c r="W89" s="14">
        <f t="shared" si="137"/>
        <v>1860000</v>
      </c>
      <c r="X89" s="15">
        <f>Q89*4</f>
        <v>620000</v>
      </c>
    </row>
    <row r="90" spans="1:24" ht="15.75" customHeight="1">
      <c r="A90" s="349" t="s">
        <v>59</v>
      </c>
      <c r="B90" s="328"/>
      <c r="C90" s="328"/>
      <c r="D90" s="83"/>
      <c r="E90" s="84"/>
      <c r="F90" s="103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89"/>
      <c r="R90" s="61">
        <f t="shared" si="129"/>
        <v>0</v>
      </c>
      <c r="T90" s="13">
        <v>0</v>
      </c>
      <c r="U90" s="14">
        <v>0</v>
      </c>
      <c r="V90" s="14">
        <v>0</v>
      </c>
      <c r="W90" s="14">
        <v>0</v>
      </c>
      <c r="X90" s="15">
        <v>0</v>
      </c>
    </row>
    <row r="91" spans="1:24" ht="15.75" customHeight="1">
      <c r="A91" s="343" t="s">
        <v>61</v>
      </c>
      <c r="B91" s="328"/>
      <c r="C91" s="329"/>
      <c r="D91" s="18"/>
      <c r="E91" s="80"/>
      <c r="F91" s="19">
        <f t="shared" ref="F91:Q91" si="138">F83+F84</f>
        <v>-255128</v>
      </c>
      <c r="G91" s="20">
        <f t="shared" si="138"/>
        <v>-281749.33333333326</v>
      </c>
      <c r="H91" s="20">
        <f t="shared" si="138"/>
        <v>388489.66666666674</v>
      </c>
      <c r="I91" s="20">
        <f t="shared" si="138"/>
        <v>30069.146666666726</v>
      </c>
      <c r="J91" s="20">
        <f t="shared" si="138"/>
        <v>371786.58666666667</v>
      </c>
      <c r="K91" s="20">
        <f t="shared" si="138"/>
        <v>219927.8666666667</v>
      </c>
      <c r="L91" s="20">
        <f t="shared" si="138"/>
        <v>322075.2266666668</v>
      </c>
      <c r="M91" s="20">
        <f t="shared" si="138"/>
        <v>235095.8666666667</v>
      </c>
      <c r="N91" s="20">
        <f t="shared" si="138"/>
        <v>322075.2266666668</v>
      </c>
      <c r="O91" s="20">
        <f t="shared" si="138"/>
        <v>235095.8666666667</v>
      </c>
      <c r="P91" s="20">
        <f t="shared" si="138"/>
        <v>235095.8666666667</v>
      </c>
      <c r="Q91" s="81">
        <f t="shared" si="138"/>
        <v>148116.50666666683</v>
      </c>
      <c r="R91" s="82">
        <f t="shared" si="129"/>
        <v>1970950.4933333341</v>
      </c>
      <c r="T91" s="19">
        <f t="shared" ref="T91:X91" si="139">T83+T84</f>
        <v>1741334.8000000007</v>
      </c>
      <c r="U91" s="20">
        <f t="shared" si="139"/>
        <v>1625639.8000000026</v>
      </c>
      <c r="V91" s="20">
        <f t="shared" si="139"/>
        <v>1508209.3750000019</v>
      </c>
      <c r="W91" s="20">
        <f t="shared" si="139"/>
        <v>3189017.4936250038</v>
      </c>
      <c r="X91" s="21">
        <f t="shared" si="139"/>
        <v>2508037.7340293787</v>
      </c>
    </row>
    <row r="92" spans="1:24" ht="15.75" customHeight="1">
      <c r="A92" s="344" t="s">
        <v>62</v>
      </c>
      <c r="B92" s="341"/>
      <c r="C92" s="342"/>
      <c r="D92" s="23"/>
      <c r="E92" s="112"/>
      <c r="F92" s="24">
        <f>F91+F72</f>
        <v>-255128</v>
      </c>
      <c r="G92" s="25">
        <f t="shared" ref="G92:Q92" si="140">G72+G83+G84</f>
        <v>-536877.33333333326</v>
      </c>
      <c r="H92" s="25">
        <f t="shared" si="140"/>
        <v>-148387.66666666651</v>
      </c>
      <c r="I92" s="25">
        <f t="shared" si="140"/>
        <v>-118318.51999999979</v>
      </c>
      <c r="J92" s="25">
        <f t="shared" si="140"/>
        <v>253468.06666666688</v>
      </c>
      <c r="K92" s="25">
        <f t="shared" si="140"/>
        <v>473395.93333333358</v>
      </c>
      <c r="L92" s="25">
        <f t="shared" si="140"/>
        <v>795471.16000000038</v>
      </c>
      <c r="M92" s="25">
        <f t="shared" si="140"/>
        <v>1030567.0266666671</v>
      </c>
      <c r="N92" s="25">
        <f t="shared" si="140"/>
        <v>1352642.2533333339</v>
      </c>
      <c r="O92" s="25">
        <f t="shared" si="140"/>
        <v>1587738.1200000006</v>
      </c>
      <c r="P92" s="25">
        <f t="shared" si="140"/>
        <v>1822833.9866666673</v>
      </c>
      <c r="Q92" s="119">
        <f t="shared" si="140"/>
        <v>1970950.4933333341</v>
      </c>
      <c r="R92" s="113"/>
      <c r="T92" s="24">
        <f>Q92+T91</f>
        <v>3712285.2933333348</v>
      </c>
      <c r="U92" s="25">
        <f t="shared" ref="U92:X92" si="141">T92+U91</f>
        <v>5337925.0933333375</v>
      </c>
      <c r="V92" s="25">
        <f t="shared" si="141"/>
        <v>6846134.4683333393</v>
      </c>
      <c r="W92" s="25">
        <f t="shared" si="141"/>
        <v>10035151.961958343</v>
      </c>
      <c r="X92" s="26">
        <f t="shared" si="141"/>
        <v>12543189.695987722</v>
      </c>
    </row>
    <row r="93" spans="1:24" ht="15.75" customHeight="1"/>
    <row r="94" spans="1:24" ht="15.75" customHeight="1"/>
    <row r="95" spans="1:24" ht="15.75" customHeight="1"/>
    <row r="96" spans="1:24" ht="15.75" customHeight="1">
      <c r="A96" s="317" t="s">
        <v>123</v>
      </c>
      <c r="B96" s="318"/>
      <c r="C96" s="318"/>
      <c r="D96" s="318"/>
      <c r="E96" s="319"/>
      <c r="F96" s="35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52"/>
      <c r="T96" s="330" t="s">
        <v>1</v>
      </c>
      <c r="U96" s="332" t="s">
        <v>2</v>
      </c>
      <c r="V96" s="332" t="s">
        <v>3</v>
      </c>
      <c r="W96" s="332" t="s">
        <v>4</v>
      </c>
      <c r="X96" s="334" t="s">
        <v>5</v>
      </c>
    </row>
    <row r="97" spans="1:24" ht="15.75" customHeight="1">
      <c r="A97" s="320"/>
      <c r="B97" s="321"/>
      <c r="C97" s="321"/>
      <c r="D97" s="321"/>
      <c r="E97" s="322"/>
      <c r="F97" s="51" t="s">
        <v>6</v>
      </c>
      <c r="G97" s="52" t="s">
        <v>7</v>
      </c>
      <c r="H97" s="52" t="s">
        <v>8</v>
      </c>
      <c r="I97" s="52" t="s">
        <v>9</v>
      </c>
      <c r="J97" s="52" t="s">
        <v>10</v>
      </c>
      <c r="K97" s="52" t="s">
        <v>11</v>
      </c>
      <c r="L97" s="52" t="s">
        <v>12</v>
      </c>
      <c r="M97" s="52" t="s">
        <v>13</v>
      </c>
      <c r="N97" s="52" t="s">
        <v>14</v>
      </c>
      <c r="O97" s="52" t="s">
        <v>15</v>
      </c>
      <c r="P97" s="52" t="s">
        <v>16</v>
      </c>
      <c r="Q97" s="52" t="s">
        <v>17</v>
      </c>
      <c r="R97" s="77" t="s">
        <v>18</v>
      </c>
      <c r="T97" s="331"/>
      <c r="U97" s="333"/>
      <c r="V97" s="333"/>
      <c r="W97" s="333"/>
      <c r="X97" s="335"/>
    </row>
    <row r="98" spans="1:24" ht="15.75" customHeight="1">
      <c r="A98" s="358" t="s">
        <v>175</v>
      </c>
      <c r="B98" s="325"/>
      <c r="C98" s="325"/>
      <c r="D98" s="325"/>
      <c r="E98" s="326"/>
      <c r="F98" s="110">
        <v>21</v>
      </c>
      <c r="G98" s="110">
        <v>18</v>
      </c>
      <c r="H98" s="110">
        <v>22</v>
      </c>
      <c r="I98" s="110">
        <v>20</v>
      </c>
      <c r="J98" s="110">
        <v>21</v>
      </c>
      <c r="K98" s="110">
        <v>20</v>
      </c>
      <c r="L98" s="110">
        <v>21</v>
      </c>
      <c r="M98" s="110">
        <v>20</v>
      </c>
      <c r="N98" s="110">
        <v>20</v>
      </c>
      <c r="O98" s="110">
        <v>19</v>
      </c>
      <c r="P98" s="110">
        <v>18</v>
      </c>
      <c r="Q98" s="110">
        <v>22</v>
      </c>
      <c r="R98" s="192">
        <f t="shared" ref="R98:R99" si="142">SUM(F98:Q98)</f>
        <v>242</v>
      </c>
      <c r="T98" s="190">
        <v>260</v>
      </c>
      <c r="U98" s="191">
        <v>260</v>
      </c>
      <c r="V98" s="191">
        <v>260</v>
      </c>
      <c r="W98" s="191">
        <v>260</v>
      </c>
      <c r="X98" s="193">
        <v>260</v>
      </c>
    </row>
    <row r="99" spans="1:24" ht="15.75" customHeight="1">
      <c r="A99" s="353" t="s">
        <v>153</v>
      </c>
      <c r="B99" s="328"/>
      <c r="C99" s="328"/>
      <c r="D99" s="328"/>
      <c r="E99" s="329"/>
      <c r="F99" s="110">
        <v>12</v>
      </c>
      <c r="G99" s="110">
        <v>12</v>
      </c>
      <c r="H99" s="110">
        <v>12</v>
      </c>
      <c r="I99" s="110">
        <v>12</v>
      </c>
      <c r="J99" s="110">
        <v>12</v>
      </c>
      <c r="K99" s="110">
        <v>12</v>
      </c>
      <c r="L99" s="110">
        <v>12</v>
      </c>
      <c r="M99" s="110">
        <v>12</v>
      </c>
      <c r="N99" s="110">
        <v>12</v>
      </c>
      <c r="O99" s="110">
        <v>12</v>
      </c>
      <c r="P99" s="110">
        <v>12</v>
      </c>
      <c r="Q99" s="110">
        <v>12</v>
      </c>
      <c r="R99" s="106">
        <f t="shared" si="142"/>
        <v>144</v>
      </c>
      <c r="T99" s="195">
        <v>11</v>
      </c>
      <c r="U99" s="196">
        <v>11</v>
      </c>
      <c r="V99" s="196">
        <v>11</v>
      </c>
      <c r="W99" s="196">
        <v>11</v>
      </c>
      <c r="X99" s="111">
        <v>11</v>
      </c>
    </row>
    <row r="100" spans="1:24" ht="15.75" customHeight="1">
      <c r="T100" s="383" t="s">
        <v>127</v>
      </c>
      <c r="U100" s="384"/>
      <c r="V100" s="351" t="s">
        <v>128</v>
      </c>
      <c r="W100" s="352"/>
    </row>
    <row r="101" spans="1:24" ht="15.75" customHeight="1">
      <c r="T101" s="320"/>
      <c r="U101" s="375"/>
      <c r="V101" s="378">
        <v>1.4999999999999999E-2</v>
      </c>
      <c r="W101" s="379"/>
    </row>
    <row r="102" spans="1:24" ht="15.75" customHeight="1"/>
    <row r="103" spans="1:24" ht="15.75" customHeight="1"/>
    <row r="104" spans="1:24" ht="15.75" customHeight="1"/>
    <row r="105" spans="1:24" ht="15.75" customHeight="1"/>
    <row r="106" spans="1:24" ht="15.75" customHeight="1"/>
    <row r="107" spans="1:24" ht="15.75" customHeight="1"/>
    <row r="108" spans="1:24" ht="15.75" customHeight="1"/>
    <row r="109" spans="1:24" ht="15.75" customHeight="1"/>
    <row r="110" spans="1:24" ht="15.75" customHeight="1"/>
    <row r="111" spans="1:24" ht="15.75" customHeight="1"/>
    <row r="112" spans="1:2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W2:W3"/>
    <mergeCell ref="X2:X3"/>
    <mergeCell ref="A4:C4"/>
    <mergeCell ref="A5:C5"/>
    <mergeCell ref="A7:C7"/>
    <mergeCell ref="A2:E3"/>
    <mergeCell ref="F2:R2"/>
    <mergeCell ref="T2:T3"/>
    <mergeCell ref="U2:U3"/>
    <mergeCell ref="V2:V3"/>
    <mergeCell ref="A8:C8"/>
    <mergeCell ref="A9:C9"/>
    <mergeCell ref="A12:C12"/>
    <mergeCell ref="A13:C13"/>
    <mergeCell ref="V20:V21"/>
    <mergeCell ref="W20:W21"/>
    <mergeCell ref="X20:X21"/>
    <mergeCell ref="A14:C14"/>
    <mergeCell ref="A16:C16"/>
    <mergeCell ref="A17:C17"/>
    <mergeCell ref="A20:E21"/>
    <mergeCell ref="F20:R20"/>
    <mergeCell ref="T20:T21"/>
    <mergeCell ref="U20:U21"/>
    <mergeCell ref="A35:C35"/>
    <mergeCell ref="A37:E38"/>
    <mergeCell ref="F37:R37"/>
    <mergeCell ref="T37:T38"/>
    <mergeCell ref="U37:U38"/>
    <mergeCell ref="A22:C22"/>
    <mergeCell ref="A23:C23"/>
    <mergeCell ref="A27:C27"/>
    <mergeCell ref="A28:C28"/>
    <mergeCell ref="A33:C33"/>
    <mergeCell ref="U51:U52"/>
    <mergeCell ref="V51:V52"/>
    <mergeCell ref="W51:W52"/>
    <mergeCell ref="X51:X52"/>
    <mergeCell ref="X37:X38"/>
    <mergeCell ref="V37:V38"/>
    <mergeCell ref="W37:W38"/>
    <mergeCell ref="X96:X97"/>
    <mergeCell ref="A96:E97"/>
    <mergeCell ref="A98:E98"/>
    <mergeCell ref="A99:E99"/>
    <mergeCell ref="A92:C92"/>
    <mergeCell ref="F96:R96"/>
    <mergeCell ref="A39:C39"/>
    <mergeCell ref="A40:C40"/>
    <mergeCell ref="A41:C41"/>
    <mergeCell ref="A42:C42"/>
    <mergeCell ref="A49:C49"/>
    <mergeCell ref="A45:C45"/>
    <mergeCell ref="A51:E52"/>
    <mergeCell ref="F51:R51"/>
    <mergeCell ref="A68:E69"/>
    <mergeCell ref="F68:R68"/>
    <mergeCell ref="T68:T69"/>
    <mergeCell ref="T51:T52"/>
    <mergeCell ref="U68:U69"/>
    <mergeCell ref="V68:V69"/>
    <mergeCell ref="W68:W69"/>
    <mergeCell ref="X68:X69"/>
    <mergeCell ref="A53:C53"/>
    <mergeCell ref="A57:C57"/>
    <mergeCell ref="A58:C58"/>
    <mergeCell ref="A65:C65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91:C91"/>
    <mergeCell ref="T100:U101"/>
    <mergeCell ref="V100:W100"/>
    <mergeCell ref="V101:W101"/>
    <mergeCell ref="A86:C86"/>
    <mergeCell ref="A87:C87"/>
    <mergeCell ref="A88:C88"/>
    <mergeCell ref="A89:C89"/>
    <mergeCell ref="A90:C90"/>
    <mergeCell ref="T96:T97"/>
    <mergeCell ref="U96:U97"/>
    <mergeCell ref="V96:V97"/>
    <mergeCell ref="W96:W97"/>
  </mergeCells>
  <phoneticPr fontId="8"/>
  <pageMargins left="0.82677165354330717" right="0.23622047244094491" top="0.74803149606299213" bottom="0.74803149606299213" header="0" footer="0"/>
  <pageSetup paperSize="8" scale="68" fitToWidth="0" orientation="landscape" r:id="rId1"/>
  <headerFooter>
    <oddHeader>&amp;C晴れの国(就労継続支援B型)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0"/>
  <sheetViews>
    <sheetView workbookViewId="0">
      <selection sqref="A1:H1"/>
    </sheetView>
  </sheetViews>
  <sheetFormatPr defaultColWidth="11.25" defaultRowHeight="15" customHeight="1"/>
  <cols>
    <col min="1" max="2" width="6" customWidth="1"/>
    <col min="3" max="3" width="6.5" customWidth="1"/>
    <col min="4" max="8" width="6" customWidth="1"/>
    <col min="9" max="26" width="6.75" customWidth="1"/>
  </cols>
  <sheetData>
    <row r="1" spans="1:8" ht="14.25">
      <c r="A1" s="401" t="s">
        <v>176</v>
      </c>
      <c r="B1" s="402"/>
      <c r="C1" s="402"/>
      <c r="D1" s="402"/>
      <c r="E1" s="402"/>
      <c r="F1" s="402"/>
      <c r="G1" s="402"/>
      <c r="H1" s="402"/>
    </row>
    <row r="3" spans="1:8" ht="14.25">
      <c r="A3" s="408" t="s">
        <v>177</v>
      </c>
      <c r="B3" s="352"/>
      <c r="C3" s="432" t="s">
        <v>178</v>
      </c>
      <c r="D3" s="318"/>
      <c r="E3" s="318"/>
      <c r="F3" s="318"/>
      <c r="G3" s="318"/>
      <c r="H3" s="319"/>
    </row>
    <row r="4" spans="1:8" ht="14.25">
      <c r="A4" s="433" t="s">
        <v>179</v>
      </c>
      <c r="B4" s="379"/>
      <c r="C4" s="320"/>
      <c r="D4" s="321"/>
      <c r="E4" s="321"/>
      <c r="F4" s="321"/>
      <c r="G4" s="321"/>
      <c r="H4" s="322"/>
    </row>
    <row r="5" spans="1:8" ht="14.25">
      <c r="A5" s="434" t="s">
        <v>49</v>
      </c>
      <c r="B5" s="337"/>
      <c r="C5" s="337"/>
      <c r="D5" s="357"/>
      <c r="E5" s="435" t="s">
        <v>180</v>
      </c>
      <c r="F5" s="337"/>
      <c r="G5" s="337"/>
      <c r="H5" s="436"/>
    </row>
    <row r="6" spans="1:8" ht="14.25">
      <c r="A6" s="220" t="s">
        <v>181</v>
      </c>
      <c r="B6" s="441">
        <v>20</v>
      </c>
      <c r="C6" s="318"/>
      <c r="D6" s="384"/>
      <c r="E6" s="220" t="s">
        <v>181</v>
      </c>
      <c r="F6" s="437"/>
      <c r="G6" s="337"/>
      <c r="H6" s="436"/>
    </row>
    <row r="7" spans="1:8" ht="14.25">
      <c r="A7" s="221" t="s">
        <v>182</v>
      </c>
      <c r="B7" s="222" t="s">
        <v>183</v>
      </c>
      <c r="C7" s="351" t="s">
        <v>184</v>
      </c>
      <c r="D7" s="409"/>
      <c r="E7" s="221" t="s">
        <v>182</v>
      </c>
      <c r="F7" s="223" t="s">
        <v>185</v>
      </c>
      <c r="G7" s="438" t="s">
        <v>184</v>
      </c>
      <c r="H7" s="352"/>
    </row>
    <row r="8" spans="1:8" ht="14.25">
      <c r="A8" s="224" t="s">
        <v>186</v>
      </c>
      <c r="B8" s="225">
        <v>1.8</v>
      </c>
      <c r="C8" s="390" t="s">
        <v>187</v>
      </c>
      <c r="D8" s="392"/>
      <c r="E8" s="224" t="s">
        <v>186</v>
      </c>
      <c r="F8" s="226"/>
      <c r="G8" s="439"/>
      <c r="H8" s="354"/>
    </row>
    <row r="9" spans="1:8" ht="14.25">
      <c r="A9" s="224" t="s">
        <v>188</v>
      </c>
      <c r="B9" s="225">
        <v>2</v>
      </c>
      <c r="C9" s="390" t="s">
        <v>189</v>
      </c>
      <c r="D9" s="392"/>
      <c r="E9" s="224" t="s">
        <v>188</v>
      </c>
      <c r="F9" s="226"/>
      <c r="G9" s="439"/>
      <c r="H9" s="354"/>
    </row>
    <row r="10" spans="1:8" ht="14.25">
      <c r="A10" s="224"/>
      <c r="B10" s="225"/>
      <c r="C10" s="390" t="s">
        <v>190</v>
      </c>
      <c r="D10" s="392"/>
      <c r="E10" s="224" t="s">
        <v>191</v>
      </c>
      <c r="F10" s="226"/>
      <c r="G10" s="439"/>
      <c r="H10" s="354"/>
    </row>
    <row r="11" spans="1:8" ht="14.25">
      <c r="A11" s="227" t="s">
        <v>18</v>
      </c>
      <c r="B11" s="228">
        <f>SUM(B8:B10)</f>
        <v>3.8</v>
      </c>
      <c r="C11" s="430"/>
      <c r="D11" s="431"/>
      <c r="E11" s="227" t="s">
        <v>18</v>
      </c>
      <c r="F11" s="229">
        <f>SUM(F8:F10)</f>
        <v>0</v>
      </c>
      <c r="G11" s="440"/>
      <c r="H11" s="379"/>
    </row>
    <row r="12" spans="1:8" ht="14.25">
      <c r="A12" s="230" t="s">
        <v>192</v>
      </c>
      <c r="B12" s="231">
        <v>0.2</v>
      </c>
      <c r="C12" s="421"/>
      <c r="D12" s="321"/>
      <c r="E12" s="321"/>
      <c r="F12" s="321"/>
      <c r="G12" s="321"/>
      <c r="H12" s="322"/>
    </row>
    <row r="13" spans="1:8" ht="15.75">
      <c r="A13" s="232" t="s">
        <v>193</v>
      </c>
    </row>
    <row r="15" spans="1:8" ht="14.25">
      <c r="A15" s="401" t="s">
        <v>194</v>
      </c>
      <c r="B15" s="402"/>
      <c r="C15" s="402"/>
      <c r="D15" s="402"/>
      <c r="E15" s="402"/>
      <c r="F15" s="402"/>
      <c r="G15" s="402"/>
      <c r="H15" s="402"/>
    </row>
    <row r="16" spans="1:8" ht="14.25">
      <c r="A16" s="418" t="s">
        <v>195</v>
      </c>
      <c r="B16" s="419"/>
      <c r="C16" s="233" t="s">
        <v>196</v>
      </c>
      <c r="D16" s="424" t="s">
        <v>197</v>
      </c>
      <c r="E16" s="346"/>
      <c r="F16" s="346"/>
      <c r="G16" s="346"/>
      <c r="H16" s="419"/>
    </row>
    <row r="17" spans="1:8" ht="14.25">
      <c r="A17" s="408" t="s">
        <v>198</v>
      </c>
      <c r="B17" s="352"/>
      <c r="C17" s="234">
        <v>1200000</v>
      </c>
      <c r="D17" s="425" t="s">
        <v>199</v>
      </c>
      <c r="E17" s="325"/>
      <c r="F17" s="325"/>
      <c r="G17" s="325"/>
      <c r="H17" s="352"/>
    </row>
    <row r="18" spans="1:8" ht="14.25">
      <c r="A18" s="420" t="s">
        <v>200</v>
      </c>
      <c r="B18" s="354"/>
      <c r="C18" s="235">
        <f>C48</f>
        <v>4010734.4400000004</v>
      </c>
      <c r="D18" s="417" t="s">
        <v>201</v>
      </c>
      <c r="E18" s="328"/>
      <c r="F18" s="328"/>
      <c r="G18" s="328"/>
      <c r="H18" s="354"/>
    </row>
    <row r="19" spans="1:8" ht="14.25">
      <c r="A19" s="410" t="s">
        <v>202</v>
      </c>
      <c r="B19" s="397"/>
      <c r="C19" s="236">
        <v>1100000</v>
      </c>
      <c r="D19" s="426" t="s">
        <v>203</v>
      </c>
      <c r="E19" s="394"/>
      <c r="F19" s="394"/>
      <c r="G19" s="394"/>
      <c r="H19" s="397"/>
    </row>
    <row r="20" spans="1:8" ht="14.25">
      <c r="A20" s="406" t="s">
        <v>204</v>
      </c>
      <c r="B20" s="407"/>
      <c r="C20" s="237">
        <f>SUM(C17:C19)</f>
        <v>6310734.4400000004</v>
      </c>
      <c r="D20" s="427"/>
      <c r="E20" s="321"/>
      <c r="F20" s="321"/>
      <c r="G20" s="321"/>
      <c r="H20" s="322"/>
    </row>
    <row r="21" spans="1:8" ht="15.75" customHeight="1">
      <c r="A21" s="422" t="s">
        <v>205</v>
      </c>
      <c r="B21" s="423"/>
      <c r="C21" s="238">
        <v>3000000</v>
      </c>
      <c r="D21" s="428" t="s">
        <v>206</v>
      </c>
      <c r="E21" s="429"/>
      <c r="F21" s="429"/>
      <c r="G21" s="429"/>
      <c r="H21" s="423"/>
    </row>
    <row r="22" spans="1:8" ht="15.75" customHeight="1">
      <c r="A22" s="406" t="s">
        <v>207</v>
      </c>
      <c r="B22" s="407"/>
      <c r="C22" s="49">
        <f>C20+C21</f>
        <v>9310734.4400000013</v>
      </c>
      <c r="D22" s="398" t="s">
        <v>208</v>
      </c>
      <c r="E22" s="399"/>
      <c r="F22" s="399"/>
      <c r="G22" s="399"/>
      <c r="H22" s="400"/>
    </row>
    <row r="23" spans="1:8" ht="15.75" customHeight="1"/>
    <row r="24" spans="1:8" ht="15.75" customHeight="1">
      <c r="A24" s="401" t="s">
        <v>209</v>
      </c>
      <c r="B24" s="402"/>
      <c r="C24" s="402"/>
      <c r="D24" s="402"/>
      <c r="E24" s="402"/>
      <c r="F24" s="402"/>
      <c r="G24" s="402"/>
      <c r="H24" s="402"/>
    </row>
    <row r="25" spans="1:8" ht="15.75" customHeight="1">
      <c r="A25" s="408" t="s">
        <v>210</v>
      </c>
      <c r="B25" s="409"/>
      <c r="C25" s="239" t="s">
        <v>211</v>
      </c>
      <c r="D25" s="240" t="s">
        <v>212</v>
      </c>
      <c r="E25" s="240" t="s">
        <v>213</v>
      </c>
      <c r="F25" s="241" t="s">
        <v>214</v>
      </c>
      <c r="G25" s="403" t="s">
        <v>215</v>
      </c>
      <c r="H25" s="352"/>
    </row>
    <row r="26" spans="1:8" ht="15.75" customHeight="1">
      <c r="A26" s="410" t="s">
        <v>216</v>
      </c>
      <c r="B26" s="395"/>
      <c r="C26" s="242" t="s">
        <v>217</v>
      </c>
      <c r="D26" s="243">
        <v>30000</v>
      </c>
      <c r="E26" s="243">
        <v>50000</v>
      </c>
      <c r="F26" s="243">
        <v>2100000</v>
      </c>
      <c r="G26" s="396" t="s">
        <v>218</v>
      </c>
      <c r="H26" s="397"/>
    </row>
    <row r="27" spans="1:8" ht="15.75" customHeight="1">
      <c r="A27" s="411" t="s">
        <v>219</v>
      </c>
      <c r="B27" s="414" t="s">
        <v>220</v>
      </c>
      <c r="C27" s="415"/>
      <c r="D27" s="415"/>
      <c r="E27" s="416"/>
      <c r="F27" s="244">
        <v>100000</v>
      </c>
      <c r="G27" s="404"/>
      <c r="H27" s="405"/>
    </row>
    <row r="28" spans="1:8" ht="15.75" customHeight="1">
      <c r="A28" s="412"/>
      <c r="B28" s="391" t="s">
        <v>221</v>
      </c>
      <c r="C28" s="328"/>
      <c r="D28" s="328"/>
      <c r="E28" s="392"/>
      <c r="F28" s="14">
        <f>F26*0.5</f>
        <v>1050000</v>
      </c>
      <c r="G28" s="390"/>
      <c r="H28" s="354"/>
    </row>
    <row r="29" spans="1:8" ht="15.75" customHeight="1">
      <c r="A29" s="412"/>
      <c r="B29" s="391" t="s">
        <v>222</v>
      </c>
      <c r="C29" s="328"/>
      <c r="D29" s="328"/>
      <c r="E29" s="392"/>
      <c r="F29" s="14">
        <v>240000</v>
      </c>
      <c r="G29" s="390"/>
      <c r="H29" s="354"/>
    </row>
    <row r="30" spans="1:8" ht="15.75" customHeight="1">
      <c r="A30" s="412"/>
      <c r="B30" s="417" t="s">
        <v>223</v>
      </c>
      <c r="C30" s="328"/>
      <c r="D30" s="328"/>
      <c r="E30" s="392"/>
      <c r="F30" s="14">
        <v>136000</v>
      </c>
      <c r="G30" s="390"/>
      <c r="H30" s="354"/>
    </row>
    <row r="31" spans="1:8" ht="15.75" customHeight="1">
      <c r="A31" s="412"/>
      <c r="B31" s="391" t="s">
        <v>224</v>
      </c>
      <c r="C31" s="328"/>
      <c r="D31" s="328"/>
      <c r="E31" s="392"/>
      <c r="F31" s="14">
        <v>50000</v>
      </c>
      <c r="G31" s="390"/>
      <c r="H31" s="354"/>
    </row>
    <row r="32" spans="1:8" ht="15.75" customHeight="1">
      <c r="A32" s="412"/>
      <c r="B32" s="391" t="s">
        <v>225</v>
      </c>
      <c r="C32" s="328"/>
      <c r="D32" s="328"/>
      <c r="E32" s="392"/>
      <c r="F32" s="14">
        <v>140000</v>
      </c>
      <c r="G32" s="390"/>
      <c r="H32" s="354"/>
    </row>
    <row r="33" spans="1:8" ht="15.75" customHeight="1">
      <c r="A33" s="412"/>
      <c r="B33" s="391" t="s">
        <v>226</v>
      </c>
      <c r="C33" s="328"/>
      <c r="D33" s="328"/>
      <c r="E33" s="392"/>
      <c r="F33" s="14"/>
      <c r="G33" s="390"/>
      <c r="H33" s="354"/>
    </row>
    <row r="34" spans="1:8" ht="15.75" customHeight="1">
      <c r="A34" s="413"/>
      <c r="B34" s="393" t="s">
        <v>227</v>
      </c>
      <c r="C34" s="394"/>
      <c r="D34" s="394"/>
      <c r="E34" s="395"/>
      <c r="F34" s="243">
        <f>SUM(F27:F33)</f>
        <v>1716000</v>
      </c>
      <c r="G34" s="396"/>
      <c r="H34" s="397"/>
    </row>
    <row r="35" spans="1:8" ht="15.75" customHeight="1">
      <c r="A35" s="445" t="s">
        <v>228</v>
      </c>
      <c r="B35" s="399"/>
      <c r="C35" s="399"/>
      <c r="D35" s="399"/>
      <c r="E35" s="446"/>
      <c r="F35" s="245">
        <f>F26-F34</f>
        <v>384000</v>
      </c>
      <c r="G35" s="449"/>
      <c r="H35" s="400"/>
    </row>
    <row r="36" spans="1:8" ht="15.75" customHeight="1">
      <c r="B36" s="447"/>
      <c r="C36" s="402"/>
      <c r="D36" s="402"/>
      <c r="E36" s="402"/>
      <c r="F36" s="76"/>
    </row>
    <row r="37" spans="1:8" ht="15.75" customHeight="1">
      <c r="A37" s="418" t="s">
        <v>229</v>
      </c>
      <c r="B37" s="346"/>
      <c r="C37" s="346"/>
      <c r="D37" s="346"/>
      <c r="E37" s="346"/>
      <c r="F37" s="346"/>
      <c r="G37" s="346"/>
      <c r="H37" s="419"/>
    </row>
    <row r="38" spans="1:8" ht="15.75" customHeight="1">
      <c r="A38" s="418" t="s">
        <v>195</v>
      </c>
      <c r="B38" s="419"/>
      <c r="C38" s="246" t="s">
        <v>196</v>
      </c>
      <c r="D38" s="448" t="s">
        <v>197</v>
      </c>
      <c r="E38" s="346"/>
      <c r="F38" s="346"/>
      <c r="G38" s="346"/>
      <c r="H38" s="419"/>
    </row>
    <row r="39" spans="1:8" ht="15.75" customHeight="1">
      <c r="A39" s="408" t="s">
        <v>230</v>
      </c>
      <c r="B39" s="352"/>
      <c r="C39" s="247">
        <v>300000</v>
      </c>
      <c r="D39" s="444"/>
      <c r="E39" s="325"/>
      <c r="F39" s="325"/>
      <c r="G39" s="325"/>
      <c r="H39" s="352"/>
    </row>
    <row r="40" spans="1:8" ht="15.75" customHeight="1">
      <c r="A40" s="420" t="s">
        <v>231</v>
      </c>
      <c r="B40" s="354"/>
      <c r="C40" s="145">
        <v>1500000</v>
      </c>
      <c r="D40" s="442"/>
      <c r="E40" s="328"/>
      <c r="F40" s="328"/>
      <c r="G40" s="328"/>
      <c r="H40" s="354"/>
    </row>
    <row r="41" spans="1:8" ht="15.75" customHeight="1">
      <c r="A41" s="420" t="s">
        <v>232</v>
      </c>
      <c r="B41" s="354"/>
      <c r="C41" s="145">
        <v>300000</v>
      </c>
      <c r="D41" s="442"/>
      <c r="E41" s="328"/>
      <c r="F41" s="328"/>
      <c r="G41" s="328"/>
      <c r="H41" s="354"/>
    </row>
    <row r="42" spans="1:8" ht="15.75" customHeight="1">
      <c r="A42" s="420" t="s">
        <v>233</v>
      </c>
      <c r="B42" s="354"/>
      <c r="C42" s="145">
        <v>500000</v>
      </c>
      <c r="D42" s="442"/>
      <c r="E42" s="328"/>
      <c r="F42" s="328"/>
      <c r="G42" s="328"/>
      <c r="H42" s="354"/>
    </row>
    <row r="43" spans="1:8" ht="15.75" customHeight="1">
      <c r="A43" s="420" t="s">
        <v>234</v>
      </c>
      <c r="B43" s="354"/>
      <c r="C43" s="145">
        <v>400000</v>
      </c>
      <c r="D43" s="442"/>
      <c r="E43" s="328"/>
      <c r="F43" s="328"/>
      <c r="G43" s="328"/>
      <c r="H43" s="354"/>
    </row>
    <row r="44" spans="1:8" ht="15.75" customHeight="1">
      <c r="A44" s="420" t="s">
        <v>235</v>
      </c>
      <c r="B44" s="354"/>
      <c r="C44" s="145">
        <v>50000</v>
      </c>
      <c r="D44" s="442"/>
      <c r="E44" s="328"/>
      <c r="F44" s="328"/>
      <c r="G44" s="328"/>
      <c r="H44" s="354"/>
    </row>
    <row r="45" spans="1:8" ht="15.75" customHeight="1">
      <c r="A45" s="420" t="s">
        <v>236</v>
      </c>
      <c r="B45" s="354"/>
      <c r="C45" s="145">
        <v>83643</v>
      </c>
      <c r="D45" s="442"/>
      <c r="E45" s="328"/>
      <c r="F45" s="328"/>
      <c r="G45" s="328"/>
      <c r="H45" s="354"/>
    </row>
    <row r="46" spans="1:8" ht="15.75" customHeight="1">
      <c r="A46" s="410" t="s">
        <v>36</v>
      </c>
      <c r="B46" s="397"/>
      <c r="C46" s="248">
        <v>580000</v>
      </c>
      <c r="D46" s="426"/>
      <c r="E46" s="394"/>
      <c r="F46" s="394"/>
      <c r="G46" s="394"/>
      <c r="H46" s="397"/>
    </row>
    <row r="47" spans="1:8" ht="15.75" customHeight="1">
      <c r="A47" s="406" t="s">
        <v>18</v>
      </c>
      <c r="B47" s="407"/>
      <c r="C47" s="49">
        <f>SUM(C39:C46)</f>
        <v>3713643</v>
      </c>
      <c r="D47" s="443"/>
      <c r="E47" s="321"/>
      <c r="F47" s="321"/>
      <c r="G47" s="321"/>
      <c r="H47" s="322"/>
    </row>
    <row r="48" spans="1:8" ht="15.75" customHeight="1">
      <c r="A48" s="418" t="s">
        <v>237</v>
      </c>
      <c r="B48" s="419"/>
      <c r="C48" s="249">
        <f>C47*1.08</f>
        <v>4010734.4400000004</v>
      </c>
      <c r="D48" s="450"/>
      <c r="E48" s="346"/>
      <c r="F48" s="346"/>
      <c r="G48" s="346"/>
      <c r="H48" s="419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2">
    <mergeCell ref="D48:H48"/>
    <mergeCell ref="A41:B41"/>
    <mergeCell ref="D41:H41"/>
    <mergeCell ref="A42:B42"/>
    <mergeCell ref="D42:H42"/>
    <mergeCell ref="A43:B43"/>
    <mergeCell ref="D43:H43"/>
    <mergeCell ref="D44:H44"/>
    <mergeCell ref="A44:B44"/>
    <mergeCell ref="A45:B45"/>
    <mergeCell ref="A46:B46"/>
    <mergeCell ref="A47:B47"/>
    <mergeCell ref="A48:B48"/>
    <mergeCell ref="C9:D9"/>
    <mergeCell ref="C10:D10"/>
    <mergeCell ref="D45:H45"/>
    <mergeCell ref="D46:H46"/>
    <mergeCell ref="D47:H47"/>
    <mergeCell ref="D39:H39"/>
    <mergeCell ref="D40:H40"/>
    <mergeCell ref="A35:E35"/>
    <mergeCell ref="B36:E36"/>
    <mergeCell ref="A37:H37"/>
    <mergeCell ref="A38:B38"/>
    <mergeCell ref="D38:H38"/>
    <mergeCell ref="A39:B39"/>
    <mergeCell ref="A40:B40"/>
    <mergeCell ref="G35:H35"/>
    <mergeCell ref="G30:H30"/>
    <mergeCell ref="C11:D11"/>
    <mergeCell ref="A1:H1"/>
    <mergeCell ref="A3:B3"/>
    <mergeCell ref="C3:H4"/>
    <mergeCell ref="A4:B4"/>
    <mergeCell ref="A5:D5"/>
    <mergeCell ref="E5:H5"/>
    <mergeCell ref="F6:H6"/>
    <mergeCell ref="G7:H7"/>
    <mergeCell ref="G8:H8"/>
    <mergeCell ref="G9:H9"/>
    <mergeCell ref="G10:H10"/>
    <mergeCell ref="G11:H11"/>
    <mergeCell ref="B6:D6"/>
    <mergeCell ref="C7:D7"/>
    <mergeCell ref="C8:D8"/>
    <mergeCell ref="A16:B16"/>
    <mergeCell ref="A17:B17"/>
    <mergeCell ref="A18:B18"/>
    <mergeCell ref="B32:E32"/>
    <mergeCell ref="C12:H12"/>
    <mergeCell ref="A15:H15"/>
    <mergeCell ref="A19:B19"/>
    <mergeCell ref="A20:B20"/>
    <mergeCell ref="A21:B21"/>
    <mergeCell ref="D16:H16"/>
    <mergeCell ref="D17:H17"/>
    <mergeCell ref="D18:H18"/>
    <mergeCell ref="D19:H19"/>
    <mergeCell ref="D20:H20"/>
    <mergeCell ref="D21:H21"/>
    <mergeCell ref="G31:H31"/>
    <mergeCell ref="D22:H22"/>
    <mergeCell ref="A24:H24"/>
    <mergeCell ref="G25:H25"/>
    <mergeCell ref="G26:H26"/>
    <mergeCell ref="G27:H27"/>
    <mergeCell ref="A22:B22"/>
    <mergeCell ref="A25:B25"/>
    <mergeCell ref="A26:B26"/>
    <mergeCell ref="A27:A34"/>
    <mergeCell ref="B27:E27"/>
    <mergeCell ref="B28:E28"/>
    <mergeCell ref="G28:H28"/>
    <mergeCell ref="B29:E29"/>
    <mergeCell ref="G29:H29"/>
    <mergeCell ref="B30:E30"/>
    <mergeCell ref="B31:E31"/>
    <mergeCell ref="G32:H32"/>
    <mergeCell ref="B33:E33"/>
    <mergeCell ref="G33:H33"/>
    <mergeCell ref="B34:E34"/>
    <mergeCell ref="G34:H34"/>
  </mergeCells>
  <phoneticPr fontId="8"/>
  <pageMargins left="0.7" right="0.7" top="0.75" bottom="0.75" header="0" footer="0"/>
  <pageSetup paperSize="9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法人全体</vt:lpstr>
      <vt:lpstr>杜の家ファーム</vt:lpstr>
      <vt:lpstr>りゅうそう放課後ラボ</vt:lpstr>
      <vt:lpstr>晴れの国</vt:lpstr>
      <vt:lpstr>晴れの国参考資料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morinoie</dc:creator>
  <cp:lastModifiedBy>user</cp:lastModifiedBy>
  <cp:lastPrinted>2021-06-16T08:38:25Z</cp:lastPrinted>
  <dcterms:created xsi:type="dcterms:W3CDTF">2019-06-26T02:38:35Z</dcterms:created>
  <dcterms:modified xsi:type="dcterms:W3CDTF">2021-09-27T07:17:14Z</dcterms:modified>
</cp:coreProperties>
</file>