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filterPrivacy="1"/>
  <xr:revisionPtr revIDLastSave="0" documentId="13_ncr:1_{213A00D2-C20D-954C-9465-9FC8135A66F4}" xr6:coauthVersionLast="36" xr6:coauthVersionMax="36" xr10:uidLastSave="{00000000-0000-0000-0000-000000000000}"/>
  <bookViews>
    <workbookView xWindow="1600" yWindow="1020" windowWidth="25880" windowHeight="14880" tabRatio="865" activeTab="7" xr2:uid="{00000000-000D-0000-FFFF-FFFF00000000}"/>
  </bookViews>
  <sheets>
    <sheet name="目次" sheetId="18" r:id="rId1"/>
    <sheet name="共通経費の按分比率" sheetId="33" r:id="rId2"/>
    <sheet name="部門別(共通配分以前)_活動計算書" sheetId="27" r:id="rId3"/>
    <sheet name="共通部門配分率" sheetId="28" r:id="rId4"/>
    <sheet name="共通部門配分額" sheetId="29" r:id="rId5"/>
    <sheet name="部門別（共通配分後）_活動計算書" sheetId="30" r:id="rId6"/>
    <sheet name="財務諸表の注記" sheetId="15" r:id="rId7"/>
    <sheet name="活動計算書" sheetId="9" r:id="rId8"/>
    <sheet name="損益計算書（収益事業）" sheetId="19" r:id="rId9"/>
    <sheet name="貸借対照表" sheetId="10" r:id="rId10"/>
    <sheet name="財産目録" sheetId="20" r:id="rId11"/>
    <sheet name="Sheet1" sheetId="24" r:id="rId12"/>
    <sheet name="税額計算" sheetId="25" r:id="rId13"/>
    <sheet name="税額計算詳細" sheetId="26" r:id="rId14"/>
  </sheets>
  <definedNames>
    <definedName name="_xlnm.Print_Area" localSheetId="7">活動計算書!$A$1:$D$131</definedName>
    <definedName name="_xlnm.Print_Area" localSheetId="10">財産目録!$A$1:$D$49</definedName>
    <definedName name="_xlnm.Print_Area" localSheetId="6">財務諸表の注記!$A$1:$K$74</definedName>
    <definedName name="_xlnm.Print_Area" localSheetId="8">'損益計算書（収益事業）'!$A$1:$D$76</definedName>
    <definedName name="_xlnm.Print_Area" localSheetId="9">貸借対照表!$A$1:$D$44</definedName>
  </definedNames>
  <calcPr calcId="181029"/>
</workbook>
</file>

<file path=xl/calcChain.xml><?xml version="1.0" encoding="utf-8"?>
<calcChain xmlns="http://schemas.openxmlformats.org/spreadsheetml/2006/main">
  <c r="B14" i="19" l="1"/>
  <c r="B13" i="19"/>
  <c r="B11" i="19"/>
  <c r="B10" i="19"/>
  <c r="B8" i="19"/>
  <c r="B7" i="19"/>
  <c r="B16" i="9"/>
  <c r="B15" i="9"/>
  <c r="C14" i="15"/>
  <c r="F14" i="15"/>
  <c r="G14" i="15"/>
  <c r="H14" i="15"/>
  <c r="I14" i="15"/>
  <c r="J14" i="15"/>
  <c r="C15" i="15"/>
  <c r="F15" i="15"/>
  <c r="H15" i="15" s="1"/>
  <c r="G15" i="15"/>
  <c r="I15" i="15"/>
  <c r="J15" i="15"/>
  <c r="L6" i="30"/>
  <c r="L7" i="30"/>
  <c r="L8" i="30"/>
  <c r="K6" i="30"/>
  <c r="K7" i="30"/>
  <c r="I6" i="30"/>
  <c r="I7" i="30"/>
  <c r="B6" i="30"/>
  <c r="C6" i="30"/>
  <c r="D6" i="30"/>
  <c r="E6" i="30"/>
  <c r="F6" i="30"/>
  <c r="G6" i="30"/>
  <c r="B7" i="30"/>
  <c r="C7" i="30"/>
  <c r="D7" i="30"/>
  <c r="E7" i="30"/>
  <c r="F7" i="30"/>
  <c r="G7" i="30"/>
  <c r="C9" i="27"/>
  <c r="C10" i="27"/>
  <c r="C31" i="27"/>
  <c r="I31" i="27"/>
  <c r="F31" i="27"/>
  <c r="I78" i="15" l="1"/>
  <c r="I77" i="15"/>
  <c r="F9" i="27"/>
  <c r="C22" i="33"/>
  <c r="I54" i="27"/>
  <c r="I13" i="33"/>
  <c r="I25" i="27"/>
  <c r="I19" i="27"/>
  <c r="I18" i="27"/>
  <c r="I6" i="33"/>
  <c r="F19" i="15"/>
  <c r="F16" i="15"/>
  <c r="C19" i="15"/>
  <c r="C16" i="15"/>
  <c r="I79" i="15" l="1"/>
  <c r="J29" i="28" l="1"/>
  <c r="C13" i="28"/>
  <c r="I13" i="28" s="1"/>
  <c r="I7" i="33"/>
  <c r="H32" i="27" l="1"/>
  <c r="K32" i="27" s="1"/>
  <c r="K32" i="30" s="1"/>
  <c r="G9" i="15"/>
  <c r="H10" i="27"/>
  <c r="K10" i="27" s="1"/>
  <c r="K10" i="30" s="1"/>
  <c r="H37" i="27"/>
  <c r="D18" i="28"/>
  <c r="G18" i="28"/>
  <c r="C19" i="28"/>
  <c r="D19" i="28"/>
  <c r="G19" i="28"/>
  <c r="B22" i="33"/>
  <c r="C32" i="28" s="1"/>
  <c r="C32" i="29" s="1"/>
  <c r="B32" i="30" s="1"/>
  <c r="B40" i="15" s="1"/>
  <c r="C25" i="28"/>
  <c r="G39" i="28"/>
  <c r="G39" i="29" s="1"/>
  <c r="F39" i="30" s="1"/>
  <c r="F47" i="15" s="1"/>
  <c r="C31" i="28"/>
  <c r="C31" i="29" s="1"/>
  <c r="B31" i="30" s="1"/>
  <c r="B39" i="15" s="1"/>
  <c r="C33" i="28"/>
  <c r="C33" i="29" s="1"/>
  <c r="B33" i="30" s="1"/>
  <c r="C36" i="28"/>
  <c r="C36" i="29" s="1"/>
  <c r="B36" i="30" s="1"/>
  <c r="B44" i="15" s="1"/>
  <c r="C39" i="28"/>
  <c r="C39" i="29" s="1"/>
  <c r="B39" i="30" s="1"/>
  <c r="B47" i="15" s="1"/>
  <c r="C47" i="28"/>
  <c r="C47" i="29" s="1"/>
  <c r="B47" i="30" s="1"/>
  <c r="B55" i="15" s="1"/>
  <c r="C50" i="28"/>
  <c r="C50" i="29" s="1"/>
  <c r="B50" i="30" s="1"/>
  <c r="C52" i="28"/>
  <c r="C52" i="29" s="1"/>
  <c r="B52" i="30" s="1"/>
  <c r="B60" i="15" s="1"/>
  <c r="C54" i="28"/>
  <c r="C56" i="28"/>
  <c r="C56" i="29" s="1"/>
  <c r="B56" i="30" s="1"/>
  <c r="B64" i="15" s="1"/>
  <c r="C61" i="28"/>
  <c r="C61" i="29" s="1"/>
  <c r="B61" i="30" s="1"/>
  <c r="B69" i="15" s="1"/>
  <c r="C62" i="28"/>
  <c r="C62" i="29" s="1"/>
  <c r="B62" i="30" s="1"/>
  <c r="B70" i="15" s="1"/>
  <c r="J28" i="29"/>
  <c r="J19" i="28"/>
  <c r="J18" i="28"/>
  <c r="J27" i="29"/>
  <c r="I27" i="30" s="1"/>
  <c r="J26" i="29"/>
  <c r="J24" i="29"/>
  <c r="J23" i="29"/>
  <c r="J22" i="29"/>
  <c r="J21" i="29"/>
  <c r="J20" i="29"/>
  <c r="J17" i="29"/>
  <c r="J16" i="29"/>
  <c r="J15" i="29"/>
  <c r="J14" i="29"/>
  <c r="J13" i="29"/>
  <c r="I13" i="30" s="1"/>
  <c r="I21" i="15" s="1"/>
  <c r="J12" i="29"/>
  <c r="I12" i="30" s="1"/>
  <c r="J11" i="29"/>
  <c r="J10" i="29"/>
  <c r="I10" i="30" s="1"/>
  <c r="J9" i="29"/>
  <c r="I9" i="30" s="1"/>
  <c r="J8" i="29"/>
  <c r="J5" i="29"/>
  <c r="I5" i="30" s="1"/>
  <c r="I13" i="15" s="1"/>
  <c r="J4" i="29"/>
  <c r="I4" i="30" s="1"/>
  <c r="J3" i="29"/>
  <c r="J2" i="29"/>
  <c r="H19" i="28"/>
  <c r="F19" i="28"/>
  <c r="F19" i="29" s="1"/>
  <c r="E19" i="28"/>
  <c r="H18" i="28"/>
  <c r="F18" i="28"/>
  <c r="E18" i="28"/>
  <c r="C18" i="28"/>
  <c r="D26" i="29"/>
  <c r="Q16" i="15"/>
  <c r="Q19" i="15"/>
  <c r="D12" i="29"/>
  <c r="C12" i="30" s="1"/>
  <c r="C20" i="15" s="1"/>
  <c r="Q20" i="15" s="1"/>
  <c r="B15" i="19" s="1"/>
  <c r="B9" i="15"/>
  <c r="F9" i="15"/>
  <c r="E9" i="15"/>
  <c r="D9" i="15"/>
  <c r="C9" i="15"/>
  <c r="G1" i="30"/>
  <c r="F1" i="30"/>
  <c r="E1" i="30"/>
  <c r="D1" i="30"/>
  <c r="C1" i="30"/>
  <c r="B1" i="30"/>
  <c r="H1" i="29"/>
  <c r="G1" i="29"/>
  <c r="F1" i="29"/>
  <c r="E1" i="29"/>
  <c r="D1" i="29"/>
  <c r="C1" i="29"/>
  <c r="H1" i="28"/>
  <c r="G1" i="28"/>
  <c r="F1" i="28"/>
  <c r="E1" i="28"/>
  <c r="D1" i="28"/>
  <c r="C1" i="28"/>
  <c r="C1" i="27"/>
  <c r="D1" i="27"/>
  <c r="E1" i="27"/>
  <c r="F1" i="27"/>
  <c r="G1" i="27"/>
  <c r="J16" i="33"/>
  <c r="E19" i="33"/>
  <c r="J19" i="33"/>
  <c r="J21" i="33"/>
  <c r="C21" i="33"/>
  <c r="C19" i="33"/>
  <c r="C16" i="33"/>
  <c r="F19" i="33"/>
  <c r="F21" i="33"/>
  <c r="F16" i="33"/>
  <c r="B21" i="33"/>
  <c r="B19" i="33"/>
  <c r="B16" i="33"/>
  <c r="D21" i="33"/>
  <c r="D19" i="33"/>
  <c r="D16" i="33"/>
  <c r="D22" i="33"/>
  <c r="E62" i="28" s="1"/>
  <c r="E62" i="29" s="1"/>
  <c r="E21" i="33"/>
  <c r="E16" i="33"/>
  <c r="E22" i="33"/>
  <c r="E23" i="33"/>
  <c r="G21" i="33"/>
  <c r="G19" i="33"/>
  <c r="G16" i="33"/>
  <c r="G22" i="33"/>
  <c r="H25" i="28" s="1"/>
  <c r="J3" i="27"/>
  <c r="I3" i="30" s="1"/>
  <c r="K20" i="33"/>
  <c r="K18" i="33"/>
  <c r="A4" i="20"/>
  <c r="E25" i="27"/>
  <c r="B25" i="27"/>
  <c r="C25" i="27"/>
  <c r="F25" i="27"/>
  <c r="G25" i="27"/>
  <c r="J25" i="27"/>
  <c r="B18" i="28"/>
  <c r="E18" i="29"/>
  <c r="D18" i="27"/>
  <c r="D25" i="27"/>
  <c r="I26" i="27"/>
  <c r="E26" i="29"/>
  <c r="D26" i="27"/>
  <c r="D19" i="27"/>
  <c r="D20" i="27"/>
  <c r="E20" i="29"/>
  <c r="D21" i="27"/>
  <c r="E21" i="29"/>
  <c r="D21" i="30"/>
  <c r="D29" i="15" s="1"/>
  <c r="D22" i="27"/>
  <c r="D22" i="30" s="1"/>
  <c r="D30" i="15" s="1"/>
  <c r="E22" i="29"/>
  <c r="D23" i="27"/>
  <c r="D23" i="30" s="1"/>
  <c r="D31" i="15" s="1"/>
  <c r="E23" i="29"/>
  <c r="D24" i="27"/>
  <c r="E24" i="29"/>
  <c r="D24" i="30"/>
  <c r="D32" i="15" s="1"/>
  <c r="E9" i="29"/>
  <c r="D9" i="30" s="1"/>
  <c r="D17" i="15" s="1"/>
  <c r="E12" i="29"/>
  <c r="D12" i="30" s="1"/>
  <c r="D20" i="15" s="1"/>
  <c r="D14" i="27"/>
  <c r="D63" i="27"/>
  <c r="B18" i="27"/>
  <c r="C18" i="29"/>
  <c r="C18" i="27"/>
  <c r="E18" i="27"/>
  <c r="F18" i="29"/>
  <c r="F18" i="27"/>
  <c r="G18" i="27"/>
  <c r="E3" i="29"/>
  <c r="D3" i="30" s="1"/>
  <c r="E4" i="29"/>
  <c r="D4" i="30" s="1"/>
  <c r="E5" i="29"/>
  <c r="D5" i="30" s="1"/>
  <c r="E8" i="29"/>
  <c r="E10" i="29"/>
  <c r="D10" i="30" s="1"/>
  <c r="D18" i="15" s="1"/>
  <c r="E11" i="29"/>
  <c r="E13" i="29"/>
  <c r="D13" i="30" s="1"/>
  <c r="D21" i="15" s="1"/>
  <c r="E14" i="29"/>
  <c r="E15" i="29"/>
  <c r="E16" i="29"/>
  <c r="E17" i="29"/>
  <c r="E27" i="29"/>
  <c r="D27" i="30" s="1"/>
  <c r="D35" i="15" s="1"/>
  <c r="D19" i="15"/>
  <c r="D9" i="29"/>
  <c r="D10" i="29"/>
  <c r="C10" i="30" s="1"/>
  <c r="C18" i="15" s="1"/>
  <c r="D11" i="29"/>
  <c r="H17" i="27"/>
  <c r="K17" i="27"/>
  <c r="K17" i="30" s="1"/>
  <c r="G9" i="29"/>
  <c r="H4" i="27"/>
  <c r="K4" i="27" s="1"/>
  <c r="H11" i="27"/>
  <c r="K11" i="27" s="1"/>
  <c r="K11" i="30" s="1"/>
  <c r="L11" i="30" s="1"/>
  <c r="H12" i="27"/>
  <c r="K12" i="27" s="1"/>
  <c r="K12" i="30" s="1"/>
  <c r="H3" i="27"/>
  <c r="K3" i="27" s="1"/>
  <c r="H5" i="27"/>
  <c r="K5" i="27" s="1"/>
  <c r="H8" i="27"/>
  <c r="K8" i="27" s="1"/>
  <c r="K8" i="30" s="1"/>
  <c r="J18" i="27"/>
  <c r="B19" i="27"/>
  <c r="C19" i="27"/>
  <c r="E19" i="27"/>
  <c r="F19" i="27"/>
  <c r="G19" i="27"/>
  <c r="J19" i="27"/>
  <c r="B20" i="27"/>
  <c r="C20" i="27"/>
  <c r="E20" i="27"/>
  <c r="F20" i="27"/>
  <c r="G20" i="27"/>
  <c r="I20" i="27"/>
  <c r="J20" i="27"/>
  <c r="I20" i="30" s="1"/>
  <c r="B21" i="27"/>
  <c r="C21" i="27"/>
  <c r="E21" i="27"/>
  <c r="F21" i="27"/>
  <c r="G21" i="27"/>
  <c r="I21" i="27"/>
  <c r="J21" i="27"/>
  <c r="I21" i="30" s="1"/>
  <c r="I29" i="15" s="1"/>
  <c r="B79" i="9" s="1"/>
  <c r="B22" i="27"/>
  <c r="C22" i="27"/>
  <c r="E22" i="27"/>
  <c r="F22" i="27"/>
  <c r="G22" i="27"/>
  <c r="I22" i="27"/>
  <c r="J22" i="27"/>
  <c r="I22" i="30" s="1"/>
  <c r="B23" i="27"/>
  <c r="H23" i="27" s="1"/>
  <c r="K23" i="27" s="1"/>
  <c r="C23" i="27"/>
  <c r="E23" i="27"/>
  <c r="F23" i="27"/>
  <c r="G23" i="27"/>
  <c r="I23" i="27"/>
  <c r="J23" i="27"/>
  <c r="I23" i="30" s="1"/>
  <c r="I31" i="15" s="1"/>
  <c r="B24" i="27"/>
  <c r="C24" i="27"/>
  <c r="E24" i="27"/>
  <c r="F24" i="27"/>
  <c r="G24" i="27"/>
  <c r="I24" i="27"/>
  <c r="J24" i="27"/>
  <c r="I24" i="30" s="1"/>
  <c r="H25" i="27"/>
  <c r="B26" i="27"/>
  <c r="H26" i="27" s="1"/>
  <c r="K26" i="27" s="1"/>
  <c r="C26" i="27"/>
  <c r="C26" i="30" s="1"/>
  <c r="C34" i="15" s="1"/>
  <c r="Q34" i="15" s="1"/>
  <c r="B28" i="19" s="1"/>
  <c r="E26" i="27"/>
  <c r="F26" i="27"/>
  <c r="G26" i="27"/>
  <c r="J26" i="27"/>
  <c r="I26" i="30" s="1"/>
  <c r="H27" i="27"/>
  <c r="K27" i="27"/>
  <c r="K27" i="30" s="1"/>
  <c r="H52" i="27"/>
  <c r="K52" i="27" s="1"/>
  <c r="K52" i="30" s="1"/>
  <c r="H43" i="27"/>
  <c r="K43" i="27" s="1"/>
  <c r="K43" i="30" s="1"/>
  <c r="H38" i="27"/>
  <c r="K38" i="27" s="1"/>
  <c r="K38" i="30" s="1"/>
  <c r="H33" i="27"/>
  <c r="K33" i="27"/>
  <c r="H41" i="27"/>
  <c r="K41" i="27" s="1"/>
  <c r="H36" i="27"/>
  <c r="K36" i="27"/>
  <c r="K36" i="30" s="1"/>
  <c r="H30" i="27"/>
  <c r="K30" i="27"/>
  <c r="H51" i="27"/>
  <c r="K51" i="27"/>
  <c r="K51" i="30" s="1"/>
  <c r="H46" i="27"/>
  <c r="K46" i="27"/>
  <c r="K46" i="30" s="1"/>
  <c r="H54" i="27"/>
  <c r="K54" i="27" s="1"/>
  <c r="K54" i="30" s="1"/>
  <c r="H42" i="27"/>
  <c r="K42" i="27" s="1"/>
  <c r="H50" i="27"/>
  <c r="K50" i="27" s="1"/>
  <c r="K50" i="30" s="1"/>
  <c r="H55" i="27"/>
  <c r="K55" i="27" s="1"/>
  <c r="K55" i="30" s="1"/>
  <c r="H48" i="27"/>
  <c r="K48" i="27" s="1"/>
  <c r="K48" i="30" s="1"/>
  <c r="H56" i="27"/>
  <c r="K56" i="27" s="1"/>
  <c r="K56" i="30" s="1"/>
  <c r="H58" i="27"/>
  <c r="K58" i="27" s="1"/>
  <c r="K58" i="30" s="1"/>
  <c r="H53" i="27"/>
  <c r="K53" i="27" s="1"/>
  <c r="K53" i="30" s="1"/>
  <c r="H34" i="27"/>
  <c r="K34" i="27" s="1"/>
  <c r="K34" i="30" s="1"/>
  <c r="H35" i="27"/>
  <c r="K35" i="27" s="1"/>
  <c r="K35" i="30" s="1"/>
  <c r="H39" i="27"/>
  <c r="K39" i="27" s="1"/>
  <c r="K39" i="30" s="1"/>
  <c r="H40" i="27"/>
  <c r="K40" i="27" s="1"/>
  <c r="K40" i="30" s="1"/>
  <c r="H44" i="27"/>
  <c r="K44" i="27" s="1"/>
  <c r="K44" i="30" s="1"/>
  <c r="H45" i="27"/>
  <c r="K45" i="27" s="1"/>
  <c r="H47" i="27"/>
  <c r="K47" i="27" s="1"/>
  <c r="K47" i="30" s="1"/>
  <c r="H49" i="27"/>
  <c r="K49" i="27" s="1"/>
  <c r="K49" i="30" s="1"/>
  <c r="H57" i="27"/>
  <c r="K57" i="27" s="1"/>
  <c r="K57" i="30" s="1"/>
  <c r="H59" i="27"/>
  <c r="K59" i="27" s="1"/>
  <c r="K59" i="30" s="1"/>
  <c r="H60" i="27"/>
  <c r="K60" i="27" s="1"/>
  <c r="K60" i="30" s="1"/>
  <c r="H61" i="27"/>
  <c r="K61" i="27" s="1"/>
  <c r="K61" i="30" s="1"/>
  <c r="F9" i="29"/>
  <c r="E9" i="30" s="1"/>
  <c r="F3" i="29"/>
  <c r="E3" i="30" s="1"/>
  <c r="F4" i="29"/>
  <c r="E4" i="30" s="1"/>
  <c r="F5" i="29"/>
  <c r="E5" i="30" s="1"/>
  <c r="F10" i="29"/>
  <c r="E10" i="30" s="1"/>
  <c r="F12" i="29"/>
  <c r="E12" i="30" s="1"/>
  <c r="E20" i="15" s="1"/>
  <c r="F13" i="29"/>
  <c r="E13" i="30" s="1"/>
  <c r="E21" i="15" s="1"/>
  <c r="D3" i="29"/>
  <c r="C3" i="30" s="1"/>
  <c r="C11" i="15" s="1"/>
  <c r="Q11" i="15" s="1"/>
  <c r="D4" i="29"/>
  <c r="C4" i="30" s="1"/>
  <c r="C12" i="15" s="1"/>
  <c r="Q12" i="15" s="1"/>
  <c r="D5" i="29"/>
  <c r="C5" i="30" s="1"/>
  <c r="C13" i="15" s="1"/>
  <c r="Q13" i="15" s="1"/>
  <c r="D13" i="29"/>
  <c r="C13" i="30" s="1"/>
  <c r="G3" i="29"/>
  <c r="F3" i="30" s="1"/>
  <c r="F11" i="15" s="1"/>
  <c r="G4" i="29"/>
  <c r="F4" i="30" s="1"/>
  <c r="F12" i="15" s="1"/>
  <c r="G5" i="29"/>
  <c r="F5" i="30" s="1"/>
  <c r="F13" i="15" s="1"/>
  <c r="G10" i="29"/>
  <c r="F10" i="30" s="1"/>
  <c r="F18" i="15" s="1"/>
  <c r="G12" i="29"/>
  <c r="F12" i="30" s="1"/>
  <c r="F20" i="15" s="1"/>
  <c r="G13" i="29"/>
  <c r="F13" i="30" s="1"/>
  <c r="F21" i="15" s="1"/>
  <c r="C3" i="29"/>
  <c r="B3" i="30" s="1"/>
  <c r="C4" i="29"/>
  <c r="B4" i="30" s="1"/>
  <c r="C5" i="29"/>
  <c r="B5" i="30" s="1"/>
  <c r="C9" i="29"/>
  <c r="B9" i="30" s="1"/>
  <c r="B17" i="15" s="1"/>
  <c r="C10" i="29"/>
  <c r="B10" i="30" s="1"/>
  <c r="C12" i="29"/>
  <c r="B12" i="30" s="1"/>
  <c r="C13" i="29"/>
  <c r="B13" i="30" s="1"/>
  <c r="H3" i="29"/>
  <c r="G3" i="30" s="1"/>
  <c r="H4" i="29"/>
  <c r="G4" i="30" s="1"/>
  <c r="H5" i="29"/>
  <c r="G5" i="30" s="1"/>
  <c r="H9" i="29"/>
  <c r="G9" i="30" s="1"/>
  <c r="H10" i="29"/>
  <c r="G10" i="30" s="1"/>
  <c r="H12" i="29"/>
  <c r="G12" i="30" s="1"/>
  <c r="G20" i="15" s="1"/>
  <c r="H13" i="29"/>
  <c r="G13" i="30" s="1"/>
  <c r="G21" i="15" s="1"/>
  <c r="C20" i="29"/>
  <c r="D20" i="29"/>
  <c r="F20" i="29"/>
  <c r="G20" i="29"/>
  <c r="H20" i="29"/>
  <c r="C21" i="29"/>
  <c r="D21" i="29"/>
  <c r="F21" i="29"/>
  <c r="G21" i="29"/>
  <c r="H21" i="29"/>
  <c r="C22" i="29"/>
  <c r="D22" i="29"/>
  <c r="F22" i="29"/>
  <c r="G22" i="29"/>
  <c r="H22" i="29"/>
  <c r="C23" i="29"/>
  <c r="D23" i="29"/>
  <c r="F23" i="29"/>
  <c r="G23" i="29"/>
  <c r="H23" i="29"/>
  <c r="C24" i="29"/>
  <c r="D24" i="29"/>
  <c r="F24" i="29"/>
  <c r="G24" i="29"/>
  <c r="H24" i="29"/>
  <c r="C26" i="29"/>
  <c r="F26" i="29"/>
  <c r="G26" i="29"/>
  <c r="H26" i="29"/>
  <c r="C27" i="29"/>
  <c r="B27" i="30" s="1"/>
  <c r="D27" i="29"/>
  <c r="C27" i="30" s="1"/>
  <c r="C35" i="15" s="1"/>
  <c r="Q35" i="15" s="1"/>
  <c r="F27" i="29"/>
  <c r="E27" i="30" s="1"/>
  <c r="G27" i="29"/>
  <c r="F27" i="30" s="1"/>
  <c r="F35" i="15" s="1"/>
  <c r="H27" i="29"/>
  <c r="G27" i="30" s="1"/>
  <c r="I26" i="28"/>
  <c r="K26" i="28"/>
  <c r="B19" i="29"/>
  <c r="L14" i="27"/>
  <c r="B37" i="29"/>
  <c r="B50" i="29"/>
  <c r="B54" i="29"/>
  <c r="B56" i="29"/>
  <c r="B58" i="29"/>
  <c r="B41" i="29"/>
  <c r="B34" i="29"/>
  <c r="B31" i="29"/>
  <c r="B30" i="29"/>
  <c r="B32" i="29"/>
  <c r="B33" i="29"/>
  <c r="B35" i="29"/>
  <c r="B36" i="29"/>
  <c r="B38" i="29"/>
  <c r="B39" i="29"/>
  <c r="B40" i="29"/>
  <c r="B42" i="29"/>
  <c r="B43" i="29"/>
  <c r="B44" i="29"/>
  <c r="B45" i="29"/>
  <c r="B46" i="29"/>
  <c r="B47" i="29"/>
  <c r="B48" i="29"/>
  <c r="B49" i="29"/>
  <c r="B51" i="29"/>
  <c r="B52" i="29"/>
  <c r="B53" i="29"/>
  <c r="B55" i="29"/>
  <c r="B57" i="29"/>
  <c r="B59" i="29"/>
  <c r="B60" i="29"/>
  <c r="B61" i="29"/>
  <c r="B62" i="29"/>
  <c r="K65" i="29"/>
  <c r="B31" i="20"/>
  <c r="B32" i="20"/>
  <c r="B33" i="20"/>
  <c r="B34" i="20"/>
  <c r="B35" i="20"/>
  <c r="B36" i="20"/>
  <c r="B39" i="20"/>
  <c r="C36" i="10"/>
  <c r="D37" i="10" s="1"/>
  <c r="C33" i="10"/>
  <c r="I11" i="15"/>
  <c r="E17" i="15"/>
  <c r="G17" i="15"/>
  <c r="I17" i="15"/>
  <c r="E18" i="15"/>
  <c r="G18" i="15"/>
  <c r="I18" i="15"/>
  <c r="B20" i="15"/>
  <c r="H20" i="15" s="1"/>
  <c r="I20" i="15"/>
  <c r="B35" i="15"/>
  <c r="E35" i="15"/>
  <c r="G35" i="15"/>
  <c r="B41" i="15"/>
  <c r="I28" i="15"/>
  <c r="B78" i="9" s="1"/>
  <c r="I30" i="15"/>
  <c r="B80" i="9" s="1"/>
  <c r="B81" i="9"/>
  <c r="I32" i="15"/>
  <c r="B82" i="9" s="1"/>
  <c r="I34" i="15"/>
  <c r="B84" i="9" s="1"/>
  <c r="I35" i="15"/>
  <c r="B85" i="9" s="1"/>
  <c r="B10" i="10"/>
  <c r="C18" i="10" s="1"/>
  <c r="B9" i="20"/>
  <c r="B16" i="20"/>
  <c r="B17" i="20"/>
  <c r="B18" i="20"/>
  <c r="B19" i="20"/>
  <c r="B20" i="20"/>
  <c r="B21" i="20"/>
  <c r="B15" i="20"/>
  <c r="C40" i="20"/>
  <c r="B30" i="20"/>
  <c r="C37" i="20"/>
  <c r="B29" i="19"/>
  <c r="E19" i="15"/>
  <c r="D125" i="9"/>
  <c r="N26" i="15"/>
  <c r="N28" i="15"/>
  <c r="N30" i="15"/>
  <c r="B12" i="15"/>
  <c r="G12" i="15"/>
  <c r="I12" i="15"/>
  <c r="B13" i="15"/>
  <c r="G13" i="15"/>
  <c r="B16" i="15"/>
  <c r="G16" i="15"/>
  <c r="I16" i="15"/>
  <c r="N17" i="15"/>
  <c r="N18" i="15"/>
  <c r="B19" i="15"/>
  <c r="H19" i="15" s="1"/>
  <c r="G19" i="15"/>
  <c r="I19" i="15"/>
  <c r="N20" i="15"/>
  <c r="N22" i="15"/>
  <c r="O23" i="15"/>
  <c r="O24" i="15"/>
  <c r="O25" i="15"/>
  <c r="N27" i="15"/>
  <c r="N33" i="15"/>
  <c r="N34" i="15"/>
  <c r="L28" i="27"/>
  <c r="N36" i="15" s="1"/>
  <c r="O37" i="15"/>
  <c r="N38" i="15"/>
  <c r="N39" i="15"/>
  <c r="N40" i="15"/>
  <c r="N41" i="15"/>
  <c r="N42" i="15"/>
  <c r="N44" i="15"/>
  <c r="N45" i="15"/>
  <c r="N46" i="15"/>
  <c r="N48" i="15"/>
  <c r="N49" i="15"/>
  <c r="N50" i="15"/>
  <c r="N51" i="15"/>
  <c r="N52" i="15"/>
  <c r="N53" i="15"/>
  <c r="N54" i="15"/>
  <c r="N55" i="15"/>
  <c r="N56" i="15"/>
  <c r="N58" i="15"/>
  <c r="N59" i="15"/>
  <c r="N60" i="15"/>
  <c r="N62" i="15"/>
  <c r="N63" i="15"/>
  <c r="N64" i="15"/>
  <c r="N66" i="15"/>
  <c r="N68" i="15"/>
  <c r="L63" i="27"/>
  <c r="N11" i="15"/>
  <c r="N10" i="15"/>
  <c r="O10" i="15" s="1"/>
  <c r="N12" i="15"/>
  <c r="N13" i="15"/>
  <c r="N16" i="15"/>
  <c r="N19" i="15"/>
  <c r="N21" i="15"/>
  <c r="N23" i="15"/>
  <c r="N24" i="15"/>
  <c r="N25" i="15"/>
  <c r="N29" i="15"/>
  <c r="N31" i="15"/>
  <c r="N32" i="15"/>
  <c r="N35" i="15"/>
  <c r="N37" i="15"/>
  <c r="N43" i="15"/>
  <c r="N47" i="15"/>
  <c r="N57" i="15"/>
  <c r="N61" i="15"/>
  <c r="N65" i="15"/>
  <c r="N67" i="15"/>
  <c r="N69" i="15"/>
  <c r="N70" i="15"/>
  <c r="B18" i="29"/>
  <c r="H11" i="29"/>
  <c r="G11" i="29"/>
  <c r="F11" i="29"/>
  <c r="C11" i="29"/>
  <c r="H8" i="29"/>
  <c r="G8" i="29"/>
  <c r="F8" i="29"/>
  <c r="D8" i="29"/>
  <c r="C8" i="29"/>
  <c r="I3" i="29"/>
  <c r="K3" i="29" s="1"/>
  <c r="L3" i="29" s="1"/>
  <c r="B3" i="29"/>
  <c r="I4" i="29"/>
  <c r="K4" i="29" s="1"/>
  <c r="B4" i="29"/>
  <c r="I5" i="29"/>
  <c r="K5" i="29" s="1"/>
  <c r="B5" i="29"/>
  <c r="B8" i="29"/>
  <c r="I9" i="29"/>
  <c r="K9" i="29" s="1"/>
  <c r="B9" i="29"/>
  <c r="I10" i="29"/>
  <c r="K10" i="29" s="1"/>
  <c r="B10" i="29"/>
  <c r="L10" i="29" s="1"/>
  <c r="B11" i="29"/>
  <c r="I12" i="29"/>
  <c r="K12" i="29" s="1"/>
  <c r="L12" i="29" s="1"/>
  <c r="B12" i="29"/>
  <c r="B13" i="29"/>
  <c r="C14" i="29"/>
  <c r="D14" i="29"/>
  <c r="F14" i="29"/>
  <c r="G14" i="29"/>
  <c r="H14" i="29"/>
  <c r="I14" i="27"/>
  <c r="C15" i="29"/>
  <c r="D15" i="29"/>
  <c r="F15" i="29"/>
  <c r="G15" i="29"/>
  <c r="H15" i="29"/>
  <c r="B15" i="29"/>
  <c r="C16" i="29"/>
  <c r="D16" i="29"/>
  <c r="F16" i="29"/>
  <c r="G16" i="29"/>
  <c r="H16" i="29"/>
  <c r="B16" i="29"/>
  <c r="C17" i="29"/>
  <c r="D17" i="29"/>
  <c r="F17" i="29"/>
  <c r="G17" i="29"/>
  <c r="H17" i="29"/>
  <c r="B17" i="29"/>
  <c r="I20" i="29"/>
  <c r="K20" i="29" s="1"/>
  <c r="L20" i="29" s="1"/>
  <c r="B20" i="29"/>
  <c r="I21" i="29"/>
  <c r="K21" i="29" s="1"/>
  <c r="B21" i="29"/>
  <c r="I22" i="29"/>
  <c r="K22" i="29" s="1"/>
  <c r="L22" i="29" s="1"/>
  <c r="B22" i="29"/>
  <c r="I23" i="29"/>
  <c r="K23" i="29" s="1"/>
  <c r="B23" i="29"/>
  <c r="I24" i="29"/>
  <c r="K24" i="29" s="1"/>
  <c r="L24" i="29" s="1"/>
  <c r="B24" i="29"/>
  <c r="I26" i="29"/>
  <c r="K26" i="29" s="1"/>
  <c r="L26" i="29" s="1"/>
  <c r="B26" i="29"/>
  <c r="I27" i="29"/>
  <c r="K27" i="29" s="1"/>
  <c r="L27" i="29" s="1"/>
  <c r="B27" i="29"/>
  <c r="B29" i="29"/>
  <c r="L65" i="29"/>
  <c r="I2" i="29"/>
  <c r="K2" i="29" s="1"/>
  <c r="L2" i="29" s="1"/>
  <c r="B2" i="29"/>
  <c r="B37" i="28"/>
  <c r="B38" i="28"/>
  <c r="H6" i="33"/>
  <c r="K6" i="33"/>
  <c r="H8" i="33"/>
  <c r="K8" i="33" s="1"/>
  <c r="H10" i="33"/>
  <c r="K10" i="33"/>
  <c r="H7" i="33"/>
  <c r="H9" i="33"/>
  <c r="K9" i="33"/>
  <c r="H11" i="33"/>
  <c r="K11" i="33" s="1"/>
  <c r="H12" i="33"/>
  <c r="K12" i="33"/>
  <c r="H13" i="33"/>
  <c r="H14" i="33"/>
  <c r="K14" i="33"/>
  <c r="H15" i="33"/>
  <c r="K15" i="33" s="1"/>
  <c r="H5" i="33"/>
  <c r="K5" i="33"/>
  <c r="B3" i="28"/>
  <c r="B4" i="28"/>
  <c r="B5" i="28"/>
  <c r="B8" i="28"/>
  <c r="B9" i="28"/>
  <c r="B10" i="28"/>
  <c r="B11" i="28"/>
  <c r="B12" i="28"/>
  <c r="B13" i="28"/>
  <c r="B15" i="28"/>
  <c r="B16" i="28"/>
  <c r="B17" i="28"/>
  <c r="B19" i="28"/>
  <c r="B20" i="28"/>
  <c r="B21" i="28"/>
  <c r="B22" i="28"/>
  <c r="B23" i="28"/>
  <c r="B24" i="28"/>
  <c r="B26" i="28"/>
  <c r="B27" i="28"/>
  <c r="B29" i="28"/>
  <c r="B30" i="28"/>
  <c r="B31" i="28"/>
  <c r="B32" i="28"/>
  <c r="B33" i="28"/>
  <c r="B34" i="28"/>
  <c r="B35" i="28"/>
  <c r="B36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2" i="28"/>
  <c r="E63" i="27"/>
  <c r="E28" i="27"/>
  <c r="E64" i="27" s="1"/>
  <c r="E65" i="27" s="1"/>
  <c r="I3" i="28"/>
  <c r="K3" i="28" s="1"/>
  <c r="I2" i="28"/>
  <c r="K2" i="28"/>
  <c r="I65" i="28"/>
  <c r="K65" i="28" s="1"/>
  <c r="H13" i="27"/>
  <c r="K13" i="27" s="1"/>
  <c r="K13" i="30" s="1"/>
  <c r="H29" i="27"/>
  <c r="K29" i="27" s="1"/>
  <c r="M30" i="27"/>
  <c r="M34" i="27"/>
  <c r="M36" i="27"/>
  <c r="M11" i="27"/>
  <c r="M12" i="27"/>
  <c r="H15" i="27"/>
  <c r="K15" i="27" s="1"/>
  <c r="M8" i="27"/>
  <c r="H16" i="27"/>
  <c r="K16" i="27" s="1"/>
  <c r="M38" i="27"/>
  <c r="M39" i="27"/>
  <c r="M44" i="27"/>
  <c r="M46" i="27"/>
  <c r="M47" i="27"/>
  <c r="M48" i="27"/>
  <c r="M49" i="27"/>
  <c r="M50" i="27"/>
  <c r="M53" i="27"/>
  <c r="M54" i="27"/>
  <c r="M55" i="27"/>
  <c r="M60" i="27"/>
  <c r="M61" i="27"/>
  <c r="H62" i="27"/>
  <c r="K62" i="27"/>
  <c r="K62" i="30" s="1"/>
  <c r="J28" i="27"/>
  <c r="J63" i="27"/>
  <c r="G14" i="27"/>
  <c r="G63" i="27"/>
  <c r="J14" i="27"/>
  <c r="C14" i="27"/>
  <c r="C63" i="27"/>
  <c r="E14" i="27"/>
  <c r="F14" i="27"/>
  <c r="B14" i="27"/>
  <c r="B63" i="27"/>
  <c r="B28" i="27"/>
  <c r="B64" i="27" s="1"/>
  <c r="I64" i="28"/>
  <c r="K64" i="28" s="1"/>
  <c r="I63" i="28"/>
  <c r="K63" i="28"/>
  <c r="I28" i="28"/>
  <c r="K28" i="28"/>
  <c r="I27" i="28"/>
  <c r="K27" i="28" s="1"/>
  <c r="I24" i="28"/>
  <c r="K24" i="28" s="1"/>
  <c r="I23" i="28"/>
  <c r="K23" i="28"/>
  <c r="I22" i="28"/>
  <c r="K22" i="28" s="1"/>
  <c r="I21" i="28"/>
  <c r="K21" i="28"/>
  <c r="I20" i="28"/>
  <c r="K20" i="28" s="1"/>
  <c r="I17" i="28"/>
  <c r="K17" i="28"/>
  <c r="I16" i="28"/>
  <c r="K16" i="28" s="1"/>
  <c r="I15" i="28"/>
  <c r="K15" i="28"/>
  <c r="I14" i="28"/>
  <c r="K14" i="28" s="1"/>
  <c r="K13" i="28"/>
  <c r="I12" i="28"/>
  <c r="K12" i="28" s="1"/>
  <c r="I11" i="28"/>
  <c r="K11" i="28"/>
  <c r="I10" i="28"/>
  <c r="K10" i="28" s="1"/>
  <c r="I9" i="28"/>
  <c r="K9" i="28"/>
  <c r="I8" i="28"/>
  <c r="K8" i="28" s="1"/>
  <c r="I5" i="28"/>
  <c r="K5" i="28"/>
  <c r="I4" i="28"/>
  <c r="K4" i="28" s="1"/>
  <c r="M27" i="27"/>
  <c r="M3" i="27"/>
  <c r="H2" i="27"/>
  <c r="K2" i="27"/>
  <c r="K2" i="30" s="1"/>
  <c r="I25" i="25"/>
  <c r="I28" i="25" s="1"/>
  <c r="D23" i="25" s="1"/>
  <c r="D26" i="25" s="1"/>
  <c r="D3" i="25" s="1"/>
  <c r="D4" i="25" s="1"/>
  <c r="E4" i="25" s="1"/>
  <c r="H28" i="25"/>
  <c r="G28" i="25"/>
  <c r="D25" i="25"/>
  <c r="D14" i="25"/>
  <c r="E14" i="25" s="1"/>
  <c r="D11" i="25"/>
  <c r="E11" i="25"/>
  <c r="I9" i="25"/>
  <c r="C20" i="10"/>
  <c r="C74" i="19"/>
  <c r="D74" i="19"/>
  <c r="F9" i="24"/>
  <c r="G9" i="24"/>
  <c r="H9" i="24"/>
  <c r="I9" i="24"/>
  <c r="J9" i="24"/>
  <c r="K9" i="24"/>
  <c r="N9" i="24"/>
  <c r="O9" i="24"/>
  <c r="P9" i="24"/>
  <c r="C24" i="20"/>
  <c r="D41" i="20"/>
  <c r="D21" i="10"/>
  <c r="C22" i="20"/>
  <c r="D25" i="20" s="1"/>
  <c r="D43" i="20" s="1"/>
  <c r="B58" i="15"/>
  <c r="I16" i="33"/>
  <c r="K13" i="33"/>
  <c r="K4" i="30" l="1"/>
  <c r="M4" i="27"/>
  <c r="K23" i="30"/>
  <c r="M23" i="27"/>
  <c r="M2" i="27"/>
  <c r="C28" i="27"/>
  <c r="L9" i="29"/>
  <c r="I8" i="29"/>
  <c r="K8" i="29" s="1"/>
  <c r="L8" i="29" s="1"/>
  <c r="J64" i="27"/>
  <c r="D28" i="27"/>
  <c r="L23" i="29"/>
  <c r="I17" i="29"/>
  <c r="K17" i="29" s="1"/>
  <c r="L17" i="29" s="1"/>
  <c r="I15" i="29"/>
  <c r="K15" i="29" s="1"/>
  <c r="L15" i="29" s="1"/>
  <c r="L5" i="29"/>
  <c r="H10" i="30"/>
  <c r="J10" i="30" s="1"/>
  <c r="L10" i="30" s="1"/>
  <c r="C20" i="30"/>
  <c r="C28" i="15" s="1"/>
  <c r="Q28" i="15" s="1"/>
  <c r="B22" i="19" s="1"/>
  <c r="F26" i="30"/>
  <c r="F34" i="15" s="1"/>
  <c r="H5" i="30"/>
  <c r="J5" i="30" s="1"/>
  <c r="L21" i="29"/>
  <c r="L4" i="29"/>
  <c r="H12" i="15"/>
  <c r="H13" i="15"/>
  <c r="H16" i="15"/>
  <c r="Q18" i="15"/>
  <c r="C21" i="15"/>
  <c r="Q21" i="15" s="1"/>
  <c r="I18" i="28"/>
  <c r="K18" i="28" s="1"/>
  <c r="K5" i="30"/>
  <c r="M5" i="27"/>
  <c r="J16" i="15"/>
  <c r="J12" i="15"/>
  <c r="D33" i="28"/>
  <c r="D33" i="29" s="1"/>
  <c r="C33" i="30" s="1"/>
  <c r="C41" i="15" s="1"/>
  <c r="Q41" i="15" s="1"/>
  <c r="D29" i="28"/>
  <c r="D29" i="29" s="1"/>
  <c r="D14" i="30"/>
  <c r="I13" i="29"/>
  <c r="K13" i="29" s="1"/>
  <c r="L13" i="29" s="1"/>
  <c r="J13" i="15"/>
  <c r="H35" i="15"/>
  <c r="B36" i="9" s="1"/>
  <c r="J35" i="15"/>
  <c r="O35" i="15" s="1"/>
  <c r="I22" i="15"/>
  <c r="G22" i="15"/>
  <c r="M13" i="27"/>
  <c r="I14" i="30"/>
  <c r="D59" i="28"/>
  <c r="D59" i="29" s="1"/>
  <c r="C59" i="30" s="1"/>
  <c r="C67" i="15" s="1"/>
  <c r="Q67" i="15" s="1"/>
  <c r="D61" i="28"/>
  <c r="D61" i="29" s="1"/>
  <c r="C61" i="30" s="1"/>
  <c r="C69" i="15" s="1"/>
  <c r="Q69" i="15" s="1"/>
  <c r="D57" i="28"/>
  <c r="D57" i="29" s="1"/>
  <c r="C57" i="30" s="1"/>
  <c r="C65" i="15" s="1"/>
  <c r="Q65" i="15" s="1"/>
  <c r="D50" i="28"/>
  <c r="D50" i="29" s="1"/>
  <c r="C50" i="30" s="1"/>
  <c r="C58" i="15" s="1"/>
  <c r="Q58" i="15" s="1"/>
  <c r="D38" i="28"/>
  <c r="D38" i="29" s="1"/>
  <c r="C38" i="30" s="1"/>
  <c r="C46" i="15" s="1"/>
  <c r="Q46" i="15" s="1"/>
  <c r="H18" i="29"/>
  <c r="E26" i="33"/>
  <c r="G55" i="28"/>
  <c r="G55" i="29" s="1"/>
  <c r="F55" i="30" s="1"/>
  <c r="F63" i="15" s="1"/>
  <c r="G61" i="28"/>
  <c r="G61" i="29" s="1"/>
  <c r="F61" i="30" s="1"/>
  <c r="F69" i="15" s="1"/>
  <c r="G49" i="28"/>
  <c r="G49" i="29" s="1"/>
  <c r="F49" i="30" s="1"/>
  <c r="F57" i="15" s="1"/>
  <c r="G29" i="28"/>
  <c r="G29" i="29" s="1"/>
  <c r="G47" i="28"/>
  <c r="G47" i="29" s="1"/>
  <c r="F47" i="30" s="1"/>
  <c r="F55" i="15" s="1"/>
  <c r="C29" i="28"/>
  <c r="C29" i="29" s="1"/>
  <c r="C60" i="28"/>
  <c r="C60" i="29" s="1"/>
  <c r="B60" i="30" s="1"/>
  <c r="B68" i="15" s="1"/>
  <c r="C59" i="28"/>
  <c r="C59" i="29" s="1"/>
  <c r="B59" i="30" s="1"/>
  <c r="B67" i="15" s="1"/>
  <c r="C51" i="28"/>
  <c r="C51" i="29" s="1"/>
  <c r="B51" i="30" s="1"/>
  <c r="B59" i="15" s="1"/>
  <c r="C49" i="28"/>
  <c r="C49" i="29" s="1"/>
  <c r="B49" i="30" s="1"/>
  <c r="B57" i="15" s="1"/>
  <c r="C43" i="28"/>
  <c r="C43" i="29" s="1"/>
  <c r="B43" i="30" s="1"/>
  <c r="B51" i="15" s="1"/>
  <c r="C40" i="28"/>
  <c r="C40" i="29" s="1"/>
  <c r="B40" i="30" s="1"/>
  <c r="B48" i="15" s="1"/>
  <c r="C38" i="28"/>
  <c r="C38" i="29" s="1"/>
  <c r="B38" i="30" s="1"/>
  <c r="B46" i="15" s="1"/>
  <c r="C35" i="28"/>
  <c r="C35" i="29" s="1"/>
  <c r="B35" i="30" s="1"/>
  <c r="B43" i="15" s="1"/>
  <c r="B23" i="33"/>
  <c r="C57" i="28"/>
  <c r="C57" i="29" s="1"/>
  <c r="B57" i="30" s="1"/>
  <c r="B65" i="15" s="1"/>
  <c r="C53" i="28"/>
  <c r="C53" i="29" s="1"/>
  <c r="B53" i="30" s="1"/>
  <c r="B61" i="15" s="1"/>
  <c r="C48" i="28"/>
  <c r="C48" i="29" s="1"/>
  <c r="B48" i="30" s="1"/>
  <c r="B56" i="15" s="1"/>
  <c r="C46" i="28"/>
  <c r="C46" i="29" s="1"/>
  <c r="B46" i="30" s="1"/>
  <c r="B54" i="15" s="1"/>
  <c r="C44" i="28"/>
  <c r="C44" i="29" s="1"/>
  <c r="B44" i="30" s="1"/>
  <c r="B52" i="15" s="1"/>
  <c r="C41" i="28"/>
  <c r="C41" i="29" s="1"/>
  <c r="B41" i="30" s="1"/>
  <c r="B49" i="15" s="1"/>
  <c r="C30" i="28"/>
  <c r="C30" i="29" s="1"/>
  <c r="B30" i="30" s="1"/>
  <c r="B38" i="15" s="1"/>
  <c r="C58" i="28"/>
  <c r="C58" i="29" s="1"/>
  <c r="B58" i="30" s="1"/>
  <c r="B66" i="15" s="1"/>
  <c r="C55" i="28"/>
  <c r="C55" i="29" s="1"/>
  <c r="B55" i="30" s="1"/>
  <c r="B63" i="15" s="1"/>
  <c r="C45" i="28"/>
  <c r="C45" i="29" s="1"/>
  <c r="B45" i="30" s="1"/>
  <c r="B53" i="15" s="1"/>
  <c r="C42" i="28"/>
  <c r="C42" i="29" s="1"/>
  <c r="B42" i="30" s="1"/>
  <c r="B50" i="15" s="1"/>
  <c r="C37" i="28"/>
  <c r="C37" i="29" s="1"/>
  <c r="B37" i="30" s="1"/>
  <c r="B45" i="15" s="1"/>
  <c r="C34" i="28"/>
  <c r="C34" i="29" s="1"/>
  <c r="B34" i="30" s="1"/>
  <c r="B42" i="15" s="1"/>
  <c r="M57" i="27"/>
  <c r="J65" i="27"/>
  <c r="M58" i="27"/>
  <c r="M43" i="27"/>
  <c r="K41" i="30"/>
  <c r="M41" i="27"/>
  <c r="M40" i="27"/>
  <c r="M32" i="27"/>
  <c r="C64" i="27"/>
  <c r="C65" i="27" s="1"/>
  <c r="M10" i="27"/>
  <c r="B65" i="27"/>
  <c r="B18" i="15"/>
  <c r="H18" i="15" s="1"/>
  <c r="I19" i="28"/>
  <c r="K19" i="28" s="1"/>
  <c r="G60" i="28"/>
  <c r="G60" i="29" s="1"/>
  <c r="F60" i="30" s="1"/>
  <c r="F68" i="15" s="1"/>
  <c r="G57" i="28"/>
  <c r="G57" i="29" s="1"/>
  <c r="F57" i="30" s="1"/>
  <c r="F65" i="15" s="1"/>
  <c r="G53" i="28"/>
  <c r="G53" i="29" s="1"/>
  <c r="F53" i="30" s="1"/>
  <c r="F61" i="15" s="1"/>
  <c r="G48" i="28"/>
  <c r="G48" i="29" s="1"/>
  <c r="F48" i="30" s="1"/>
  <c r="F56" i="15" s="1"/>
  <c r="G32" i="28"/>
  <c r="G32" i="29" s="1"/>
  <c r="F32" i="30" s="1"/>
  <c r="F40" i="15" s="1"/>
  <c r="G46" i="28"/>
  <c r="G46" i="29" s="1"/>
  <c r="F46" i="30" s="1"/>
  <c r="F54" i="15" s="1"/>
  <c r="G59" i="28"/>
  <c r="G59" i="29" s="1"/>
  <c r="F59" i="30" s="1"/>
  <c r="F67" i="15" s="1"/>
  <c r="G51" i="28"/>
  <c r="G51" i="29" s="1"/>
  <c r="F51" i="30" s="1"/>
  <c r="F59" i="15" s="1"/>
  <c r="G50" i="28"/>
  <c r="G50" i="29" s="1"/>
  <c r="F50" i="30" s="1"/>
  <c r="F58" i="15" s="1"/>
  <c r="G41" i="28"/>
  <c r="G41" i="29" s="1"/>
  <c r="F41" i="30" s="1"/>
  <c r="F49" i="15" s="1"/>
  <c r="G62" i="28"/>
  <c r="G62" i="29" s="1"/>
  <c r="F62" i="30" s="1"/>
  <c r="F70" i="15" s="1"/>
  <c r="G56" i="28"/>
  <c r="G56" i="29" s="1"/>
  <c r="F56" i="30" s="1"/>
  <c r="F64" i="15" s="1"/>
  <c r="G45" i="28"/>
  <c r="G45" i="29" s="1"/>
  <c r="F45" i="30" s="1"/>
  <c r="F53" i="15" s="1"/>
  <c r="G42" i="28"/>
  <c r="G42" i="29" s="1"/>
  <c r="F42" i="30" s="1"/>
  <c r="F50" i="15" s="1"/>
  <c r="G58" i="28"/>
  <c r="G58" i="29" s="1"/>
  <c r="F58" i="30" s="1"/>
  <c r="F66" i="15" s="1"/>
  <c r="G54" i="28"/>
  <c r="G52" i="28"/>
  <c r="G52" i="29" s="1"/>
  <c r="F52" i="30" s="1"/>
  <c r="F60" i="15" s="1"/>
  <c r="G43" i="28"/>
  <c r="G43" i="29" s="1"/>
  <c r="F43" i="30" s="1"/>
  <c r="F51" i="15" s="1"/>
  <c r="D52" i="28"/>
  <c r="D52" i="29" s="1"/>
  <c r="C52" i="30" s="1"/>
  <c r="C60" i="15" s="1"/>
  <c r="Q60" i="15" s="1"/>
  <c r="D46" i="28"/>
  <c r="D46" i="29" s="1"/>
  <c r="C46" i="30" s="1"/>
  <c r="C54" i="15" s="1"/>
  <c r="Q54" i="15" s="1"/>
  <c r="D45" i="28"/>
  <c r="D45" i="29" s="1"/>
  <c r="C45" i="30" s="1"/>
  <c r="C53" i="15" s="1"/>
  <c r="Q53" i="15" s="1"/>
  <c r="D43" i="28"/>
  <c r="D43" i="29" s="1"/>
  <c r="C43" i="30" s="1"/>
  <c r="C51" i="15" s="1"/>
  <c r="Q51" i="15" s="1"/>
  <c r="D39" i="28"/>
  <c r="D39" i="29" s="1"/>
  <c r="C39" i="30" s="1"/>
  <c r="C47" i="15" s="1"/>
  <c r="Q47" i="15" s="1"/>
  <c r="D62" i="28"/>
  <c r="D62" i="29" s="1"/>
  <c r="C62" i="30" s="1"/>
  <c r="C70" i="15" s="1"/>
  <c r="Q70" i="15" s="1"/>
  <c r="D58" i="28"/>
  <c r="D58" i="29" s="1"/>
  <c r="C58" i="30" s="1"/>
  <c r="C66" i="15" s="1"/>
  <c r="Q66" i="15" s="1"/>
  <c r="D56" i="28"/>
  <c r="D56" i="29" s="1"/>
  <c r="C56" i="30" s="1"/>
  <c r="C64" i="15" s="1"/>
  <c r="Q64" i="15" s="1"/>
  <c r="D53" i="28"/>
  <c r="D53" i="29" s="1"/>
  <c r="C53" i="30" s="1"/>
  <c r="C61" i="15" s="1"/>
  <c r="Q61" i="15" s="1"/>
  <c r="D51" i="28"/>
  <c r="D51" i="29" s="1"/>
  <c r="C51" i="30" s="1"/>
  <c r="C59" i="15" s="1"/>
  <c r="Q59" i="15" s="1"/>
  <c r="D48" i="28"/>
  <c r="D48" i="29" s="1"/>
  <c r="C48" i="30" s="1"/>
  <c r="C56" i="15" s="1"/>
  <c r="Q56" i="15" s="1"/>
  <c r="D42" i="28"/>
  <c r="D42" i="29" s="1"/>
  <c r="C42" i="30" s="1"/>
  <c r="C50" i="15" s="1"/>
  <c r="Q50" i="15" s="1"/>
  <c r="D41" i="28"/>
  <c r="D41" i="29" s="1"/>
  <c r="C41" i="30" s="1"/>
  <c r="C49" i="15" s="1"/>
  <c r="Q49" i="15" s="1"/>
  <c r="D30" i="28"/>
  <c r="D30" i="29" s="1"/>
  <c r="C30" i="30" s="1"/>
  <c r="C38" i="15" s="1"/>
  <c r="Q38" i="15" s="1"/>
  <c r="B32" i="19" s="1"/>
  <c r="D60" i="28"/>
  <c r="D60" i="29" s="1"/>
  <c r="C60" i="30" s="1"/>
  <c r="C68" i="15" s="1"/>
  <c r="Q68" i="15" s="1"/>
  <c r="D55" i="28"/>
  <c r="D55" i="29" s="1"/>
  <c r="C55" i="30" s="1"/>
  <c r="C63" i="15" s="1"/>
  <c r="Q63" i="15" s="1"/>
  <c r="D54" i="28"/>
  <c r="D54" i="29" s="1"/>
  <c r="C54" i="30" s="1"/>
  <c r="C62" i="15" s="1"/>
  <c r="Q62" i="15" s="1"/>
  <c r="D49" i="28"/>
  <c r="D49" i="29" s="1"/>
  <c r="C49" i="30" s="1"/>
  <c r="C57" i="15" s="1"/>
  <c r="Q57" i="15" s="1"/>
  <c r="D47" i="28"/>
  <c r="D47" i="29" s="1"/>
  <c r="C47" i="30" s="1"/>
  <c r="C55" i="15" s="1"/>
  <c r="Q55" i="15" s="1"/>
  <c r="K29" i="30"/>
  <c r="M29" i="27"/>
  <c r="E7" i="25"/>
  <c r="D18" i="25"/>
  <c r="E18" i="25" s="1"/>
  <c r="K16" i="30"/>
  <c r="M16" i="27"/>
  <c r="K15" i="30"/>
  <c r="M15" i="27"/>
  <c r="K7" i="33"/>
  <c r="K16" i="33" s="1"/>
  <c r="H16" i="33"/>
  <c r="K42" i="30"/>
  <c r="M42" i="27"/>
  <c r="M35" i="27"/>
  <c r="I11" i="29"/>
  <c r="K11" i="29" s="1"/>
  <c r="L11" i="29" s="1"/>
  <c r="N71" i="15"/>
  <c r="L64" i="27"/>
  <c r="J20" i="15"/>
  <c r="G24" i="30"/>
  <c r="G32" i="15" s="1"/>
  <c r="G28" i="27"/>
  <c r="G64" i="27" s="1"/>
  <c r="G65" i="27" s="1"/>
  <c r="B24" i="30"/>
  <c r="H24" i="27"/>
  <c r="K24" i="27" s="1"/>
  <c r="B14" i="29"/>
  <c r="B14" i="28"/>
  <c r="K45" i="30"/>
  <c r="M45" i="27"/>
  <c r="K33" i="30"/>
  <c r="M33" i="27"/>
  <c r="K26" i="30"/>
  <c r="M26" i="27"/>
  <c r="M62" i="27"/>
  <c r="M56" i="27"/>
  <c r="M52" i="27"/>
  <c r="I14" i="29"/>
  <c r="K14" i="29" s="1"/>
  <c r="M59" i="27"/>
  <c r="M51" i="27"/>
  <c r="I16" i="29"/>
  <c r="K16" i="29" s="1"/>
  <c r="L16" i="29" s="1"/>
  <c r="F28" i="27"/>
  <c r="E22" i="15"/>
  <c r="H13" i="30"/>
  <c r="J13" i="30" s="1"/>
  <c r="L13" i="30" s="1"/>
  <c r="B21" i="15"/>
  <c r="E22" i="30"/>
  <c r="E30" i="15" s="1"/>
  <c r="H19" i="27"/>
  <c r="K19" i="27" s="1"/>
  <c r="D20" i="30"/>
  <c r="D28" i="15" s="1"/>
  <c r="D18" i="30"/>
  <c r="D62" i="30"/>
  <c r="D70" i="15" s="1"/>
  <c r="K21" i="33"/>
  <c r="J19" i="15"/>
  <c r="O19" i="15" s="1"/>
  <c r="J18" i="15"/>
  <c r="B19" i="9" s="1"/>
  <c r="K30" i="30"/>
  <c r="E24" i="30"/>
  <c r="E32" i="15" s="1"/>
  <c r="F20" i="30"/>
  <c r="F28" i="15" s="1"/>
  <c r="H20" i="27"/>
  <c r="K20" i="27" s="1"/>
  <c r="K20" i="30" s="1"/>
  <c r="B63" i="29"/>
  <c r="B14" i="30"/>
  <c r="H3" i="30"/>
  <c r="J3" i="30" s="1"/>
  <c r="B11" i="15"/>
  <c r="H11" i="15" s="1"/>
  <c r="E14" i="30"/>
  <c r="C23" i="30"/>
  <c r="C31" i="15" s="1"/>
  <c r="Q31" i="15" s="1"/>
  <c r="B25" i="19" s="1"/>
  <c r="F21" i="30"/>
  <c r="F29" i="15" s="1"/>
  <c r="H21" i="27"/>
  <c r="K21" i="27" s="1"/>
  <c r="H18" i="27"/>
  <c r="D64" i="27"/>
  <c r="D65" i="27" s="1"/>
  <c r="G19" i="29"/>
  <c r="F19" i="30" s="1"/>
  <c r="F27" i="15" s="1"/>
  <c r="D19" i="29"/>
  <c r="C19" i="30" s="1"/>
  <c r="C27" i="15" s="1"/>
  <c r="Q27" i="15" s="1"/>
  <c r="H19" i="29"/>
  <c r="E19" i="29"/>
  <c r="D19" i="30" s="1"/>
  <c r="D27" i="15" s="1"/>
  <c r="K19" i="33"/>
  <c r="F23" i="30"/>
  <c r="F31" i="15" s="1"/>
  <c r="G22" i="30"/>
  <c r="G30" i="15" s="1"/>
  <c r="B22" i="30"/>
  <c r="C21" i="30"/>
  <c r="C29" i="15" s="1"/>
  <c r="Q29" i="15" s="1"/>
  <c r="B23" i="19" s="1"/>
  <c r="K3" i="30"/>
  <c r="C23" i="33"/>
  <c r="C26" i="33" s="1"/>
  <c r="F23" i="33"/>
  <c r="F26" i="33" s="1"/>
  <c r="I63" i="27"/>
  <c r="H27" i="30"/>
  <c r="J27" i="30" s="1"/>
  <c r="L27" i="30" s="1"/>
  <c r="H12" i="30"/>
  <c r="J12" i="30" s="1"/>
  <c r="L12" i="30" s="1"/>
  <c r="H4" i="30"/>
  <c r="J4" i="30" s="1"/>
  <c r="L4" i="30" s="1"/>
  <c r="E26" i="30"/>
  <c r="E34" i="15" s="1"/>
  <c r="C24" i="30"/>
  <c r="C32" i="15" s="1"/>
  <c r="Q32" i="15" s="1"/>
  <c r="B26" i="19" s="1"/>
  <c r="E23" i="30"/>
  <c r="E31" i="15" s="1"/>
  <c r="F22" i="30"/>
  <c r="F30" i="15" s="1"/>
  <c r="G21" i="30"/>
  <c r="G29" i="15" s="1"/>
  <c r="B21" i="30"/>
  <c r="G18" i="30"/>
  <c r="F29" i="28"/>
  <c r="F25" i="28"/>
  <c r="K22" i="33"/>
  <c r="F62" i="28"/>
  <c r="F62" i="29" s="1"/>
  <c r="E62" i="30" s="1"/>
  <c r="E70" i="15" s="1"/>
  <c r="F61" i="28"/>
  <c r="F60" i="28"/>
  <c r="F59" i="28"/>
  <c r="F58" i="28"/>
  <c r="F58" i="29" s="1"/>
  <c r="E58" i="30" s="1"/>
  <c r="E66" i="15" s="1"/>
  <c r="F57" i="28"/>
  <c r="F56" i="28"/>
  <c r="F55" i="28"/>
  <c r="F54" i="28"/>
  <c r="F53" i="28"/>
  <c r="F52" i="28"/>
  <c r="F51" i="28"/>
  <c r="F50" i="28"/>
  <c r="F49" i="28"/>
  <c r="F49" i="29" s="1"/>
  <c r="E49" i="30" s="1"/>
  <c r="E57" i="15" s="1"/>
  <c r="F48" i="28"/>
  <c r="F47" i="28"/>
  <c r="F46" i="28"/>
  <c r="F46" i="29" s="1"/>
  <c r="E46" i="30" s="1"/>
  <c r="E54" i="15" s="1"/>
  <c r="F45" i="28"/>
  <c r="F44" i="28"/>
  <c r="F44" i="29" s="1"/>
  <c r="E44" i="30" s="1"/>
  <c r="E52" i="15" s="1"/>
  <c r="F43" i="28"/>
  <c r="F42" i="28"/>
  <c r="F41" i="28"/>
  <c r="F40" i="28"/>
  <c r="F40" i="29" s="1"/>
  <c r="E40" i="30" s="1"/>
  <c r="E48" i="15" s="1"/>
  <c r="F39" i="28"/>
  <c r="F38" i="28"/>
  <c r="F37" i="28"/>
  <c r="F37" i="29" s="1"/>
  <c r="E37" i="30" s="1"/>
  <c r="E45" i="15" s="1"/>
  <c r="F36" i="28"/>
  <c r="F36" i="29" s="1"/>
  <c r="E36" i="30" s="1"/>
  <c r="E44" i="15" s="1"/>
  <c r="F35" i="28"/>
  <c r="F35" i="29" s="1"/>
  <c r="E35" i="30" s="1"/>
  <c r="E43" i="15" s="1"/>
  <c r="F34" i="28"/>
  <c r="F34" i="29" s="1"/>
  <c r="E34" i="30" s="1"/>
  <c r="E42" i="15" s="1"/>
  <c r="F33" i="28"/>
  <c r="F33" i="29" s="1"/>
  <c r="E33" i="30" s="1"/>
  <c r="E41" i="15" s="1"/>
  <c r="F32" i="28"/>
  <c r="F32" i="29" s="1"/>
  <c r="E32" i="30" s="1"/>
  <c r="E40" i="15" s="1"/>
  <c r="F31" i="28"/>
  <c r="F31" i="29" s="1"/>
  <c r="E31" i="30" s="1"/>
  <c r="E39" i="15" s="1"/>
  <c r="F30" i="28"/>
  <c r="D23" i="33"/>
  <c r="D26" i="33" s="1"/>
  <c r="J62" i="28"/>
  <c r="J62" i="29" s="1"/>
  <c r="I62" i="30" s="1"/>
  <c r="I70" i="15" s="1"/>
  <c r="B120" i="9" s="1"/>
  <c r="J58" i="28"/>
  <c r="J58" i="29" s="1"/>
  <c r="I58" i="30" s="1"/>
  <c r="I66" i="15" s="1"/>
  <c r="B116" i="9" s="1"/>
  <c r="J54" i="28"/>
  <c r="J54" i="29" s="1"/>
  <c r="I54" i="30" s="1"/>
  <c r="I62" i="15" s="1"/>
  <c r="B112" i="9" s="1"/>
  <c r="J50" i="28"/>
  <c r="J50" i="29" s="1"/>
  <c r="I50" i="30" s="1"/>
  <c r="I58" i="15" s="1"/>
  <c r="B108" i="9" s="1"/>
  <c r="J46" i="28"/>
  <c r="J46" i="29" s="1"/>
  <c r="I46" i="30" s="1"/>
  <c r="I54" i="15" s="1"/>
  <c r="B104" i="9" s="1"/>
  <c r="J42" i="28"/>
  <c r="J42" i="29" s="1"/>
  <c r="I42" i="30" s="1"/>
  <c r="I50" i="15" s="1"/>
  <c r="B100" i="9" s="1"/>
  <c r="J38" i="28"/>
  <c r="J38" i="29" s="1"/>
  <c r="I38" i="30" s="1"/>
  <c r="I46" i="15" s="1"/>
  <c r="B96" i="9" s="1"/>
  <c r="J34" i="28"/>
  <c r="J34" i="29" s="1"/>
  <c r="I34" i="30" s="1"/>
  <c r="I42" i="15" s="1"/>
  <c r="B92" i="9" s="1"/>
  <c r="J30" i="28"/>
  <c r="J30" i="29" s="1"/>
  <c r="J25" i="28"/>
  <c r="J61" i="28"/>
  <c r="J61" i="29" s="1"/>
  <c r="I61" i="30" s="1"/>
  <c r="I69" i="15" s="1"/>
  <c r="B119" i="9" s="1"/>
  <c r="J57" i="28"/>
  <c r="J57" i="29" s="1"/>
  <c r="I57" i="30" s="1"/>
  <c r="I65" i="15" s="1"/>
  <c r="B115" i="9" s="1"/>
  <c r="J53" i="28"/>
  <c r="J53" i="29" s="1"/>
  <c r="I53" i="30" s="1"/>
  <c r="I61" i="15" s="1"/>
  <c r="B111" i="9" s="1"/>
  <c r="J49" i="28"/>
  <c r="J49" i="29" s="1"/>
  <c r="I49" i="30" s="1"/>
  <c r="I57" i="15" s="1"/>
  <c r="B107" i="9" s="1"/>
  <c r="J45" i="28"/>
  <c r="J45" i="29" s="1"/>
  <c r="I45" i="30" s="1"/>
  <c r="I53" i="15" s="1"/>
  <c r="B103" i="9" s="1"/>
  <c r="J41" i="28"/>
  <c r="J41" i="29" s="1"/>
  <c r="I41" i="30" s="1"/>
  <c r="I49" i="15" s="1"/>
  <c r="B99" i="9" s="1"/>
  <c r="J37" i="28"/>
  <c r="J37" i="29" s="1"/>
  <c r="I37" i="30" s="1"/>
  <c r="I45" i="15" s="1"/>
  <c r="B95" i="9" s="1"/>
  <c r="J33" i="28"/>
  <c r="J33" i="29" s="1"/>
  <c r="I33" i="30" s="1"/>
  <c r="I41" i="15" s="1"/>
  <c r="B91" i="9" s="1"/>
  <c r="J29" i="29"/>
  <c r="J23" i="33"/>
  <c r="J26" i="33" s="1"/>
  <c r="J60" i="28"/>
  <c r="J60" i="29" s="1"/>
  <c r="I60" i="30" s="1"/>
  <c r="I68" i="15" s="1"/>
  <c r="B118" i="9" s="1"/>
  <c r="J56" i="28"/>
  <c r="J56" i="29" s="1"/>
  <c r="I56" i="30" s="1"/>
  <c r="I64" i="15" s="1"/>
  <c r="B114" i="9" s="1"/>
  <c r="J52" i="28"/>
  <c r="J52" i="29" s="1"/>
  <c r="I52" i="30" s="1"/>
  <c r="I60" i="15" s="1"/>
  <c r="B110" i="9" s="1"/>
  <c r="J48" i="28"/>
  <c r="J48" i="29" s="1"/>
  <c r="I48" i="30" s="1"/>
  <c r="I56" i="15" s="1"/>
  <c r="B106" i="9" s="1"/>
  <c r="J44" i="28"/>
  <c r="J44" i="29" s="1"/>
  <c r="I44" i="30" s="1"/>
  <c r="I52" i="15" s="1"/>
  <c r="B102" i="9" s="1"/>
  <c r="J40" i="28"/>
  <c r="J40" i="29" s="1"/>
  <c r="I40" i="30" s="1"/>
  <c r="I48" i="15" s="1"/>
  <c r="B98" i="9" s="1"/>
  <c r="J36" i="28"/>
  <c r="J36" i="29" s="1"/>
  <c r="I36" i="30" s="1"/>
  <c r="I44" i="15" s="1"/>
  <c r="B94" i="9" s="1"/>
  <c r="J32" i="28"/>
  <c r="J32" i="29" s="1"/>
  <c r="I32" i="30" s="1"/>
  <c r="I40" i="15" s="1"/>
  <c r="B90" i="9" s="1"/>
  <c r="J59" i="28"/>
  <c r="J59" i="29" s="1"/>
  <c r="I59" i="30" s="1"/>
  <c r="I67" i="15" s="1"/>
  <c r="B117" i="9" s="1"/>
  <c r="J55" i="28"/>
  <c r="J55" i="29" s="1"/>
  <c r="I55" i="30" s="1"/>
  <c r="I63" i="15" s="1"/>
  <c r="B113" i="9" s="1"/>
  <c r="J51" i="28"/>
  <c r="J51" i="29" s="1"/>
  <c r="I51" i="30" s="1"/>
  <c r="I59" i="15" s="1"/>
  <c r="B109" i="9" s="1"/>
  <c r="J47" i="28"/>
  <c r="J47" i="29" s="1"/>
  <c r="I47" i="30" s="1"/>
  <c r="I55" i="15" s="1"/>
  <c r="B105" i="9" s="1"/>
  <c r="J43" i="28"/>
  <c r="J43" i="29" s="1"/>
  <c r="I43" i="30" s="1"/>
  <c r="I51" i="15" s="1"/>
  <c r="B101" i="9" s="1"/>
  <c r="J39" i="28"/>
  <c r="J39" i="29" s="1"/>
  <c r="I39" i="30" s="1"/>
  <c r="I47" i="15" s="1"/>
  <c r="B97" i="9" s="1"/>
  <c r="J35" i="28"/>
  <c r="J35" i="29" s="1"/>
  <c r="I35" i="30" s="1"/>
  <c r="I43" i="15" s="1"/>
  <c r="B93" i="9" s="1"/>
  <c r="J31" i="28"/>
  <c r="J31" i="29" s="1"/>
  <c r="I31" i="30" s="1"/>
  <c r="G54" i="29"/>
  <c r="F54" i="30" s="1"/>
  <c r="F62" i="15" s="1"/>
  <c r="J18" i="29"/>
  <c r="I18" i="30" s="1"/>
  <c r="J19" i="29"/>
  <c r="I19" i="30" s="1"/>
  <c r="I27" i="15" s="1"/>
  <c r="B77" i="9" s="1"/>
  <c r="G14" i="30"/>
  <c r="G26" i="30"/>
  <c r="G34" i="15" s="1"/>
  <c r="B26" i="30"/>
  <c r="F24" i="30"/>
  <c r="F32" i="15" s="1"/>
  <c r="G23" i="30"/>
  <c r="G31" i="15" s="1"/>
  <c r="B23" i="30"/>
  <c r="H22" i="27"/>
  <c r="K22" i="27" s="1"/>
  <c r="K22" i="30" s="1"/>
  <c r="C22" i="30"/>
  <c r="C30" i="15" s="1"/>
  <c r="Q30" i="15" s="1"/>
  <c r="B24" i="19" s="1"/>
  <c r="E21" i="30"/>
  <c r="E29" i="15" s="1"/>
  <c r="E20" i="30"/>
  <c r="E28" i="15" s="1"/>
  <c r="E19" i="30"/>
  <c r="E27" i="15" s="1"/>
  <c r="M17" i="27"/>
  <c r="D26" i="30"/>
  <c r="D34" i="15" s="1"/>
  <c r="H9" i="27"/>
  <c r="C9" i="30"/>
  <c r="C17" i="15" s="1"/>
  <c r="G23" i="33"/>
  <c r="G26" i="33" s="1"/>
  <c r="B26" i="33"/>
  <c r="F9" i="30"/>
  <c r="F17" i="15" s="1"/>
  <c r="H30" i="28"/>
  <c r="H30" i="29" s="1"/>
  <c r="H31" i="28"/>
  <c r="H31" i="29" s="1"/>
  <c r="G31" i="30" s="1"/>
  <c r="G39" i="15" s="1"/>
  <c r="H32" i="28"/>
  <c r="H32" i="29" s="1"/>
  <c r="G32" i="30" s="1"/>
  <c r="G40" i="15" s="1"/>
  <c r="H33" i="28"/>
  <c r="H33" i="29" s="1"/>
  <c r="G33" i="30" s="1"/>
  <c r="G41" i="15" s="1"/>
  <c r="H34" i="28"/>
  <c r="H34" i="29" s="1"/>
  <c r="G34" i="30" s="1"/>
  <c r="G42" i="15" s="1"/>
  <c r="H35" i="28"/>
  <c r="H35" i="29" s="1"/>
  <c r="G35" i="30" s="1"/>
  <c r="G43" i="15" s="1"/>
  <c r="H36" i="28"/>
  <c r="H36" i="29" s="1"/>
  <c r="G36" i="30" s="1"/>
  <c r="G44" i="15" s="1"/>
  <c r="H37" i="28"/>
  <c r="H37" i="29" s="1"/>
  <c r="G37" i="30" s="1"/>
  <c r="G45" i="15" s="1"/>
  <c r="H38" i="28"/>
  <c r="H38" i="29" s="1"/>
  <c r="G38" i="30" s="1"/>
  <c r="G46" i="15" s="1"/>
  <c r="H39" i="28"/>
  <c r="H39" i="29" s="1"/>
  <c r="G39" i="30" s="1"/>
  <c r="G47" i="15" s="1"/>
  <c r="H40" i="28"/>
  <c r="H40" i="29" s="1"/>
  <c r="G40" i="30" s="1"/>
  <c r="G48" i="15" s="1"/>
  <c r="H41" i="28"/>
  <c r="H41" i="29" s="1"/>
  <c r="G41" i="30" s="1"/>
  <c r="G49" i="15" s="1"/>
  <c r="H42" i="28"/>
  <c r="H42" i="29" s="1"/>
  <c r="G42" i="30" s="1"/>
  <c r="G50" i="15" s="1"/>
  <c r="H43" i="28"/>
  <c r="H43" i="29" s="1"/>
  <c r="G43" i="30" s="1"/>
  <c r="G51" i="15" s="1"/>
  <c r="H44" i="28"/>
  <c r="H44" i="29" s="1"/>
  <c r="G44" i="30" s="1"/>
  <c r="G52" i="15" s="1"/>
  <c r="H45" i="28"/>
  <c r="H45" i="29" s="1"/>
  <c r="G45" i="30" s="1"/>
  <c r="G53" i="15" s="1"/>
  <c r="H46" i="28"/>
  <c r="H46" i="29" s="1"/>
  <c r="G46" i="30" s="1"/>
  <c r="G54" i="15" s="1"/>
  <c r="H47" i="28"/>
  <c r="H47" i="29" s="1"/>
  <c r="G47" i="30" s="1"/>
  <c r="G55" i="15" s="1"/>
  <c r="H48" i="28"/>
  <c r="H48" i="29" s="1"/>
  <c r="G48" i="30" s="1"/>
  <c r="G56" i="15" s="1"/>
  <c r="H49" i="28"/>
  <c r="H49" i="29" s="1"/>
  <c r="G49" i="30" s="1"/>
  <c r="G57" i="15" s="1"/>
  <c r="H50" i="28"/>
  <c r="H50" i="29" s="1"/>
  <c r="G50" i="30" s="1"/>
  <c r="G58" i="15" s="1"/>
  <c r="H51" i="28"/>
  <c r="H51" i="29" s="1"/>
  <c r="G51" i="30" s="1"/>
  <c r="G59" i="15" s="1"/>
  <c r="H52" i="28"/>
  <c r="H52" i="29" s="1"/>
  <c r="G52" i="30" s="1"/>
  <c r="G60" i="15" s="1"/>
  <c r="H53" i="28"/>
  <c r="H53" i="29" s="1"/>
  <c r="G53" i="30" s="1"/>
  <c r="G61" i="15" s="1"/>
  <c r="H54" i="28"/>
  <c r="H54" i="29" s="1"/>
  <c r="G54" i="30" s="1"/>
  <c r="G62" i="15" s="1"/>
  <c r="H55" i="28"/>
  <c r="H55" i="29" s="1"/>
  <c r="G55" i="30" s="1"/>
  <c r="G63" i="15" s="1"/>
  <c r="H56" i="28"/>
  <c r="H56" i="29" s="1"/>
  <c r="G56" i="30" s="1"/>
  <c r="G64" i="15" s="1"/>
  <c r="H57" i="28"/>
  <c r="H57" i="29" s="1"/>
  <c r="G57" i="30" s="1"/>
  <c r="G65" i="15" s="1"/>
  <c r="H58" i="28"/>
  <c r="H58" i="29" s="1"/>
  <c r="G58" i="30" s="1"/>
  <c r="G66" i="15" s="1"/>
  <c r="H59" i="28"/>
  <c r="H59" i="29" s="1"/>
  <c r="G59" i="30" s="1"/>
  <c r="G67" i="15" s="1"/>
  <c r="H60" i="28"/>
  <c r="H60" i="29" s="1"/>
  <c r="G60" i="30" s="1"/>
  <c r="G68" i="15" s="1"/>
  <c r="H61" i="28"/>
  <c r="H61" i="29" s="1"/>
  <c r="G61" i="30" s="1"/>
  <c r="G69" i="15" s="1"/>
  <c r="H62" i="28"/>
  <c r="H62" i="29" s="1"/>
  <c r="G62" i="30" s="1"/>
  <c r="G70" i="15" s="1"/>
  <c r="E25" i="28"/>
  <c r="H29" i="28"/>
  <c r="H29" i="29" s="1"/>
  <c r="G20" i="30"/>
  <c r="G28" i="15" s="1"/>
  <c r="B20" i="30"/>
  <c r="G19" i="30"/>
  <c r="G27" i="15" s="1"/>
  <c r="E18" i="30"/>
  <c r="B18" i="30"/>
  <c r="E29" i="28"/>
  <c r="E29" i="29" s="1"/>
  <c r="E30" i="28"/>
  <c r="E30" i="29" s="1"/>
  <c r="E31" i="28"/>
  <c r="E31" i="29" s="1"/>
  <c r="D31" i="30" s="1"/>
  <c r="D39" i="15" s="1"/>
  <c r="E32" i="28"/>
  <c r="E32" i="29" s="1"/>
  <c r="D32" i="30" s="1"/>
  <c r="D40" i="15" s="1"/>
  <c r="E33" i="28"/>
  <c r="E33" i="29" s="1"/>
  <c r="E34" i="28"/>
  <c r="E34" i="29" s="1"/>
  <c r="D34" i="30" s="1"/>
  <c r="D42" i="15" s="1"/>
  <c r="E35" i="28"/>
  <c r="E35" i="29" s="1"/>
  <c r="D35" i="30" s="1"/>
  <c r="D43" i="15" s="1"/>
  <c r="E36" i="28"/>
  <c r="E36" i="29" s="1"/>
  <c r="D36" i="30" s="1"/>
  <c r="D44" i="15" s="1"/>
  <c r="E37" i="28"/>
  <c r="E37" i="29" s="1"/>
  <c r="D37" i="30" s="1"/>
  <c r="D45" i="15" s="1"/>
  <c r="E38" i="28"/>
  <c r="E38" i="29" s="1"/>
  <c r="E39" i="28"/>
  <c r="E39" i="29" s="1"/>
  <c r="E40" i="28"/>
  <c r="E40" i="29" s="1"/>
  <c r="D40" i="30" s="1"/>
  <c r="D48" i="15" s="1"/>
  <c r="E41" i="28"/>
  <c r="E41" i="29" s="1"/>
  <c r="E42" i="28"/>
  <c r="E42" i="29" s="1"/>
  <c r="E43" i="28"/>
  <c r="E43" i="29" s="1"/>
  <c r="E44" i="28"/>
  <c r="E44" i="29" s="1"/>
  <c r="D44" i="30" s="1"/>
  <c r="D52" i="15" s="1"/>
  <c r="E45" i="28"/>
  <c r="E45" i="29" s="1"/>
  <c r="E46" i="28"/>
  <c r="E46" i="29" s="1"/>
  <c r="E47" i="28"/>
  <c r="E47" i="29" s="1"/>
  <c r="E48" i="28"/>
  <c r="E48" i="29" s="1"/>
  <c r="E49" i="28"/>
  <c r="E49" i="29" s="1"/>
  <c r="E50" i="28"/>
  <c r="E50" i="29" s="1"/>
  <c r="E51" i="28"/>
  <c r="E51" i="29" s="1"/>
  <c r="E52" i="28"/>
  <c r="E52" i="29" s="1"/>
  <c r="E53" i="28"/>
  <c r="E53" i="29" s="1"/>
  <c r="E54" i="28"/>
  <c r="E54" i="29" s="1"/>
  <c r="D54" i="30" s="1"/>
  <c r="D62" i="15" s="1"/>
  <c r="E55" i="28"/>
  <c r="E55" i="29" s="1"/>
  <c r="E56" i="28"/>
  <c r="E56" i="29" s="1"/>
  <c r="E57" i="28"/>
  <c r="E57" i="29" s="1"/>
  <c r="E58" i="28"/>
  <c r="E58" i="29" s="1"/>
  <c r="E59" i="28"/>
  <c r="E59" i="29" s="1"/>
  <c r="E60" i="28"/>
  <c r="E60" i="29" s="1"/>
  <c r="E61" i="28"/>
  <c r="E61" i="29" s="1"/>
  <c r="C54" i="29"/>
  <c r="G35" i="28"/>
  <c r="G35" i="29" s="1"/>
  <c r="F35" i="30" s="1"/>
  <c r="F43" i="15" s="1"/>
  <c r="G34" i="28"/>
  <c r="G34" i="29" s="1"/>
  <c r="F34" i="30" s="1"/>
  <c r="F42" i="15" s="1"/>
  <c r="G37" i="28"/>
  <c r="G37" i="29" s="1"/>
  <c r="F37" i="30" s="1"/>
  <c r="F45" i="15" s="1"/>
  <c r="G38" i="28"/>
  <c r="G38" i="29" s="1"/>
  <c r="F38" i="30" s="1"/>
  <c r="F46" i="15" s="1"/>
  <c r="G40" i="28"/>
  <c r="G40" i="29" s="1"/>
  <c r="F40" i="30" s="1"/>
  <c r="F48" i="15" s="1"/>
  <c r="G44" i="28"/>
  <c r="G44" i="29" s="1"/>
  <c r="F44" i="30" s="1"/>
  <c r="F52" i="15" s="1"/>
  <c r="G30" i="28"/>
  <c r="G30" i="29" s="1"/>
  <c r="G31" i="28"/>
  <c r="G31" i="29" s="1"/>
  <c r="G33" i="28"/>
  <c r="G33" i="29" s="1"/>
  <c r="F33" i="30" s="1"/>
  <c r="F41" i="15" s="1"/>
  <c r="G36" i="28"/>
  <c r="G36" i="29" s="1"/>
  <c r="F36" i="30" s="1"/>
  <c r="F44" i="15" s="1"/>
  <c r="G25" i="28"/>
  <c r="G25" i="29" s="1"/>
  <c r="F25" i="30" s="1"/>
  <c r="F33" i="15" s="1"/>
  <c r="D35" i="28"/>
  <c r="D37" i="28"/>
  <c r="D40" i="28"/>
  <c r="D44" i="28"/>
  <c r="D31" i="28"/>
  <c r="D34" i="28"/>
  <c r="D36" i="28"/>
  <c r="D25" i="28"/>
  <c r="D32" i="28"/>
  <c r="C19" i="29"/>
  <c r="B19" i="30" s="1"/>
  <c r="C25" i="29"/>
  <c r="B25" i="30" s="1"/>
  <c r="G18" i="29"/>
  <c r="K37" i="27"/>
  <c r="D18" i="29"/>
  <c r="C18" i="30" s="1"/>
  <c r="L5" i="30" l="1"/>
  <c r="H21" i="15"/>
  <c r="O13" i="15"/>
  <c r="C16" i="9"/>
  <c r="O12" i="15"/>
  <c r="B10" i="9"/>
  <c r="O16" i="15"/>
  <c r="B12" i="9"/>
  <c r="I39" i="15"/>
  <c r="B89" i="9" s="1"/>
  <c r="F22" i="15"/>
  <c r="J17" i="15"/>
  <c r="I46" i="28"/>
  <c r="K46" i="28" s="1"/>
  <c r="F14" i="30"/>
  <c r="H9" i="30"/>
  <c r="J9" i="30" s="1"/>
  <c r="H62" i="30"/>
  <c r="J62" i="30" s="1"/>
  <c r="L62" i="30" s="1"/>
  <c r="H58" i="30"/>
  <c r="J58" i="30" s="1"/>
  <c r="L58" i="30" s="1"/>
  <c r="H19" i="30"/>
  <c r="J19" i="30" s="1"/>
  <c r="B27" i="15"/>
  <c r="C26" i="15"/>
  <c r="K37" i="30"/>
  <c r="M37" i="27"/>
  <c r="D34" i="29"/>
  <c r="I34" i="28"/>
  <c r="K34" i="28" s="1"/>
  <c r="D59" i="30"/>
  <c r="D67" i="15" s="1"/>
  <c r="D47" i="30"/>
  <c r="D55" i="15" s="1"/>
  <c r="I38" i="28"/>
  <c r="K38" i="28" s="1"/>
  <c r="F38" i="29"/>
  <c r="E38" i="30" s="1"/>
  <c r="I42" i="28"/>
  <c r="K42" i="28" s="1"/>
  <c r="F42" i="29"/>
  <c r="E42" i="30" s="1"/>
  <c r="I50" i="28"/>
  <c r="K50" i="28" s="1"/>
  <c r="F50" i="29"/>
  <c r="E50" i="30" s="1"/>
  <c r="B33" i="15"/>
  <c r="H22" i="30"/>
  <c r="J22" i="30" s="1"/>
  <c r="L22" i="30" s="1"/>
  <c r="B30" i="15"/>
  <c r="H70" i="15"/>
  <c r="B71" i="9" s="1"/>
  <c r="J70" i="15"/>
  <c r="G28" i="29"/>
  <c r="D32" i="29"/>
  <c r="I32" i="28"/>
  <c r="K32" i="28" s="1"/>
  <c r="D31" i="29"/>
  <c r="I31" i="28"/>
  <c r="K31" i="28" s="1"/>
  <c r="D35" i="29"/>
  <c r="I35" i="28"/>
  <c r="K35" i="28" s="1"/>
  <c r="I62" i="28"/>
  <c r="K62" i="28" s="1"/>
  <c r="I33" i="28"/>
  <c r="K33" i="28" s="1"/>
  <c r="B54" i="30"/>
  <c r="C63" i="29"/>
  <c r="D58" i="30"/>
  <c r="D66" i="15" s="1"/>
  <c r="I58" i="29"/>
  <c r="K58" i="29" s="1"/>
  <c r="L58" i="29" s="1"/>
  <c r="D50" i="30"/>
  <c r="D58" i="15" s="1"/>
  <c r="I46" i="29"/>
  <c r="K46" i="29" s="1"/>
  <c r="L46" i="29" s="1"/>
  <c r="D46" i="30"/>
  <c r="D54" i="15" s="1"/>
  <c r="I42" i="29"/>
  <c r="K42" i="29" s="1"/>
  <c r="L42" i="29" s="1"/>
  <c r="D42" i="30"/>
  <c r="D50" i="15" s="1"/>
  <c r="D38" i="30"/>
  <c r="D46" i="15" s="1"/>
  <c r="D30" i="30"/>
  <c r="E63" i="29"/>
  <c r="H46" i="30"/>
  <c r="J46" i="30" s="1"/>
  <c r="L46" i="30" s="1"/>
  <c r="Q17" i="15"/>
  <c r="C22" i="15"/>
  <c r="H17" i="15"/>
  <c r="H26" i="30"/>
  <c r="J26" i="30" s="1"/>
  <c r="L26" i="30" s="1"/>
  <c r="B34" i="15"/>
  <c r="J25" i="29"/>
  <c r="I25" i="30" s="1"/>
  <c r="I33" i="15" s="1"/>
  <c r="B83" i="9" s="1"/>
  <c r="I39" i="28"/>
  <c r="K39" i="28" s="1"/>
  <c r="F39" i="29"/>
  <c r="E39" i="30" s="1"/>
  <c r="I43" i="28"/>
  <c r="K43" i="28" s="1"/>
  <c r="F43" i="29"/>
  <c r="E43" i="30" s="1"/>
  <c r="I47" i="28"/>
  <c r="K47" i="28" s="1"/>
  <c r="F47" i="29"/>
  <c r="E47" i="30" s="1"/>
  <c r="I51" i="28"/>
  <c r="K51" i="28" s="1"/>
  <c r="F51" i="29"/>
  <c r="E51" i="30" s="1"/>
  <c r="I55" i="28"/>
  <c r="K55" i="28" s="1"/>
  <c r="F55" i="29"/>
  <c r="E55" i="30" s="1"/>
  <c r="I59" i="28"/>
  <c r="K59" i="28" s="1"/>
  <c r="F59" i="29"/>
  <c r="E59" i="30" s="1"/>
  <c r="B63" i="28"/>
  <c r="K21" i="30"/>
  <c r="M21" i="27"/>
  <c r="J11" i="15"/>
  <c r="B9" i="9" s="1"/>
  <c r="B22" i="15"/>
  <c r="I19" i="29"/>
  <c r="K19" i="29" s="1"/>
  <c r="L19" i="29" s="1"/>
  <c r="C28" i="29"/>
  <c r="D37" i="29"/>
  <c r="I37" i="28"/>
  <c r="K37" i="28" s="1"/>
  <c r="D51" i="30"/>
  <c r="D59" i="15" s="1"/>
  <c r="D43" i="30"/>
  <c r="D51" i="15" s="1"/>
  <c r="I43" i="29"/>
  <c r="K43" i="29" s="1"/>
  <c r="L43" i="29" s="1"/>
  <c r="D39" i="30"/>
  <c r="D47" i="15" s="1"/>
  <c r="I39" i="29"/>
  <c r="K39" i="29" s="1"/>
  <c r="L39" i="29" s="1"/>
  <c r="I30" i="28"/>
  <c r="K30" i="28" s="1"/>
  <c r="F30" i="29"/>
  <c r="I30" i="29" s="1"/>
  <c r="I54" i="28"/>
  <c r="K54" i="28" s="1"/>
  <c r="F54" i="29"/>
  <c r="E54" i="30" s="1"/>
  <c r="E62" i="15" s="1"/>
  <c r="K19" i="30"/>
  <c r="M19" i="27"/>
  <c r="D13" i="25"/>
  <c r="E13" i="25" s="1"/>
  <c r="E12" i="25" s="1"/>
  <c r="D10" i="25"/>
  <c r="E10" i="25" s="1"/>
  <c r="E9" i="25" s="1"/>
  <c r="E6" i="25" s="1"/>
  <c r="E8" i="25"/>
  <c r="D25" i="29"/>
  <c r="C25" i="30" s="1"/>
  <c r="C33" i="15" s="1"/>
  <c r="Q33" i="15" s="1"/>
  <c r="I25" i="28"/>
  <c r="K25" i="28" s="1"/>
  <c r="D44" i="29"/>
  <c r="I44" i="28"/>
  <c r="K44" i="28" s="1"/>
  <c r="I58" i="28"/>
  <c r="K58" i="28" s="1"/>
  <c r="D61" i="30"/>
  <c r="D69" i="15" s="1"/>
  <c r="D57" i="30"/>
  <c r="D65" i="15" s="1"/>
  <c r="D53" i="30"/>
  <c r="D61" i="15" s="1"/>
  <c r="D49" i="30"/>
  <c r="D57" i="15" s="1"/>
  <c r="I49" i="29"/>
  <c r="K49" i="29" s="1"/>
  <c r="L49" i="29" s="1"/>
  <c r="D45" i="30"/>
  <c r="D53" i="15" s="1"/>
  <c r="D41" i="30"/>
  <c r="D49" i="15" s="1"/>
  <c r="D33" i="30"/>
  <c r="D41" i="15" s="1"/>
  <c r="I33" i="29"/>
  <c r="K33" i="29" s="1"/>
  <c r="L33" i="29" s="1"/>
  <c r="B26" i="15"/>
  <c r="B28" i="30"/>
  <c r="H20" i="30"/>
  <c r="J20" i="30" s="1"/>
  <c r="L20" i="30" s="1"/>
  <c r="B28" i="15"/>
  <c r="E25" i="29"/>
  <c r="D25" i="30" s="1"/>
  <c r="D33" i="15" s="1"/>
  <c r="F31" i="30"/>
  <c r="F39" i="15" s="1"/>
  <c r="H31" i="27"/>
  <c r="F63" i="27"/>
  <c r="F64" i="27" s="1"/>
  <c r="F65" i="27" s="1"/>
  <c r="K9" i="27"/>
  <c r="H14" i="27"/>
  <c r="H23" i="30"/>
  <c r="J23" i="30" s="1"/>
  <c r="L23" i="30" s="1"/>
  <c r="B31" i="15"/>
  <c r="I30" i="30"/>
  <c r="J63" i="29"/>
  <c r="J64" i="29" s="1"/>
  <c r="I48" i="28"/>
  <c r="K48" i="28" s="1"/>
  <c r="F48" i="29"/>
  <c r="E48" i="30" s="1"/>
  <c r="I52" i="28"/>
  <c r="K52" i="28" s="1"/>
  <c r="F52" i="29"/>
  <c r="E52" i="30" s="1"/>
  <c r="I56" i="28"/>
  <c r="K56" i="28" s="1"/>
  <c r="F56" i="29"/>
  <c r="E56" i="30" s="1"/>
  <c r="I60" i="28"/>
  <c r="K60" i="28" s="1"/>
  <c r="F60" i="29"/>
  <c r="E60" i="30" s="1"/>
  <c r="F25" i="29"/>
  <c r="G26" i="15"/>
  <c r="H49" i="30"/>
  <c r="J49" i="30" s="1"/>
  <c r="L49" i="30" s="1"/>
  <c r="L3" i="30"/>
  <c r="K23" i="33"/>
  <c r="D26" i="15"/>
  <c r="J21" i="15"/>
  <c r="L14" i="29"/>
  <c r="K24" i="30"/>
  <c r="M24" i="27"/>
  <c r="L65" i="27"/>
  <c r="N73" i="15" s="1"/>
  <c r="N72" i="15"/>
  <c r="I55" i="29"/>
  <c r="K55" i="29" s="1"/>
  <c r="L55" i="29" s="1"/>
  <c r="D55" i="30"/>
  <c r="D63" i="15" s="1"/>
  <c r="I18" i="29"/>
  <c r="K18" i="29" s="1"/>
  <c r="L18" i="29" s="1"/>
  <c r="D36" i="29"/>
  <c r="I36" i="28"/>
  <c r="K36" i="28" s="1"/>
  <c r="I40" i="28"/>
  <c r="K40" i="28" s="1"/>
  <c r="D40" i="29"/>
  <c r="F30" i="30"/>
  <c r="G63" i="29"/>
  <c r="H33" i="30"/>
  <c r="J33" i="30" s="1"/>
  <c r="L33" i="30" s="1"/>
  <c r="I49" i="28"/>
  <c r="K49" i="28" s="1"/>
  <c r="D60" i="30"/>
  <c r="D68" i="15" s="1"/>
  <c r="D56" i="30"/>
  <c r="D64" i="15" s="1"/>
  <c r="I56" i="29"/>
  <c r="K56" i="29" s="1"/>
  <c r="L56" i="29" s="1"/>
  <c r="D52" i="30"/>
  <c r="D60" i="15" s="1"/>
  <c r="I52" i="29"/>
  <c r="K52" i="29" s="1"/>
  <c r="L52" i="29" s="1"/>
  <c r="D48" i="30"/>
  <c r="D56" i="15" s="1"/>
  <c r="I48" i="29"/>
  <c r="K48" i="29" s="1"/>
  <c r="L48" i="29" s="1"/>
  <c r="E26" i="15"/>
  <c r="G30" i="30"/>
  <c r="H63" i="29"/>
  <c r="K26" i="33"/>
  <c r="E28" i="33" s="1"/>
  <c r="K25" i="27"/>
  <c r="H25" i="29"/>
  <c r="G25" i="30" s="1"/>
  <c r="G33" i="15" s="1"/>
  <c r="B25" i="28"/>
  <c r="I28" i="27"/>
  <c r="B28" i="28" s="1"/>
  <c r="B25" i="29"/>
  <c r="I26" i="15"/>
  <c r="I41" i="28"/>
  <c r="K41" i="28" s="1"/>
  <c r="F41" i="29"/>
  <c r="E41" i="30" s="1"/>
  <c r="I45" i="28"/>
  <c r="K45" i="28" s="1"/>
  <c r="F45" i="29"/>
  <c r="E45" i="30" s="1"/>
  <c r="I53" i="28"/>
  <c r="K53" i="28" s="1"/>
  <c r="F53" i="29"/>
  <c r="E53" i="30" s="1"/>
  <c r="I57" i="28"/>
  <c r="K57" i="28" s="1"/>
  <c r="F57" i="29"/>
  <c r="E57" i="30" s="1"/>
  <c r="I61" i="28"/>
  <c r="K61" i="28" s="1"/>
  <c r="F61" i="29"/>
  <c r="E61" i="30" s="1"/>
  <c r="I29" i="28"/>
  <c r="K29" i="28" s="1"/>
  <c r="F29" i="29"/>
  <c r="I29" i="29" s="1"/>
  <c r="K29" i="29" s="1"/>
  <c r="L29" i="29" s="1"/>
  <c r="H21" i="30"/>
  <c r="J21" i="30" s="1"/>
  <c r="B29" i="15"/>
  <c r="H28" i="27"/>
  <c r="K18" i="27"/>
  <c r="O18" i="15"/>
  <c r="I62" i="29"/>
  <c r="K62" i="29" s="1"/>
  <c r="L62" i="29" s="1"/>
  <c r="C14" i="30"/>
  <c r="F18" i="30"/>
  <c r="H24" i="30"/>
  <c r="J24" i="30" s="1"/>
  <c r="L24" i="30" s="1"/>
  <c r="B32" i="15"/>
  <c r="O20" i="15"/>
  <c r="B21" i="9"/>
  <c r="D19" i="25"/>
  <c r="E19" i="25" s="1"/>
  <c r="E17" i="25" s="1"/>
  <c r="E16" i="25" s="1"/>
  <c r="O70" i="15" l="1"/>
  <c r="B64" i="19"/>
  <c r="C28" i="33"/>
  <c r="I38" i="29"/>
  <c r="K38" i="29" s="1"/>
  <c r="L38" i="29" s="1"/>
  <c r="G28" i="30"/>
  <c r="G64" i="29"/>
  <c r="I41" i="29"/>
  <c r="K41" i="29" s="1"/>
  <c r="L41" i="29" s="1"/>
  <c r="D28" i="33"/>
  <c r="G28" i="33"/>
  <c r="K30" i="29"/>
  <c r="F26" i="15"/>
  <c r="F28" i="30"/>
  <c r="K25" i="30"/>
  <c r="M25" i="27"/>
  <c r="B36" i="15"/>
  <c r="E21" i="25"/>
  <c r="E67" i="15"/>
  <c r="H67" i="15" s="1"/>
  <c r="B68" i="9" s="1"/>
  <c r="H59" i="30"/>
  <c r="J59" i="30" s="1"/>
  <c r="L59" i="30" s="1"/>
  <c r="H54" i="15"/>
  <c r="B55" i="9" s="1"/>
  <c r="J54" i="15"/>
  <c r="H54" i="30"/>
  <c r="J54" i="30" s="1"/>
  <c r="L54" i="30" s="1"/>
  <c r="B62" i="15"/>
  <c r="B63" i="30"/>
  <c r="B64" i="30" s="1"/>
  <c r="B65" i="30" s="1"/>
  <c r="B66" i="30" s="1"/>
  <c r="C32" i="30"/>
  <c r="I32" i="29"/>
  <c r="K32" i="29" s="1"/>
  <c r="L32" i="29" s="1"/>
  <c r="C28" i="30"/>
  <c r="H28" i="29"/>
  <c r="H64" i="29" s="1"/>
  <c r="I60" i="29"/>
  <c r="K60" i="29" s="1"/>
  <c r="L60" i="29" s="1"/>
  <c r="G36" i="15"/>
  <c r="E64" i="15"/>
  <c r="H64" i="15" s="1"/>
  <c r="B65" i="9" s="1"/>
  <c r="H56" i="30"/>
  <c r="J56" i="30" s="1"/>
  <c r="L56" i="30" s="1"/>
  <c r="E56" i="15"/>
  <c r="H56" i="15" s="1"/>
  <c r="B57" i="9" s="1"/>
  <c r="H48" i="30"/>
  <c r="J48" i="30" s="1"/>
  <c r="L48" i="30" s="1"/>
  <c r="J31" i="15"/>
  <c r="O31" i="15" s="1"/>
  <c r="H31" i="15"/>
  <c r="B32" i="9" s="1"/>
  <c r="H28" i="15"/>
  <c r="B29" i="9" s="1"/>
  <c r="J28" i="15"/>
  <c r="O28" i="15" s="1"/>
  <c r="H18" i="30"/>
  <c r="H57" i="15"/>
  <c r="B58" i="9" s="1"/>
  <c r="J57" i="15"/>
  <c r="I25" i="29"/>
  <c r="K25" i="29" s="1"/>
  <c r="L25" i="29" s="1"/>
  <c r="C37" i="30"/>
  <c r="I37" i="29"/>
  <c r="K37" i="29" s="1"/>
  <c r="L37" i="29" s="1"/>
  <c r="H22" i="15"/>
  <c r="F28" i="33"/>
  <c r="H34" i="15"/>
  <c r="B35" i="9" s="1"/>
  <c r="J34" i="15"/>
  <c r="O34" i="15" s="1"/>
  <c r="B18" i="9"/>
  <c r="C19" i="9" s="1"/>
  <c r="O17" i="15"/>
  <c r="J66" i="15"/>
  <c r="H66" i="15"/>
  <c r="B67" i="9" s="1"/>
  <c r="H30" i="15"/>
  <c r="B31" i="9" s="1"/>
  <c r="J30" i="15"/>
  <c r="O30" i="15" s="1"/>
  <c r="E58" i="15"/>
  <c r="H58" i="15" s="1"/>
  <c r="B59" i="9" s="1"/>
  <c r="H50" i="30"/>
  <c r="J50" i="30" s="1"/>
  <c r="L50" i="30" s="1"/>
  <c r="E46" i="15"/>
  <c r="J46" i="15" s="1"/>
  <c r="H38" i="30"/>
  <c r="J38" i="30" s="1"/>
  <c r="L38" i="30" s="1"/>
  <c r="J30" i="33"/>
  <c r="J28" i="33" s="1"/>
  <c r="E28" i="29"/>
  <c r="E64" i="29" s="1"/>
  <c r="H45" i="30"/>
  <c r="J45" i="30" s="1"/>
  <c r="L45" i="30" s="1"/>
  <c r="E53" i="15"/>
  <c r="H53" i="15" s="1"/>
  <c r="B54" i="9" s="1"/>
  <c r="I63" i="30"/>
  <c r="I38" i="15"/>
  <c r="K9" i="30"/>
  <c r="L9" i="30" s="1"/>
  <c r="M9" i="27"/>
  <c r="K14" i="27"/>
  <c r="I57" i="29"/>
  <c r="K57" i="29" s="1"/>
  <c r="L57" i="29" s="1"/>
  <c r="E30" i="30"/>
  <c r="F63" i="29"/>
  <c r="E59" i="15"/>
  <c r="J59" i="15" s="1"/>
  <c r="H51" i="30"/>
  <c r="J51" i="30" s="1"/>
  <c r="L51" i="30" s="1"/>
  <c r="H43" i="30"/>
  <c r="J43" i="30" s="1"/>
  <c r="L43" i="30" s="1"/>
  <c r="E51" i="15"/>
  <c r="J51" i="15" s="1"/>
  <c r="J67" i="15"/>
  <c r="H32" i="15"/>
  <c r="B33" i="9" s="1"/>
  <c r="J32" i="15"/>
  <c r="O32" i="15" s="1"/>
  <c r="H14" i="30"/>
  <c r="H29" i="15"/>
  <c r="B30" i="9" s="1"/>
  <c r="J29" i="15"/>
  <c r="O29" i="15" s="1"/>
  <c r="E69" i="15"/>
  <c r="H69" i="15" s="1"/>
  <c r="B70" i="9" s="1"/>
  <c r="H61" i="30"/>
  <c r="J61" i="30" s="1"/>
  <c r="L61" i="30" s="1"/>
  <c r="E61" i="15"/>
  <c r="J61" i="15" s="1"/>
  <c r="H53" i="30"/>
  <c r="J53" i="30" s="1"/>
  <c r="L53" i="30" s="1"/>
  <c r="E49" i="15"/>
  <c r="J49" i="15" s="1"/>
  <c r="H41" i="30"/>
  <c r="J41" i="30" s="1"/>
  <c r="L41" i="30" s="1"/>
  <c r="B76" i="9"/>
  <c r="B86" i="9" s="1"/>
  <c r="I36" i="15"/>
  <c r="B28" i="33"/>
  <c r="F63" i="30"/>
  <c r="F38" i="15"/>
  <c r="F71" i="15" s="1"/>
  <c r="C36" i="30"/>
  <c r="I36" i="29"/>
  <c r="K36" i="29" s="1"/>
  <c r="L36" i="29" s="1"/>
  <c r="D28" i="30"/>
  <c r="F28" i="29"/>
  <c r="E25" i="30"/>
  <c r="H25" i="30" s="1"/>
  <c r="J25" i="30" s="1"/>
  <c r="L25" i="30" s="1"/>
  <c r="K31" i="27"/>
  <c r="H63" i="27"/>
  <c r="H64" i="27" s="1"/>
  <c r="H65" i="27" s="1"/>
  <c r="I45" i="29"/>
  <c r="K45" i="29" s="1"/>
  <c r="L45" i="29" s="1"/>
  <c r="C44" i="30"/>
  <c r="I44" i="29"/>
  <c r="K44" i="29" s="1"/>
  <c r="L44" i="29" s="1"/>
  <c r="I51" i="29"/>
  <c r="K51" i="29" s="1"/>
  <c r="L51" i="29" s="1"/>
  <c r="J22" i="15"/>
  <c r="C12" i="9"/>
  <c r="O11" i="15"/>
  <c r="I64" i="27"/>
  <c r="E63" i="15"/>
  <c r="H63" i="15" s="1"/>
  <c r="B64" i="9" s="1"/>
  <c r="H55" i="30"/>
  <c r="J55" i="30" s="1"/>
  <c r="L55" i="30" s="1"/>
  <c r="E55" i="15"/>
  <c r="H55" i="15" s="1"/>
  <c r="B56" i="9" s="1"/>
  <c r="H47" i="30"/>
  <c r="J47" i="30" s="1"/>
  <c r="L47" i="30" s="1"/>
  <c r="E47" i="15"/>
  <c r="J47" i="15" s="1"/>
  <c r="H39" i="30"/>
  <c r="J39" i="30" s="1"/>
  <c r="L39" i="30" s="1"/>
  <c r="C16" i="19"/>
  <c r="D16" i="19" s="1"/>
  <c r="Q22" i="15"/>
  <c r="I50" i="29"/>
  <c r="K50" i="29" s="1"/>
  <c r="L50" i="29" s="1"/>
  <c r="I54" i="29"/>
  <c r="K54" i="29" s="1"/>
  <c r="L54" i="29" s="1"/>
  <c r="C31" i="30"/>
  <c r="D63" i="29"/>
  <c r="I31" i="29"/>
  <c r="K31" i="29" s="1"/>
  <c r="L31" i="29" s="1"/>
  <c r="I47" i="29"/>
  <c r="K47" i="29" s="1"/>
  <c r="L47" i="29" s="1"/>
  <c r="C34" i="30"/>
  <c r="I34" i="29"/>
  <c r="K34" i="29" s="1"/>
  <c r="L34" i="29" s="1"/>
  <c r="J27" i="15"/>
  <c r="H27" i="15"/>
  <c r="B28" i="9" s="1"/>
  <c r="E65" i="15"/>
  <c r="H65" i="15" s="1"/>
  <c r="B66" i="9" s="1"/>
  <c r="H57" i="30"/>
  <c r="J57" i="30" s="1"/>
  <c r="L57" i="30" s="1"/>
  <c r="G38" i="15"/>
  <c r="G71" i="15" s="1"/>
  <c r="G63" i="30"/>
  <c r="G64" i="30" s="1"/>
  <c r="G65" i="30" s="1"/>
  <c r="G66" i="30" s="1"/>
  <c r="B22" i="9"/>
  <c r="C22" i="9" s="1"/>
  <c r="O21" i="15"/>
  <c r="C35" i="30"/>
  <c r="I35" i="29"/>
  <c r="K35" i="29" s="1"/>
  <c r="L35" i="29" s="1"/>
  <c r="K18" i="30"/>
  <c r="M18" i="27"/>
  <c r="K28" i="27"/>
  <c r="L21" i="30"/>
  <c r="I28" i="30"/>
  <c r="C40" i="30"/>
  <c r="I40" i="29"/>
  <c r="K40" i="29" s="1"/>
  <c r="L40" i="29" s="1"/>
  <c r="D28" i="29"/>
  <c r="E68" i="15"/>
  <c r="J68" i="15" s="1"/>
  <c r="H60" i="30"/>
  <c r="J60" i="30" s="1"/>
  <c r="L60" i="30" s="1"/>
  <c r="E60" i="15"/>
  <c r="H60" i="15" s="1"/>
  <c r="B61" i="9" s="1"/>
  <c r="H52" i="30"/>
  <c r="J52" i="30" s="1"/>
  <c r="L52" i="30" s="1"/>
  <c r="J41" i="15"/>
  <c r="H41" i="15"/>
  <c r="B42" i="9" s="1"/>
  <c r="I53" i="29"/>
  <c r="K53" i="29" s="1"/>
  <c r="L53" i="29" s="1"/>
  <c r="I61" i="29"/>
  <c r="K61" i="29" s="1"/>
  <c r="L61" i="29" s="1"/>
  <c r="H47" i="15"/>
  <c r="B48" i="9" s="1"/>
  <c r="H59" i="15"/>
  <c r="B60" i="9" s="1"/>
  <c r="D38" i="15"/>
  <c r="D63" i="30"/>
  <c r="C64" i="29"/>
  <c r="E50" i="15"/>
  <c r="H50" i="15" s="1"/>
  <c r="B51" i="9" s="1"/>
  <c r="H42" i="30"/>
  <c r="J42" i="30" s="1"/>
  <c r="L42" i="30" s="1"/>
  <c r="I59" i="29"/>
  <c r="K59" i="29" s="1"/>
  <c r="L59" i="29" s="1"/>
  <c r="Q26" i="15"/>
  <c r="C36" i="15"/>
  <c r="L19" i="30"/>
  <c r="O27" i="15" l="1"/>
  <c r="B21" i="19"/>
  <c r="O59" i="15"/>
  <c r="B53" i="19"/>
  <c r="O66" i="15"/>
  <c r="B60" i="19"/>
  <c r="O41" i="15"/>
  <c r="B35" i="19"/>
  <c r="O68" i="15"/>
  <c r="B62" i="19"/>
  <c r="O49" i="15"/>
  <c r="B43" i="19"/>
  <c r="O57" i="15"/>
  <c r="B51" i="19"/>
  <c r="O54" i="15"/>
  <c r="B48" i="19"/>
  <c r="O67" i="15"/>
  <c r="B61" i="19"/>
  <c r="O46" i="15"/>
  <c r="B40" i="19"/>
  <c r="O47" i="15"/>
  <c r="B41" i="19"/>
  <c r="O61" i="15"/>
  <c r="B55" i="19"/>
  <c r="O51" i="15"/>
  <c r="B45" i="19"/>
  <c r="J58" i="15"/>
  <c r="J53" i="15"/>
  <c r="H61" i="15"/>
  <c r="B62" i="9" s="1"/>
  <c r="J69" i="15"/>
  <c r="J63" i="15"/>
  <c r="J56" i="15"/>
  <c r="J64" i="15"/>
  <c r="I28" i="29"/>
  <c r="K28" i="29" s="1"/>
  <c r="L28" i="29" s="1"/>
  <c r="F36" i="15"/>
  <c r="F72" i="15" s="1"/>
  <c r="F73" i="15" s="1"/>
  <c r="H26" i="15"/>
  <c r="B27" i="9" s="1"/>
  <c r="J65" i="15"/>
  <c r="I64" i="30"/>
  <c r="I65" i="30" s="1"/>
  <c r="I66" i="30" s="1"/>
  <c r="F64" i="30"/>
  <c r="F65" i="30" s="1"/>
  <c r="F66" i="30" s="1"/>
  <c r="K28" i="33"/>
  <c r="C45" i="15"/>
  <c r="H37" i="30"/>
  <c r="J37" i="30" s="1"/>
  <c r="L37" i="30" s="1"/>
  <c r="H49" i="15"/>
  <c r="B50" i="9" s="1"/>
  <c r="D64" i="29"/>
  <c r="J50" i="15"/>
  <c r="J60" i="15"/>
  <c r="B88" i="9"/>
  <c r="I71" i="15"/>
  <c r="B121" i="9" s="1"/>
  <c r="C122" i="9" s="1"/>
  <c r="J55" i="15"/>
  <c r="H51" i="15"/>
  <c r="B52" i="9" s="1"/>
  <c r="J62" i="15"/>
  <c r="H62" i="15"/>
  <c r="B63" i="9" s="1"/>
  <c r="B71" i="15"/>
  <c r="B72" i="15" s="1"/>
  <c r="B73" i="15" s="1"/>
  <c r="D71" i="15"/>
  <c r="D72" i="15" s="1"/>
  <c r="D73" i="15" s="1"/>
  <c r="B64" i="29"/>
  <c r="B64" i="28"/>
  <c r="I65" i="27"/>
  <c r="B65" i="28" s="1"/>
  <c r="C44" i="15"/>
  <c r="H36" i="30"/>
  <c r="J36" i="30" s="1"/>
  <c r="L36" i="30" s="1"/>
  <c r="E38" i="15"/>
  <c r="E71" i="15" s="1"/>
  <c r="E63" i="30"/>
  <c r="H30" i="30"/>
  <c r="H46" i="15"/>
  <c r="B47" i="9" s="1"/>
  <c r="Q36" i="15"/>
  <c r="H34" i="30"/>
  <c r="J34" i="30" s="1"/>
  <c r="L34" i="30" s="1"/>
  <c r="C42" i="15"/>
  <c r="C39" i="15"/>
  <c r="C63" i="30"/>
  <c r="C64" i="30" s="1"/>
  <c r="C65" i="30" s="1"/>
  <c r="C66" i="30" s="1"/>
  <c r="H31" i="30"/>
  <c r="J31" i="30" s="1"/>
  <c r="D23" i="9"/>
  <c r="K31" i="30"/>
  <c r="M31" i="27"/>
  <c r="K63" i="27"/>
  <c r="D64" i="30"/>
  <c r="D65" i="30" s="1"/>
  <c r="D66" i="30" s="1"/>
  <c r="K14" i="30"/>
  <c r="M14" i="27"/>
  <c r="J18" i="30"/>
  <c r="H28" i="30"/>
  <c r="J26" i="15"/>
  <c r="B20" i="19" s="1"/>
  <c r="L30" i="29"/>
  <c r="K63" i="29"/>
  <c r="H68" i="15"/>
  <c r="B69" i="9" s="1"/>
  <c r="C48" i="15"/>
  <c r="H40" i="30"/>
  <c r="J40" i="30" s="1"/>
  <c r="L40" i="30" s="1"/>
  <c r="K28" i="30"/>
  <c r="M28" i="27"/>
  <c r="C43" i="15"/>
  <c r="H35" i="30"/>
  <c r="J35" i="30" s="1"/>
  <c r="L35" i="30" s="1"/>
  <c r="O22" i="15"/>
  <c r="C52" i="15"/>
  <c r="H44" i="30"/>
  <c r="J44" i="30" s="1"/>
  <c r="L44" i="30" s="1"/>
  <c r="E33" i="15"/>
  <c r="E28" i="30"/>
  <c r="J14" i="30"/>
  <c r="F64" i="29"/>
  <c r="G72" i="15"/>
  <c r="G73" i="15" s="1"/>
  <c r="C40" i="15"/>
  <c r="H32" i="30"/>
  <c r="J32" i="30" s="1"/>
  <c r="L32" i="30" s="1"/>
  <c r="I63" i="29"/>
  <c r="O58" i="15" l="1"/>
  <c r="B52" i="19"/>
  <c r="O69" i="15"/>
  <c r="B63" i="19"/>
  <c r="O55" i="15"/>
  <c r="B49" i="19"/>
  <c r="O50" i="15"/>
  <c r="B44" i="19"/>
  <c r="O65" i="15"/>
  <c r="B59" i="19"/>
  <c r="O64" i="15"/>
  <c r="B58" i="19"/>
  <c r="O62" i="15"/>
  <c r="B56" i="19"/>
  <c r="O63" i="15"/>
  <c r="B57" i="19"/>
  <c r="O60" i="15"/>
  <c r="B54" i="19"/>
  <c r="O56" i="15"/>
  <c r="B50" i="19"/>
  <c r="O53" i="15"/>
  <c r="B47" i="19"/>
  <c r="I64" i="29"/>
  <c r="E64" i="30"/>
  <c r="E65" i="30" s="1"/>
  <c r="E66" i="30" s="1"/>
  <c r="L31" i="30"/>
  <c r="K63" i="30"/>
  <c r="K64" i="27"/>
  <c r="M63" i="27"/>
  <c r="L63" i="29"/>
  <c r="K64" i="29"/>
  <c r="L64" i="29" s="1"/>
  <c r="J30" i="30"/>
  <c r="H63" i="30"/>
  <c r="H64" i="30" s="1"/>
  <c r="H65" i="30" s="1"/>
  <c r="H66" i="30" s="1"/>
  <c r="Q44" i="15"/>
  <c r="J44" i="15"/>
  <c r="H44" i="15"/>
  <c r="B45" i="9" s="1"/>
  <c r="J38" i="15"/>
  <c r="E36" i="15"/>
  <c r="E72" i="15" s="1"/>
  <c r="E73" i="15" s="1"/>
  <c r="J33" i="15"/>
  <c r="H33" i="15"/>
  <c r="L18" i="30"/>
  <c r="M18" i="30" s="1"/>
  <c r="J28" i="30"/>
  <c r="Q40" i="15"/>
  <c r="J40" i="15"/>
  <c r="H40" i="15"/>
  <c r="B41" i="9" s="1"/>
  <c r="L14" i="30"/>
  <c r="Q52" i="15"/>
  <c r="H52" i="15"/>
  <c r="B53" i="9" s="1"/>
  <c r="J52" i="15"/>
  <c r="Q43" i="15"/>
  <c r="J43" i="15"/>
  <c r="H43" i="15"/>
  <c r="B44" i="9" s="1"/>
  <c r="Q48" i="15"/>
  <c r="H48" i="15"/>
  <c r="B49" i="9" s="1"/>
  <c r="J48" i="15"/>
  <c r="Q39" i="15"/>
  <c r="J39" i="15"/>
  <c r="B33" i="19" s="1"/>
  <c r="C71" i="15"/>
  <c r="C72" i="15" s="1"/>
  <c r="C73" i="15" s="1"/>
  <c r="H39" i="15"/>
  <c r="B40" i="9" s="1"/>
  <c r="H38" i="15"/>
  <c r="O26" i="15"/>
  <c r="P26" i="15" s="1"/>
  <c r="Q42" i="15"/>
  <c r="H42" i="15"/>
  <c r="B43" i="9" s="1"/>
  <c r="J42" i="15"/>
  <c r="I72" i="15"/>
  <c r="I73" i="15" s="1"/>
  <c r="Q45" i="15"/>
  <c r="J45" i="15"/>
  <c r="H45" i="15"/>
  <c r="B46" i="9" s="1"/>
  <c r="O42" i="15" l="1"/>
  <c r="B36" i="19"/>
  <c r="O40" i="15"/>
  <c r="B34" i="19"/>
  <c r="O45" i="15"/>
  <c r="B39" i="19"/>
  <c r="O48" i="15"/>
  <c r="B42" i="19"/>
  <c r="O43" i="15"/>
  <c r="B37" i="19"/>
  <c r="O33" i="15"/>
  <c r="B27" i="19"/>
  <c r="B30" i="19" s="1"/>
  <c r="O44" i="15"/>
  <c r="B38" i="19"/>
  <c r="O52" i="15"/>
  <c r="B46" i="19"/>
  <c r="O39" i="15"/>
  <c r="J71" i="15"/>
  <c r="J36" i="15"/>
  <c r="O36" i="15" s="1"/>
  <c r="O38" i="15"/>
  <c r="B34" i="9"/>
  <c r="B37" i="9" s="1"/>
  <c r="H36" i="15"/>
  <c r="J63" i="30"/>
  <c r="L63" i="30" s="1"/>
  <c r="L30" i="30"/>
  <c r="B39" i="9"/>
  <c r="B72" i="9" s="1"/>
  <c r="H71" i="15"/>
  <c r="L28" i="30"/>
  <c r="K64" i="30"/>
  <c r="M64" i="27"/>
  <c r="K65" i="27"/>
  <c r="Q71" i="15"/>
  <c r="Q72" i="15" s="1"/>
  <c r="Q73" i="15" s="1"/>
  <c r="B65" i="19" l="1"/>
  <c r="C66" i="19" s="1"/>
  <c r="D67" i="19" s="1"/>
  <c r="D68" i="19" s="1"/>
  <c r="D75" i="19" s="1"/>
  <c r="J72" i="15"/>
  <c r="O71" i="15"/>
  <c r="C73" i="9"/>
  <c r="H72" i="15"/>
  <c r="H73" i="15" s="1"/>
  <c r="J64" i="30"/>
  <c r="K65" i="30"/>
  <c r="K66" i="30" s="1"/>
  <c r="M65" i="27"/>
  <c r="D123" i="9" l="1"/>
  <c r="D124" i="9" s="1"/>
  <c r="D126" i="9" s="1"/>
  <c r="O72" i="15"/>
  <c r="J73" i="15"/>
  <c r="O73" i="15" s="1"/>
  <c r="L64" i="30"/>
  <c r="J65" i="30"/>
  <c r="C41" i="10" l="1"/>
  <c r="D42" i="10" s="1"/>
  <c r="D43" i="10" s="1"/>
  <c r="D128" i="9"/>
  <c r="L65" i="30"/>
  <c r="J66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25" authorId="0" shapeId="0" xr:uid="{00000000-0006-0000-0500-000001000000}">
      <text>
        <r>
          <rPr>
            <b/>
            <sz val="10"/>
            <color indexed="81"/>
            <rFont val="ＭＳ Ｐゴシック"/>
            <family val="2"/>
            <charset val="128"/>
          </rPr>
          <t xml:space="preserve">作成者:
</t>
        </r>
      </text>
    </comment>
  </commentList>
</comments>
</file>

<file path=xl/sharedStrings.xml><?xml version="1.0" encoding="utf-8"?>
<sst xmlns="http://schemas.openxmlformats.org/spreadsheetml/2006/main" count="818" uniqueCount="349">
  <si>
    <t>１　事業費</t>
  </si>
  <si>
    <t>（単位：円）</t>
  </si>
  <si>
    <t>科　　　　　　　　　　目</t>
    <phoneticPr fontId="4"/>
  </si>
  <si>
    <t>１　受取会費</t>
    <rPh sb="2" eb="4">
      <t>ウケトリ</t>
    </rPh>
    <rPh sb="4" eb="6">
      <t>カイヒ</t>
    </rPh>
    <phoneticPr fontId="4"/>
  </si>
  <si>
    <t>２　受取寄付金</t>
    <rPh sb="2" eb="4">
      <t>ウケトリ</t>
    </rPh>
    <rPh sb="4" eb="7">
      <t>キフキン</t>
    </rPh>
    <phoneticPr fontId="4"/>
  </si>
  <si>
    <t>３　受取助成金</t>
    <rPh sb="2" eb="4">
      <t>ウケトリ</t>
    </rPh>
    <rPh sb="4" eb="7">
      <t>ジョセイキン</t>
    </rPh>
    <phoneticPr fontId="4"/>
  </si>
  <si>
    <t>４　事業収益</t>
    <rPh sb="2" eb="4">
      <t>ジギョウ</t>
    </rPh>
    <rPh sb="4" eb="6">
      <t>シュウエキ</t>
    </rPh>
    <phoneticPr fontId="4"/>
  </si>
  <si>
    <t>５　その他収益</t>
    <rPh sb="4" eb="5">
      <t>タ</t>
    </rPh>
    <rPh sb="5" eb="7">
      <t>シュウエキ</t>
    </rPh>
    <phoneticPr fontId="4"/>
  </si>
  <si>
    <t>Ⅰ　経常収益</t>
    <rPh sb="2" eb="4">
      <t>ケイジョウ</t>
    </rPh>
    <rPh sb="4" eb="6">
      <t>シュウエキ</t>
    </rPh>
    <phoneticPr fontId="4"/>
  </si>
  <si>
    <t>自主事業収益</t>
    <phoneticPr fontId="4"/>
  </si>
  <si>
    <t>Ⅱ　経常費用</t>
    <rPh sb="2" eb="4">
      <t>ケイジョウ</t>
    </rPh>
    <rPh sb="4" eb="6">
      <t>ヒヨウ</t>
    </rPh>
    <phoneticPr fontId="4"/>
  </si>
  <si>
    <t>（１）人件費</t>
    <rPh sb="3" eb="6">
      <t>ジンケンヒ</t>
    </rPh>
    <phoneticPr fontId="4"/>
  </si>
  <si>
    <t>（２）その他経費</t>
    <rPh sb="5" eb="6">
      <t>タ</t>
    </rPh>
    <rPh sb="6" eb="8">
      <t>ケイヒ</t>
    </rPh>
    <phoneticPr fontId="4"/>
  </si>
  <si>
    <t>人件費　計</t>
    <rPh sb="0" eb="3">
      <t>ジンケンヒ</t>
    </rPh>
    <rPh sb="4" eb="5">
      <t>ケイ</t>
    </rPh>
    <phoneticPr fontId="4"/>
  </si>
  <si>
    <t>給与　手当</t>
    <rPh sb="0" eb="2">
      <t>キュウヨ</t>
    </rPh>
    <rPh sb="3" eb="5">
      <t>テアテ</t>
    </rPh>
    <phoneticPr fontId="4"/>
  </si>
  <si>
    <t>インターン活動支援金</t>
    <rPh sb="5" eb="7">
      <t>カツドウ</t>
    </rPh>
    <rPh sb="7" eb="9">
      <t>シエン</t>
    </rPh>
    <rPh sb="9" eb="10">
      <t>キン</t>
    </rPh>
    <phoneticPr fontId="4"/>
  </si>
  <si>
    <t>インターンシップ保険</t>
    <rPh sb="8" eb="10">
      <t>ホケン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</si>
  <si>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</si>
  <si>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通勤費</t>
    <rPh sb="0" eb="2">
      <t>ツウキン</t>
    </rPh>
    <rPh sb="2" eb="3">
      <t>ヒ</t>
    </rPh>
    <phoneticPr fontId="4"/>
  </si>
  <si>
    <t>通　信　費</t>
  </si>
  <si>
    <t>水道光熱費</t>
  </si>
  <si>
    <t>旅費交通費</t>
  </si>
  <si>
    <t>接待交際費</t>
  </si>
  <si>
    <t>会  議  費</t>
  </si>
  <si>
    <t>消耗　品費</t>
  </si>
  <si>
    <t>新聞図書費</t>
  </si>
  <si>
    <t>地代  家賃</t>
  </si>
  <si>
    <t>租税  公課</t>
  </si>
  <si>
    <t>諸  会  費</t>
  </si>
  <si>
    <t>研　修　費</t>
  </si>
  <si>
    <t>賃　借  料</t>
  </si>
  <si>
    <t>支払手数料</t>
  </si>
  <si>
    <t>雑      費</t>
  </si>
  <si>
    <t>金　　額</t>
    <rPh sb="0" eb="1">
      <t>カネ</t>
    </rPh>
    <rPh sb="3" eb="4">
      <t>ガク</t>
    </rPh>
    <phoneticPr fontId="4"/>
  </si>
  <si>
    <t>その他経費 計</t>
    <phoneticPr fontId="4"/>
  </si>
  <si>
    <t>前期繰越正味財産額</t>
    <rPh sb="4" eb="6">
      <t>ショウミ</t>
    </rPh>
    <rPh sb="6" eb="8">
      <t>ザイサン</t>
    </rPh>
    <rPh sb="8" eb="9">
      <t>ガク</t>
    </rPh>
    <phoneticPr fontId="4"/>
  </si>
  <si>
    <t>Ⅰ　資産の部</t>
    <rPh sb="2" eb="4">
      <t>シサン</t>
    </rPh>
    <rPh sb="5" eb="6">
      <t>ブ</t>
    </rPh>
    <phoneticPr fontId="4"/>
  </si>
  <si>
    <t>１　流動資産</t>
    <rPh sb="2" eb="4">
      <t>リュウドウ</t>
    </rPh>
    <rPh sb="4" eb="6">
      <t>シサン</t>
    </rPh>
    <phoneticPr fontId="4"/>
  </si>
  <si>
    <t>　流動資産合計</t>
    <rPh sb="1" eb="3">
      <t>リュウドウ</t>
    </rPh>
    <rPh sb="3" eb="5">
      <t>シサン</t>
    </rPh>
    <rPh sb="5" eb="7">
      <t>ゴウケイ</t>
    </rPh>
    <phoneticPr fontId="4"/>
  </si>
  <si>
    <t>２　固定資産</t>
    <rPh sb="2" eb="4">
      <t>コテイ</t>
    </rPh>
    <rPh sb="4" eb="6">
      <t>シサン</t>
    </rPh>
    <phoneticPr fontId="4"/>
  </si>
  <si>
    <t>　固定資産合計</t>
    <rPh sb="1" eb="3">
      <t>コテイ</t>
    </rPh>
    <rPh sb="3" eb="5">
      <t>シサン</t>
    </rPh>
    <rPh sb="5" eb="7">
      <t>ゴウケイ</t>
    </rPh>
    <phoneticPr fontId="5"/>
  </si>
  <si>
    <t>資産合計</t>
    <rPh sb="0" eb="2">
      <t>シサン</t>
    </rPh>
    <rPh sb="2" eb="4">
      <t>ゴウケイ</t>
    </rPh>
    <phoneticPr fontId="5"/>
  </si>
  <si>
    <t>経常収益計</t>
    <rPh sb="0" eb="2">
      <t>ケイジョウ</t>
    </rPh>
    <rPh sb="2" eb="4">
      <t>シュウエキ</t>
    </rPh>
    <phoneticPr fontId="4"/>
  </si>
  <si>
    <t>事業費計</t>
    <rPh sb="0" eb="3">
      <t>ジギョウヒ</t>
    </rPh>
    <rPh sb="3" eb="4">
      <t>ケイ</t>
    </rPh>
    <phoneticPr fontId="4"/>
  </si>
  <si>
    <t>管理費計</t>
    <rPh sb="0" eb="2">
      <t>カンリ</t>
    </rPh>
    <rPh sb="2" eb="3">
      <t>ヒ</t>
    </rPh>
    <rPh sb="3" eb="4">
      <t>ケイ</t>
    </rPh>
    <phoneticPr fontId="4"/>
  </si>
  <si>
    <t>経常費用計</t>
    <rPh sb="0" eb="2">
      <t>ケイジョウ</t>
    </rPh>
    <rPh sb="2" eb="4">
      <t>ヒヨウ</t>
    </rPh>
    <rPh sb="4" eb="5">
      <t>ケイ</t>
    </rPh>
    <phoneticPr fontId="4"/>
  </si>
  <si>
    <t>　流動負債合計</t>
    <rPh sb="1" eb="3">
      <t>リュウドウ</t>
    </rPh>
    <rPh sb="3" eb="5">
      <t>フサイ</t>
    </rPh>
    <rPh sb="5" eb="7">
      <t>ゴウケイ</t>
    </rPh>
    <phoneticPr fontId="5"/>
  </si>
  <si>
    <t>２　固定負債</t>
    <rPh sb="2" eb="4">
      <t>コテイ</t>
    </rPh>
    <rPh sb="4" eb="6">
      <t>フサイ</t>
    </rPh>
    <phoneticPr fontId="5"/>
  </si>
  <si>
    <t>　固定負債合計</t>
    <rPh sb="1" eb="3">
      <t>コテイ</t>
    </rPh>
    <rPh sb="3" eb="5">
      <t>フサイ</t>
    </rPh>
    <rPh sb="5" eb="7">
      <t>ゴウケイ</t>
    </rPh>
    <phoneticPr fontId="5"/>
  </si>
  <si>
    <t>負債合計</t>
    <rPh sb="0" eb="2">
      <t>フサイ</t>
    </rPh>
    <rPh sb="2" eb="4">
      <t>ゴウケイ</t>
    </rPh>
    <phoneticPr fontId="5"/>
  </si>
  <si>
    <t>Ⅲ　正味財産の部</t>
    <rPh sb="2" eb="4">
      <t>ショウミ</t>
    </rPh>
    <rPh sb="4" eb="6">
      <t>ザイサン</t>
    </rPh>
    <rPh sb="7" eb="8">
      <t>ブ</t>
    </rPh>
    <phoneticPr fontId="4"/>
  </si>
  <si>
    <t>正味財産合計</t>
    <rPh sb="0" eb="2">
      <t>ショウミ</t>
    </rPh>
    <rPh sb="2" eb="4">
      <t>ザイサン</t>
    </rPh>
    <rPh sb="4" eb="6">
      <t>ゴウケイ</t>
    </rPh>
    <phoneticPr fontId="4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</si>
  <si>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4"/>
  </si>
  <si>
    <t>財務諸表の注記</t>
    <rPh sb="0" eb="2">
      <t>ザイム</t>
    </rPh>
    <rPh sb="2" eb="4">
      <t>ショヒョウ</t>
    </rPh>
    <rPh sb="5" eb="7">
      <t>チュウキ</t>
    </rPh>
    <phoneticPr fontId="5"/>
  </si>
  <si>
    <t>　同基準では､特定非営利活動促進法第28条第1項の収支計算書を活動計算書と呼んでいます｡</t>
    <phoneticPr fontId="5"/>
  </si>
  <si>
    <t>地域の研究開発事業</t>
    <rPh sb="0" eb="2">
      <t>チイキ</t>
    </rPh>
    <rPh sb="3" eb="5">
      <t>ケンキュウ</t>
    </rPh>
    <rPh sb="5" eb="7">
      <t>カイハツ</t>
    </rPh>
    <rPh sb="7" eb="9">
      <t>ジギョウ</t>
    </rPh>
    <phoneticPr fontId="5"/>
  </si>
  <si>
    <t>コンサルティング事業</t>
    <rPh sb="8" eb="10">
      <t>ジギョウ</t>
    </rPh>
    <phoneticPr fontId="5"/>
  </si>
  <si>
    <t>情報インフラ事業</t>
    <rPh sb="0" eb="2">
      <t>ジョウホウ</t>
    </rPh>
    <rPh sb="6" eb="8">
      <t>ジギョウ</t>
    </rPh>
    <phoneticPr fontId="5"/>
  </si>
  <si>
    <t>地域のマーケティング事業</t>
    <rPh sb="0" eb="2">
      <t>チイキ</t>
    </rPh>
    <rPh sb="10" eb="12">
      <t>ジギョウ</t>
    </rPh>
    <phoneticPr fontId="5"/>
  </si>
  <si>
    <t>交流拠点の
運営事業</t>
    <rPh sb="0" eb="2">
      <t>コウリュウ</t>
    </rPh>
    <rPh sb="2" eb="4">
      <t>キョテン</t>
    </rPh>
    <rPh sb="6" eb="8">
      <t>ウンエイ</t>
    </rPh>
    <rPh sb="8" eb="10">
      <t>ジギョウ</t>
    </rPh>
    <phoneticPr fontId="5"/>
  </si>
  <si>
    <t>合計</t>
    <rPh sb="0" eb="2">
      <t>ゴウケイ</t>
    </rPh>
    <phoneticPr fontId="5"/>
  </si>
  <si>
    <t>（単位：円）</t>
    <phoneticPr fontId="5"/>
  </si>
  <si>
    <t>財産目録</t>
    <rPh sb="0" eb="2">
      <t>ザイサン</t>
    </rPh>
    <rPh sb="2" eb="4">
      <t>モクロク</t>
    </rPh>
    <phoneticPr fontId="4"/>
  </si>
  <si>
    <t>管理</t>
    <rPh sb="0" eb="2">
      <t>カンリ</t>
    </rPh>
    <phoneticPr fontId="5"/>
  </si>
  <si>
    <t>正会員受取会費</t>
    <rPh sb="0" eb="3">
      <t>セイカイイン</t>
    </rPh>
    <rPh sb="3" eb="5">
      <t>ウケトリ</t>
    </rPh>
    <rPh sb="5" eb="7">
      <t>カイヒ</t>
    </rPh>
    <phoneticPr fontId="4"/>
  </si>
  <si>
    <t>一般会員受取会費</t>
    <rPh sb="0" eb="2">
      <t>イッパン</t>
    </rPh>
    <rPh sb="2" eb="4">
      <t>カイイン</t>
    </rPh>
    <phoneticPr fontId="4"/>
  </si>
  <si>
    <t>賛助会員受取会費</t>
    <rPh sb="0" eb="2">
      <t>サンジョ</t>
    </rPh>
    <rPh sb="2" eb="4">
      <t>カイイン</t>
    </rPh>
    <phoneticPr fontId="4"/>
  </si>
  <si>
    <t>法人・団体会員受取会費</t>
    <rPh sb="0" eb="2">
      <t>ホウジン</t>
    </rPh>
    <rPh sb="3" eb="5">
      <t>ダンタイ</t>
    </rPh>
    <rPh sb="5" eb="7">
      <t>カイイン</t>
    </rPh>
    <phoneticPr fontId="4"/>
  </si>
  <si>
    <t>受取民間助成金</t>
    <rPh sb="0" eb="2">
      <t>ウケトリ</t>
    </rPh>
    <rPh sb="2" eb="4">
      <t>ミンカン</t>
    </rPh>
    <rPh sb="4" eb="7">
      <t>ジョセイキン</t>
    </rPh>
    <phoneticPr fontId="4"/>
  </si>
  <si>
    <t>受取国庫助成金</t>
    <rPh sb="0" eb="2">
      <t>ウケトリ</t>
    </rPh>
    <rPh sb="2" eb="4">
      <t>コッコ</t>
    </rPh>
    <rPh sb="4" eb="6">
      <t>ジョセイ</t>
    </rPh>
    <rPh sb="6" eb="7">
      <t>キン</t>
    </rPh>
    <phoneticPr fontId="4"/>
  </si>
  <si>
    <t>受託事業収益</t>
    <rPh sb="0" eb="2">
      <t>ジュタク</t>
    </rPh>
    <phoneticPr fontId="4"/>
  </si>
  <si>
    <t>売上　原価</t>
    <rPh sb="0" eb="2">
      <t>ウリアゲ</t>
    </rPh>
    <rPh sb="3" eb="5">
      <t>ゲンカ</t>
    </rPh>
    <phoneticPr fontId="4"/>
  </si>
  <si>
    <t>業務委託費</t>
    <rPh sb="0" eb="2">
      <t>ギョウム</t>
    </rPh>
    <rPh sb="2" eb="4">
      <t>イタク</t>
    </rPh>
    <rPh sb="4" eb="5">
      <t>ヒ</t>
    </rPh>
    <phoneticPr fontId="4"/>
  </si>
  <si>
    <t>諸　謝　金</t>
    <phoneticPr fontId="4"/>
  </si>
  <si>
    <t>役員　報酬</t>
    <rPh sb="0" eb="2">
      <t>ヤクイン</t>
    </rPh>
    <rPh sb="3" eb="5">
      <t>ホウシュウ</t>
    </rPh>
    <phoneticPr fontId="4"/>
  </si>
  <si>
    <t>１ 受取会費</t>
    <rPh sb="2" eb="4">
      <t>ウケトリ</t>
    </rPh>
    <rPh sb="4" eb="6">
      <t>カイヒ</t>
    </rPh>
    <phoneticPr fontId="4"/>
  </si>
  <si>
    <t>２ 受取寄付金</t>
    <rPh sb="2" eb="4">
      <t>ウケトリ</t>
    </rPh>
    <rPh sb="4" eb="7">
      <t>キフキン</t>
    </rPh>
    <phoneticPr fontId="4"/>
  </si>
  <si>
    <t>３ 受取助成金</t>
    <rPh sb="2" eb="4">
      <t>ウケトリ</t>
    </rPh>
    <rPh sb="4" eb="7">
      <t>ジョセイキン</t>
    </rPh>
    <phoneticPr fontId="4"/>
  </si>
  <si>
    <t>４ 事業収益</t>
    <rPh sb="2" eb="4">
      <t>ジギョウ</t>
    </rPh>
    <rPh sb="4" eb="6">
      <t>シュウエキ</t>
    </rPh>
    <phoneticPr fontId="4"/>
  </si>
  <si>
    <t>５ その他収益</t>
    <rPh sb="4" eb="5">
      <t>タ</t>
    </rPh>
    <rPh sb="5" eb="7">
      <t>シュウエキ</t>
    </rPh>
    <phoneticPr fontId="4"/>
  </si>
  <si>
    <t>活動計算書</t>
    <rPh sb="0" eb="2">
      <t>カツドウ</t>
    </rPh>
    <rPh sb="2" eb="5">
      <t>ケイサンショ</t>
    </rPh>
    <phoneticPr fontId="5"/>
  </si>
  <si>
    <t>貸借対照表</t>
    <rPh sb="0" eb="2">
      <t>タイシャク</t>
    </rPh>
    <rPh sb="2" eb="5">
      <t>タイショウヒョウ</t>
    </rPh>
    <phoneticPr fontId="5"/>
  </si>
  <si>
    <t>損益計算書（収益事業）</t>
    <rPh sb="0" eb="2">
      <t>ソンエキ</t>
    </rPh>
    <rPh sb="2" eb="5">
      <t>ケイサンショ</t>
    </rPh>
    <rPh sb="6" eb="8">
      <t>シュウエキ</t>
    </rPh>
    <rPh sb="8" eb="10">
      <t>ジギョウ</t>
    </rPh>
    <phoneticPr fontId="5"/>
  </si>
  <si>
    <t>財産目録</t>
    <rPh sb="0" eb="2">
      <t>ザイサン</t>
    </rPh>
    <rPh sb="2" eb="4">
      <t>モクロク</t>
    </rPh>
    <phoneticPr fontId="5"/>
  </si>
  <si>
    <t>目次</t>
    <rPh sb="0" eb="2">
      <t>モクジ</t>
    </rPh>
    <phoneticPr fontId="5"/>
  </si>
  <si>
    <t>印刷製本費</t>
    <rPh sb="0" eb="2">
      <t>インサツ</t>
    </rPh>
    <rPh sb="2" eb="4">
      <t>セイホン</t>
    </rPh>
    <rPh sb="4" eb="5">
      <t>ヒ</t>
    </rPh>
    <phoneticPr fontId="4"/>
  </si>
  <si>
    <t>荷造  運賃</t>
    <rPh sb="0" eb="1">
      <t>ニ</t>
    </rPh>
    <rPh sb="1" eb="2">
      <t>ヅクリ</t>
    </rPh>
    <rPh sb="4" eb="6">
      <t>ウンチン</t>
    </rPh>
    <phoneticPr fontId="4"/>
  </si>
  <si>
    <t>広告宣伝費</t>
    <rPh sb="0" eb="2">
      <t>コウコク</t>
    </rPh>
    <rPh sb="2" eb="5">
      <t>センデンヒ</t>
    </rPh>
    <phoneticPr fontId="4"/>
  </si>
  <si>
    <t>施設等評価費用</t>
    <rPh sb="0" eb="2">
      <t>シセツ</t>
    </rPh>
    <rPh sb="2" eb="3">
      <t>トウ</t>
    </rPh>
    <rPh sb="3" eb="5">
      <t>ヒョウカ</t>
    </rPh>
    <rPh sb="5" eb="7">
      <t>ヒヨウ</t>
    </rPh>
    <phoneticPr fontId="4"/>
  </si>
  <si>
    <t>車両燃料費</t>
    <rPh sb="0" eb="2">
      <t>シャリョウ</t>
    </rPh>
    <rPh sb="2" eb="5">
      <t>ネンリョウヒ</t>
    </rPh>
    <phoneticPr fontId="4"/>
  </si>
  <si>
    <t>保険料</t>
    <rPh sb="0" eb="3">
      <t>ホケンリョウ</t>
    </rPh>
    <phoneticPr fontId="4"/>
  </si>
  <si>
    <t>慶弔費</t>
    <rPh sb="0" eb="2">
      <t>ケイチョウ</t>
    </rPh>
    <rPh sb="2" eb="3">
      <t>ヒ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</si>
  <si>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</si>
  <si>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支払利息</t>
    <rPh sb="0" eb="2">
      <t>シハライ</t>
    </rPh>
    <rPh sb="2" eb="4">
      <t>リソク</t>
    </rPh>
    <phoneticPr fontId="4"/>
  </si>
  <si>
    <t>貸倒引当金</t>
    <rPh sb="0" eb="1">
      <t>カシ</t>
    </rPh>
    <rPh sb="1" eb="2">
      <t>タオ</t>
    </rPh>
    <rPh sb="2" eb="4">
      <t>ヒキアテ</t>
    </rPh>
    <rPh sb="4" eb="5">
      <t>キン</t>
    </rPh>
    <phoneticPr fontId="4"/>
  </si>
  <si>
    <t>貸倒　損失</t>
    <rPh sb="0" eb="1">
      <t>カシ</t>
    </rPh>
    <rPh sb="1" eb="2">
      <t>タオ</t>
    </rPh>
    <rPh sb="3" eb="5">
      <t>ソンシツ</t>
    </rPh>
    <phoneticPr fontId="4"/>
  </si>
  <si>
    <t>アルバイト給料</t>
    <rPh sb="5" eb="7">
      <t>キュウリョウ</t>
    </rPh>
    <phoneticPr fontId="4"/>
  </si>
  <si>
    <t>退職給付費用</t>
    <rPh sb="0" eb="2">
      <t>タイショク</t>
    </rPh>
    <rPh sb="2" eb="4">
      <t>キュウフ</t>
    </rPh>
    <rPh sb="4" eb="6">
      <t>ヒヨウ</t>
    </rPh>
    <phoneticPr fontId="4"/>
  </si>
  <si>
    <t>福利厚生費</t>
    <rPh sb="0" eb="2">
      <t>フクリ</t>
    </rPh>
    <rPh sb="2" eb="5">
      <t>コウセイヒ</t>
    </rPh>
    <phoneticPr fontId="4"/>
  </si>
  <si>
    <t>-</t>
    <phoneticPr fontId="5"/>
  </si>
  <si>
    <t>ボランティア評価費用</t>
    <rPh sb="6" eb="8">
      <t>ヒョウカ</t>
    </rPh>
    <rPh sb="8" eb="10">
      <t>ヒヨウ</t>
    </rPh>
    <phoneticPr fontId="5"/>
  </si>
  <si>
    <t>現　　金</t>
    <rPh sb="0" eb="1">
      <t>ゲン</t>
    </rPh>
    <rPh sb="3" eb="4">
      <t>キン</t>
    </rPh>
    <phoneticPr fontId="4"/>
  </si>
  <si>
    <t>普通　預金</t>
    <rPh sb="0" eb="2">
      <t>フツウ</t>
    </rPh>
    <rPh sb="3" eb="5">
      <t>ヨキン</t>
    </rPh>
    <phoneticPr fontId="5"/>
  </si>
  <si>
    <t>棚卸　資産</t>
    <rPh sb="0" eb="2">
      <t>タナオロシ</t>
    </rPh>
    <rPh sb="3" eb="5">
      <t>シサン</t>
    </rPh>
    <phoneticPr fontId="4"/>
  </si>
  <si>
    <t>前払　費用</t>
    <rPh sb="0" eb="2">
      <t>マエバラ</t>
    </rPh>
    <rPh sb="3" eb="5">
      <t>ヒヨウ</t>
    </rPh>
    <phoneticPr fontId="4"/>
  </si>
  <si>
    <t>立　替　金</t>
    <rPh sb="0" eb="1">
      <t>タテ</t>
    </rPh>
    <rPh sb="2" eb="3">
      <t>タイ</t>
    </rPh>
    <rPh sb="4" eb="5">
      <t>キン</t>
    </rPh>
    <phoneticPr fontId="4"/>
  </si>
  <si>
    <t>前　受　金</t>
    <rPh sb="0" eb="1">
      <t>マエ</t>
    </rPh>
    <rPh sb="2" eb="3">
      <t>ウケ</t>
    </rPh>
    <rPh sb="4" eb="5">
      <t>キン</t>
    </rPh>
    <phoneticPr fontId="5"/>
  </si>
  <si>
    <t>未　払　金</t>
    <rPh sb="0" eb="1">
      <t>ミ</t>
    </rPh>
    <rPh sb="2" eb="3">
      <t>バラ</t>
    </rPh>
    <rPh sb="4" eb="5">
      <t>キン</t>
    </rPh>
    <phoneticPr fontId="4"/>
  </si>
  <si>
    <t>預　り　金</t>
    <rPh sb="0" eb="1">
      <t>アズカ</t>
    </rPh>
    <rPh sb="4" eb="5">
      <t>キン</t>
    </rPh>
    <phoneticPr fontId="4"/>
  </si>
  <si>
    <t>短期借入金</t>
    <rPh sb="0" eb="2">
      <t>タンキ</t>
    </rPh>
    <rPh sb="2" eb="4">
      <t>シャクニュウ</t>
    </rPh>
    <rPh sb="4" eb="5">
      <t>キン</t>
    </rPh>
    <phoneticPr fontId="4"/>
  </si>
  <si>
    <t>２．棚卸資産の評価基準及び評価方法</t>
    <rPh sb="2" eb="4">
      <t>タナオロシ</t>
    </rPh>
    <rPh sb="4" eb="6">
      <t>シサン</t>
    </rPh>
    <rPh sb="7" eb="9">
      <t>ヒョウカ</t>
    </rPh>
    <rPh sb="9" eb="11">
      <t>キジュン</t>
    </rPh>
    <rPh sb="11" eb="12">
      <t>オヨ</t>
    </rPh>
    <rPh sb="13" eb="15">
      <t>ヒョウカ</t>
    </rPh>
    <rPh sb="15" eb="17">
      <t>ホウホウ</t>
    </rPh>
    <phoneticPr fontId="4"/>
  </si>
  <si>
    <t>　　棚卸資産の評価基準は原価基準により､評価方法は総平均法によっています｡</t>
    <phoneticPr fontId="4"/>
  </si>
  <si>
    <t>【算出】事業費</t>
    <phoneticPr fontId="5"/>
  </si>
  <si>
    <t>財務諸表</t>
    <rPh sb="0" eb="2">
      <t>ザイム</t>
    </rPh>
    <rPh sb="2" eb="4">
      <t>ショヒョウ</t>
    </rPh>
    <phoneticPr fontId="5"/>
  </si>
  <si>
    <t>シート名</t>
    <rPh sb="3" eb="4">
      <t>メイ</t>
    </rPh>
    <phoneticPr fontId="5"/>
  </si>
  <si>
    <t>区分</t>
    <rPh sb="0" eb="2">
      <t>クブン</t>
    </rPh>
    <phoneticPr fontId="5"/>
  </si>
  <si>
    <t>シートNo.</t>
    <phoneticPr fontId="5"/>
  </si>
  <si>
    <t>資産の部　合計</t>
    <rPh sb="0" eb="2">
      <t>シサン</t>
    </rPh>
    <rPh sb="3" eb="4">
      <t>ブ</t>
    </rPh>
    <rPh sb="5" eb="7">
      <t>ゴウケイ</t>
    </rPh>
    <phoneticPr fontId="5"/>
  </si>
  <si>
    <t>負債の部　合計</t>
    <rPh sb="0" eb="2">
      <t>フサイ</t>
    </rPh>
    <rPh sb="3" eb="4">
      <t>ブ</t>
    </rPh>
    <rPh sb="5" eb="7">
      <t>ゴウケイ</t>
    </rPh>
    <phoneticPr fontId="5"/>
  </si>
  <si>
    <t>-</t>
    <phoneticPr fontId="5"/>
  </si>
  <si>
    <t>status</t>
    <phoneticPr fontId="5"/>
  </si>
  <si>
    <t>オンたま</t>
    <phoneticPr fontId="4"/>
  </si>
  <si>
    <t>家守</t>
    <phoneticPr fontId="4"/>
  </si>
  <si>
    <t>ｺﾐｭﾆﾃｨｽﾍﾟｰｽ</t>
    <phoneticPr fontId="4"/>
  </si>
  <si>
    <t>ICT</t>
    <phoneticPr fontId="4"/>
  </si>
  <si>
    <t>（単位：円）</t>
    <phoneticPr fontId="4"/>
  </si>
  <si>
    <t>当期経常増減額</t>
    <rPh sb="0" eb="2">
      <t>トウキ</t>
    </rPh>
    <rPh sb="2" eb="4">
      <t>ケイジョウ</t>
    </rPh>
    <rPh sb="4" eb="7">
      <t>ゾウゲンガク</t>
    </rPh>
    <phoneticPr fontId="4"/>
  </si>
  <si>
    <t>共通部門配分</t>
    <rPh sb="0" eb="2">
      <t>キョウツウ</t>
    </rPh>
    <rPh sb="2" eb="4">
      <t>ブモン</t>
    </rPh>
    <rPh sb="4" eb="6">
      <t>ハイブン</t>
    </rPh>
    <phoneticPr fontId="5"/>
  </si>
  <si>
    <t>共通部門配分.xls</t>
    <rPh sb="0" eb="2">
      <t>キョウツウ</t>
    </rPh>
    <rPh sb="2" eb="4">
      <t>ブモン</t>
    </rPh>
    <rPh sb="4" eb="6">
      <t>ハイブン</t>
    </rPh>
    <phoneticPr fontId="5"/>
  </si>
  <si>
    <t>預金出納帳</t>
    <rPh sb="0" eb="2">
      <t>ヨキン</t>
    </rPh>
    <rPh sb="2" eb="5">
      <t>スイトウチョウ</t>
    </rPh>
    <phoneticPr fontId="5"/>
  </si>
  <si>
    <t>（単位：円）</t>
    <phoneticPr fontId="5"/>
  </si>
  <si>
    <t>【算出】収益事業</t>
    <rPh sb="4" eb="6">
      <t>シュウエキ</t>
    </rPh>
    <rPh sb="6" eb="8">
      <t>ジギョウ</t>
    </rPh>
    <phoneticPr fontId="5"/>
  </si>
  <si>
    <t>算出用</t>
    <rPh sb="0" eb="2">
      <t>サンシュツ</t>
    </rPh>
    <rPh sb="2" eb="3">
      <t>ヨウ</t>
    </rPh>
    <phoneticPr fontId="5"/>
  </si>
  <si>
    <t>B</t>
  </si>
  <si>
    <t>総額</t>
    <rPh sb="0" eb="2">
      <t>ソウガク</t>
    </rPh>
    <phoneticPr fontId="6"/>
  </si>
  <si>
    <t>非収益</t>
    <rPh sb="0" eb="1">
      <t>ヒ</t>
    </rPh>
    <rPh sb="1" eb="3">
      <t>シュウエキ</t>
    </rPh>
    <phoneticPr fontId="6"/>
  </si>
  <si>
    <t>収益</t>
    <rPh sb="0" eb="2">
      <t>シュウエキ</t>
    </rPh>
    <phoneticPr fontId="6"/>
  </si>
  <si>
    <t>共通の内、収益</t>
    <phoneticPr fontId="6"/>
  </si>
  <si>
    <t>収益事業PL</t>
    <phoneticPr fontId="6"/>
  </si>
  <si>
    <t>C</t>
  </si>
  <si>
    <t>D</t>
  </si>
  <si>
    <t>A=B+C+D</t>
    <phoneticPr fontId="6"/>
  </si>
  <si>
    <t>確認用</t>
    <phoneticPr fontId="6"/>
  </si>
  <si>
    <t>差額</t>
    <rPh sb="0" eb="2">
      <t>サガク</t>
    </rPh>
    <phoneticPr fontId="6"/>
  </si>
  <si>
    <t>役員　報酬</t>
    <phoneticPr fontId="5"/>
  </si>
  <si>
    <t>G=D+F</t>
    <phoneticPr fontId="6"/>
  </si>
  <si>
    <t>法人市民税</t>
    <rPh sb="0" eb="2">
      <t>ホウジン</t>
    </rPh>
    <rPh sb="2" eb="5">
      <t>シミンゼイ</t>
    </rPh>
    <phoneticPr fontId="4"/>
  </si>
  <si>
    <t>法人県民税</t>
    <rPh sb="0" eb="2">
      <t>ホウジン</t>
    </rPh>
    <rPh sb="2" eb="5">
      <t>ケンミンゼイ</t>
    </rPh>
    <phoneticPr fontId="4"/>
  </si>
  <si>
    <t>F=C×E</t>
    <phoneticPr fontId="6"/>
  </si>
  <si>
    <t>他ファイル</t>
    <rPh sb="0" eb="1">
      <t>タ</t>
    </rPh>
    <phoneticPr fontId="5"/>
  </si>
  <si>
    <t>未添付</t>
    <rPh sb="0" eb="3">
      <t>ミテンプ</t>
    </rPh>
    <phoneticPr fontId="5"/>
  </si>
  <si>
    <t>管理費
（非収益）</t>
    <rPh sb="0" eb="2">
      <t>カンリ</t>
    </rPh>
    <rPh sb="2" eb="3">
      <t>ヒ</t>
    </rPh>
    <rPh sb="5" eb="6">
      <t>ヒ</t>
    </rPh>
    <rPh sb="6" eb="8">
      <t>シュウエキ</t>
    </rPh>
    <phoneticPr fontId="6"/>
  </si>
  <si>
    <t>共通</t>
    <rPh sb="0" eb="2">
      <t>キョウツウ</t>
    </rPh>
    <phoneticPr fontId="6"/>
  </si>
  <si>
    <t>法人事業税</t>
    <rPh sb="0" eb="2">
      <t>ホウジン</t>
    </rPh>
    <rPh sb="2" eb="5">
      <t>ジギョウゼイ</t>
    </rPh>
    <phoneticPr fontId="4"/>
  </si>
  <si>
    <t>科　　　　　　　　　　目</t>
    <phoneticPr fontId="4"/>
  </si>
  <si>
    <t>自主事業収益</t>
    <phoneticPr fontId="4"/>
  </si>
  <si>
    <t>受取利息</t>
    <rPh sb="0" eb="2">
      <t>ウケトリ</t>
    </rPh>
    <rPh sb="2" eb="4">
      <t>リソク</t>
    </rPh>
    <phoneticPr fontId="4"/>
  </si>
  <si>
    <t>雑収入</t>
    <rPh sb="0" eb="3">
      <t>ザツシュウニュウ</t>
    </rPh>
    <phoneticPr fontId="4"/>
  </si>
  <si>
    <t>役員　報酬</t>
    <phoneticPr fontId="4"/>
  </si>
  <si>
    <t>ボランティア評価費用</t>
    <rPh sb="6" eb="8">
      <t>ヒョウカ</t>
    </rPh>
    <rPh sb="8" eb="10">
      <t>ヒヨウ</t>
    </rPh>
    <phoneticPr fontId="4"/>
  </si>
  <si>
    <t>諸　謝　金</t>
    <phoneticPr fontId="4"/>
  </si>
  <si>
    <t>その他経費 計</t>
    <phoneticPr fontId="4"/>
  </si>
  <si>
    <t>２　管理費</t>
    <phoneticPr fontId="4"/>
  </si>
  <si>
    <t>法人税</t>
    <rPh sb="0" eb="2">
      <t>ホウジン</t>
    </rPh>
    <rPh sb="2" eb="3">
      <t>ゼイ</t>
    </rPh>
    <phoneticPr fontId="5"/>
  </si>
  <si>
    <t>当期純利益</t>
    <rPh sb="0" eb="2">
      <t>トウキ</t>
    </rPh>
    <rPh sb="2" eb="3">
      <t>ジュン</t>
    </rPh>
    <rPh sb="3" eb="5">
      <t>リエキ</t>
    </rPh>
    <phoneticPr fontId="4"/>
  </si>
  <si>
    <t>当期正味財産増減額</t>
    <phoneticPr fontId="4"/>
  </si>
  <si>
    <t>次期繰越正味財産額</t>
    <phoneticPr fontId="4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</si>
  <si>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4"/>
  </si>
  <si>
    <t>その他経費 計</t>
  </si>
  <si>
    <t>科　目</t>
    <phoneticPr fontId="8"/>
  </si>
  <si>
    <t>人件費計</t>
    <rPh sb="0" eb="3">
      <t>ジンケンヒ</t>
    </rPh>
    <rPh sb="3" eb="4">
      <t>ケイ</t>
    </rPh>
    <phoneticPr fontId="4"/>
  </si>
  <si>
    <t>管理費</t>
    <rPh sb="0" eb="2">
      <t>カンリ</t>
    </rPh>
    <rPh sb="2" eb="3">
      <t>ヒ</t>
    </rPh>
    <phoneticPr fontId="6"/>
  </si>
  <si>
    <t>損益</t>
    <rPh sb="0" eb="2">
      <t>ソンエキ</t>
    </rPh>
    <phoneticPr fontId="8"/>
  </si>
  <si>
    <t>Ⅱ　負債の部</t>
    <rPh sb="2" eb="4">
      <t>フサイ</t>
    </rPh>
    <rPh sb="5" eb="6">
      <t>ブ</t>
    </rPh>
    <phoneticPr fontId="4"/>
  </si>
  <si>
    <t>１　流動負債</t>
    <rPh sb="2" eb="4">
      <t>リュウドウ</t>
    </rPh>
    <rPh sb="4" eb="6">
      <t>フサイ</t>
    </rPh>
    <phoneticPr fontId="4"/>
  </si>
  <si>
    <t>正味財産</t>
    <phoneticPr fontId="5"/>
  </si>
  <si>
    <t xml:space="preserve">以上が、当法人の財産目録である。 </t>
    <phoneticPr fontId="5"/>
  </si>
  <si>
    <t>特定非営利活動法人 atamista</t>
    <phoneticPr fontId="5"/>
  </si>
  <si>
    <t>理 事  市來 広一郎        印</t>
    <phoneticPr fontId="5"/>
  </si>
  <si>
    <t>法人県民税　均等割</t>
    <rPh sb="0" eb="2">
      <t>ホウジン</t>
    </rPh>
    <rPh sb="2" eb="4">
      <t>ケンミン</t>
    </rPh>
    <rPh sb="6" eb="9">
      <t>キントウワリ</t>
    </rPh>
    <phoneticPr fontId="4"/>
  </si>
  <si>
    <t>地方法人特別税（国税）</t>
    <rPh sb="0" eb="2">
      <t>チホウ</t>
    </rPh>
    <rPh sb="2" eb="4">
      <t>ホウジン</t>
    </rPh>
    <rPh sb="4" eb="6">
      <t>トクベツ</t>
    </rPh>
    <rPh sb="6" eb="7">
      <t>ゼイ</t>
    </rPh>
    <rPh sb="8" eb="10">
      <t>コクゼイ</t>
    </rPh>
    <phoneticPr fontId="4"/>
  </si>
  <si>
    <t>法人事業税（地方税）</t>
    <rPh sb="0" eb="2">
      <t>ホウジン</t>
    </rPh>
    <rPh sb="2" eb="5">
      <t>ジギョウゼイ</t>
    </rPh>
    <rPh sb="6" eb="9">
      <t>チホウゼイ</t>
    </rPh>
    <phoneticPr fontId="4"/>
  </si>
  <si>
    <t>理事会議事録</t>
    <rPh sb="0" eb="6">
      <t>リジカイギジロク</t>
    </rPh>
    <phoneticPr fontId="5"/>
  </si>
  <si>
    <t>慶　弔　費</t>
    <rPh sb="0" eb="1">
      <t>ケイ</t>
    </rPh>
    <rPh sb="2" eb="3">
      <t>チョウ</t>
    </rPh>
    <rPh sb="4" eb="5">
      <t>ヒ</t>
    </rPh>
    <phoneticPr fontId="4"/>
  </si>
  <si>
    <t>未収　収益</t>
    <rPh sb="0" eb="1">
      <t>ミ</t>
    </rPh>
    <rPh sb="1" eb="2">
      <t>オサム</t>
    </rPh>
    <rPh sb="3" eb="5">
      <t>シュウエキ</t>
    </rPh>
    <phoneticPr fontId="4"/>
  </si>
  <si>
    <t>静岡県
委託事業</t>
    <rPh sb="0" eb="2">
      <t>シズオカ</t>
    </rPh>
    <rPh sb="2" eb="3">
      <t>ケン</t>
    </rPh>
    <rPh sb="4" eb="6">
      <t>イタク</t>
    </rPh>
    <rPh sb="6" eb="8">
      <t>ジギョウ</t>
    </rPh>
    <phoneticPr fontId="4"/>
  </si>
  <si>
    <t>講座</t>
    <rPh sb="0" eb="2">
      <t>コウザ</t>
    </rPh>
    <phoneticPr fontId="4"/>
  </si>
  <si>
    <t>活動の活性化事業</t>
    <rPh sb="0" eb="2">
      <t>カツドウ</t>
    </rPh>
    <rPh sb="3" eb="6">
      <t>カッセイカ</t>
    </rPh>
    <rPh sb="6" eb="8">
      <t>ジギョウ</t>
    </rPh>
    <phoneticPr fontId="4"/>
  </si>
  <si>
    <t>インターンシップ</t>
    <phoneticPr fontId="4"/>
  </si>
  <si>
    <t>人財育成</t>
    <rPh sb="0" eb="2">
      <t>ジンザイ</t>
    </rPh>
    <rPh sb="2" eb="4">
      <t>イクセイ</t>
    </rPh>
    <phoneticPr fontId="4"/>
  </si>
  <si>
    <t>支払  利息</t>
    <rPh sb="0" eb="2">
      <t>シハライ</t>
    </rPh>
    <rPh sb="4" eb="6">
      <t>リソク</t>
    </rPh>
    <phoneticPr fontId="4"/>
  </si>
  <si>
    <t>慶  弔  費</t>
    <rPh sb="0" eb="1">
      <t>ケイ</t>
    </rPh>
    <rPh sb="3" eb="4">
      <t>チョウ</t>
    </rPh>
    <rPh sb="6" eb="7">
      <t>ヒ</t>
    </rPh>
    <phoneticPr fontId="4"/>
  </si>
  <si>
    <t>保  険  料</t>
    <rPh sb="0" eb="1">
      <t>タモツ</t>
    </rPh>
    <rPh sb="3" eb="4">
      <t>ケン</t>
    </rPh>
    <rPh sb="6" eb="7">
      <t>リョウ</t>
    </rPh>
    <phoneticPr fontId="4"/>
  </si>
  <si>
    <t>修  繕  費</t>
    <rPh sb="0" eb="1">
      <t>オサム</t>
    </rPh>
    <rPh sb="3" eb="4">
      <t>ゼン</t>
    </rPh>
    <rPh sb="6" eb="7">
      <t>ヒ</t>
    </rPh>
    <phoneticPr fontId="4"/>
  </si>
  <si>
    <t>視察研修受入・講演 等</t>
    <rPh sb="10" eb="11">
      <t>トウ</t>
    </rPh>
    <phoneticPr fontId="4"/>
  </si>
  <si>
    <t>法人税、住民税及び事業税</t>
    <phoneticPr fontId="4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</si>
  <si>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6"/>
  </si>
  <si>
    <t>法人税、住民税及び事業税 計</t>
    <rPh sb="0" eb="3">
      <t>ホウジンゼイ</t>
    </rPh>
    <rPh sb="4" eb="7">
      <t>ジュウミンゼイ</t>
    </rPh>
    <rPh sb="7" eb="8">
      <t>オヨ</t>
    </rPh>
    <rPh sb="9" eb="12">
      <t>ジギョウゼイ</t>
    </rPh>
    <rPh sb="13" eb="14">
      <t>ケイ</t>
    </rPh>
    <phoneticPr fontId="6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</si>
  <si>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4"/>
  </si>
  <si>
    <t>　財務諸表の作成は､NPO法人会計基準(2010年7月20日NPO法人会計基準協議会)によっています。</t>
    <phoneticPr fontId="5"/>
  </si>
  <si>
    <t>特定非営利活動法人 atamista　</t>
    <phoneticPr fontId="4"/>
  </si>
  <si>
    <t>１　財務諸表の作成は､NPO法人会計基準(2010年7月20日NPO法人会計基準協議会)によっています。</t>
    <phoneticPr fontId="5"/>
  </si>
  <si>
    <t>貸借対照表</t>
    <rPh sb="0" eb="5">
      <t>タイシャクタイショウヒョウ</t>
    </rPh>
    <phoneticPr fontId="4"/>
  </si>
  <si>
    <t>損益計算書</t>
    <rPh sb="0" eb="5">
      <t>ソンエキケイサンショ</t>
    </rPh>
    <phoneticPr fontId="4"/>
  </si>
  <si>
    <t>特定非営利活動法人 atamista　</t>
    <phoneticPr fontId="4"/>
  </si>
  <si>
    <t>給与　手当</t>
    <phoneticPr fontId="4"/>
  </si>
  <si>
    <t>給与　手当</t>
    <phoneticPr fontId="5"/>
  </si>
  <si>
    <t>科　　　　　　　　　　目</t>
    <phoneticPr fontId="4"/>
  </si>
  <si>
    <t>未払法人税等</t>
    <phoneticPr fontId="5"/>
  </si>
  <si>
    <t>未払消費税</t>
    <rPh sb="0" eb="2">
      <t>ミバラ</t>
    </rPh>
    <rPh sb="2" eb="5">
      <t>ショウヒゼイ</t>
    </rPh>
    <phoneticPr fontId="4"/>
  </si>
  <si>
    <t>預金通帳コピー_静岡銀行</t>
    <rPh sb="0" eb="2">
      <t>ヨキン</t>
    </rPh>
    <rPh sb="2" eb="4">
      <t>ツウチョウ</t>
    </rPh>
    <rPh sb="8" eb="10">
      <t>シズオカ</t>
    </rPh>
    <rPh sb="10" eb="12">
      <t>ギンコウ</t>
    </rPh>
    <phoneticPr fontId="5"/>
  </si>
  <si>
    <t>2013_NPOatamista_出納帳.xls</t>
    <rPh sb="17" eb="20">
      <t>スイトウチョウ</t>
    </rPh>
    <phoneticPr fontId="5"/>
  </si>
  <si>
    <t>預金通帳</t>
    <rPh sb="0" eb="2">
      <t>ヨキン</t>
    </rPh>
    <rPh sb="2" eb="4">
      <t>ツウチョウ</t>
    </rPh>
    <phoneticPr fontId="5"/>
  </si>
  <si>
    <t>現金・預金出納帳、未払金、預り金一覧等</t>
    <rPh sb="0" eb="2">
      <t>ゲンキン</t>
    </rPh>
    <rPh sb="3" eb="5">
      <t>ヨキン</t>
    </rPh>
    <rPh sb="5" eb="8">
      <t>スイトウチョウ</t>
    </rPh>
    <rPh sb="9" eb="12">
      <t>ミバライキン</t>
    </rPh>
    <rPh sb="13" eb="14">
      <t>アズカ</t>
    </rPh>
    <rPh sb="15" eb="16">
      <t>キン</t>
    </rPh>
    <rPh sb="16" eb="18">
      <t>イチラン</t>
    </rPh>
    <rPh sb="18" eb="19">
      <t>トウ</t>
    </rPh>
    <phoneticPr fontId="5"/>
  </si>
  <si>
    <t>小山臨海公園　現金出納帳</t>
    <rPh sb="0" eb="2">
      <t>オヤマ</t>
    </rPh>
    <rPh sb="2" eb="6">
      <t>リンカイコウ</t>
    </rPh>
    <rPh sb="7" eb="12">
      <t>ゲンキンスイトウチョウ</t>
    </rPh>
    <phoneticPr fontId="5"/>
  </si>
  <si>
    <t>小山臨海公園_預金出納帳</t>
    <rPh sb="0" eb="6">
      <t>オヤマリン</t>
    </rPh>
    <rPh sb="7" eb="12">
      <t>ヨキンスイトウチョウ</t>
    </rPh>
    <phoneticPr fontId="5"/>
  </si>
  <si>
    <t>2013_小山臨海公園_預金出納帳_修正版_v.1.1.xls</t>
    <phoneticPr fontId="5"/>
  </si>
  <si>
    <t>2013_小山臨海公園_現金出納帳_修正版_v.1.1.xls</t>
    <rPh sb="12" eb="13">
      <t>ゲンキン</t>
    </rPh>
    <phoneticPr fontId="5"/>
  </si>
  <si>
    <t>契約書</t>
    <rPh sb="0" eb="3">
      <t>ケイヤクショ</t>
    </rPh>
    <phoneticPr fontId="5"/>
  </si>
  <si>
    <t>通帳フォルダ内（三信、三信（小山用）、スルガ）</t>
    <rPh sb="0" eb="2">
      <t>ツウチョウ</t>
    </rPh>
    <rPh sb="6" eb="7">
      <t>ナイ</t>
    </rPh>
    <rPh sb="8" eb="10">
      <t>サンシン</t>
    </rPh>
    <rPh sb="11" eb="13">
      <t>サンシン</t>
    </rPh>
    <rPh sb="14" eb="16">
      <t>オヤマ</t>
    </rPh>
    <rPh sb="16" eb="17">
      <t>ヨウ</t>
    </rPh>
    <phoneticPr fontId="5"/>
  </si>
  <si>
    <t>小山臨海公園指定管理　基本協定書、年度協定書、静岡県委託事業（家守）</t>
    <rPh sb="0" eb="6">
      <t>オヤマリンカイコウエン</t>
    </rPh>
    <rPh sb="6" eb="10">
      <t>シテイカンリ</t>
    </rPh>
    <rPh sb="11" eb="15">
      <t>キホンキョウテイ</t>
    </rPh>
    <rPh sb="15" eb="16">
      <t>ショ</t>
    </rPh>
    <rPh sb="17" eb="22">
      <t>ネンドキョウテイショ</t>
    </rPh>
    <rPh sb="23" eb="26">
      <t>シズオカケン</t>
    </rPh>
    <rPh sb="26" eb="30">
      <t>イタクジギョウ</t>
    </rPh>
    <rPh sb="31" eb="33">
      <t>ヤモリ</t>
    </rPh>
    <phoneticPr fontId="5"/>
  </si>
  <si>
    <t>別表四の①</t>
    <rPh sb="0" eb="2">
      <t>ベッピョウ</t>
    </rPh>
    <rPh sb="2" eb="3">
      <t>ヨン</t>
    </rPh>
    <phoneticPr fontId="10"/>
  </si>
  <si>
    <t>所得金額</t>
    <rPh sb="0" eb="4">
      <t>ショトクキンガク</t>
    </rPh>
    <phoneticPr fontId="10"/>
  </si>
  <si>
    <t>工　事　費</t>
    <rPh sb="0" eb="5">
      <t>コウジヒ</t>
    </rPh>
    <phoneticPr fontId="4"/>
  </si>
  <si>
    <t>修　繕　費</t>
    <rPh sb="0" eb="5">
      <t>シュウゼンヒ</t>
    </rPh>
    <phoneticPr fontId="4"/>
  </si>
  <si>
    <t>保　険　料</t>
    <rPh sb="0" eb="5">
      <t>ホケンリョウ</t>
    </rPh>
    <phoneticPr fontId="4"/>
  </si>
  <si>
    <t>慶　弔　費</t>
    <rPh sb="0" eb="3">
      <t>ケイチョウ</t>
    </rPh>
    <rPh sb="4" eb="5">
      <t>ヒ</t>
    </rPh>
    <phoneticPr fontId="4"/>
  </si>
  <si>
    <t>工　事　費</t>
    <rPh sb="0" eb="5">
      <t>コウジヒ</t>
    </rPh>
    <phoneticPr fontId="5"/>
  </si>
  <si>
    <t xml:space="preserve">    受取　利息</t>
    <rPh sb="4" eb="9">
      <t>ウケトリリソク</t>
    </rPh>
    <phoneticPr fontId="5"/>
  </si>
  <si>
    <t>　　雑　収　入</t>
    <rPh sb="2" eb="7">
      <t>ザツシュウニュウ</t>
    </rPh>
    <phoneticPr fontId="5"/>
  </si>
  <si>
    <t>修  繕  費</t>
    <rPh sb="0" eb="7">
      <t>シュウゼンヒ</t>
    </rPh>
    <phoneticPr fontId="4"/>
  </si>
  <si>
    <t>実数</t>
    <rPh sb="0" eb="2">
      <t>ジッスウ</t>
    </rPh>
    <phoneticPr fontId="4"/>
  </si>
  <si>
    <t>端数切捨</t>
    <rPh sb="0" eb="2">
      <t>ハスウ</t>
    </rPh>
    <rPh sb="2" eb="4">
      <t>キリス</t>
    </rPh>
    <phoneticPr fontId="4"/>
  </si>
  <si>
    <t>当期経常増減額</t>
    <rPh sb="0" eb="2">
      <t>トウキケイジョウ</t>
    </rPh>
    <rPh sb="2" eb="4">
      <t>ケイジョウ</t>
    </rPh>
    <rPh sb="4" eb="7">
      <t>ゾウゲンガク</t>
    </rPh>
    <phoneticPr fontId="4"/>
  </si>
  <si>
    <t>損金不算入額</t>
    <rPh sb="0" eb="6">
      <t>ソンキン</t>
    </rPh>
    <phoneticPr fontId="4"/>
  </si>
  <si>
    <t>所得金額</t>
    <rPh sb="0" eb="4">
      <t>ショトクキンガク</t>
    </rPh>
    <phoneticPr fontId="4"/>
  </si>
  <si>
    <t>法人税・法人市県民税</t>
    <rPh sb="0" eb="2">
      <t>ホウジン</t>
    </rPh>
    <rPh sb="2" eb="3">
      <t>ゼイ</t>
    </rPh>
    <rPh sb="4" eb="6">
      <t>ホウジン</t>
    </rPh>
    <rPh sb="6" eb="10">
      <t>シケンミンゼイ</t>
    </rPh>
    <phoneticPr fontId="4"/>
  </si>
  <si>
    <t>法人税</t>
    <phoneticPr fontId="4"/>
  </si>
  <si>
    <t>所得金額×</t>
    <rPh sb="0" eb="2">
      <t>ショトク</t>
    </rPh>
    <rPh sb="2" eb="4">
      <t>キンガク</t>
    </rPh>
    <phoneticPr fontId="4"/>
  </si>
  <si>
    <t>復興特別法人税額</t>
    <rPh sb="0" eb="2">
      <t>フッコウ</t>
    </rPh>
    <rPh sb="2" eb="4">
      <t>トクベツ</t>
    </rPh>
    <rPh sb="4" eb="8">
      <t>ホウジンゼイガク</t>
    </rPh>
    <phoneticPr fontId="4"/>
  </si>
  <si>
    <t>法人税額</t>
    <rPh sb="0" eb="4">
      <t>ホウジンゼイガク</t>
    </rPh>
    <phoneticPr fontId="4"/>
  </si>
  <si>
    <t>法人市民税</t>
    <rPh sb="0" eb="2">
      <t>ホウジン</t>
    </rPh>
    <rPh sb="2" eb="5">
      <t>シミンゼイ</t>
    </rPh>
    <rPh sb="3" eb="4">
      <t>ミン</t>
    </rPh>
    <rPh sb="4" eb="5">
      <t>ゼイ</t>
    </rPh>
    <phoneticPr fontId="4"/>
  </si>
  <si>
    <t>法人市民事業税</t>
    <rPh sb="0" eb="2">
      <t>ホウジン</t>
    </rPh>
    <rPh sb="2" eb="4">
      <t>シミン</t>
    </rPh>
    <rPh sb="4" eb="6">
      <t>ジギョウ</t>
    </rPh>
    <rPh sb="6" eb="7">
      <t>ゼイ</t>
    </rPh>
    <phoneticPr fontId="4"/>
  </si>
  <si>
    <t>法人税×</t>
    <rPh sb="0" eb="2">
      <t>ホウジン</t>
    </rPh>
    <rPh sb="2" eb="3">
      <t>ゼイ</t>
    </rPh>
    <phoneticPr fontId="4"/>
  </si>
  <si>
    <t>法人県民税</t>
    <rPh sb="0" eb="2">
      <t>ホウジン</t>
    </rPh>
    <rPh sb="2" eb="5">
      <t>ケンミンゼイ</t>
    </rPh>
    <rPh sb="3" eb="4">
      <t>ミン</t>
    </rPh>
    <rPh sb="4" eb="5">
      <t>ゼイ</t>
    </rPh>
    <phoneticPr fontId="4"/>
  </si>
  <si>
    <t>法人県民税　所得割額</t>
    <rPh sb="0" eb="2">
      <t>ホウジン</t>
    </rPh>
    <rPh sb="2" eb="4">
      <t>ケンミン</t>
    </rPh>
    <rPh sb="4" eb="5">
      <t>ゼイ</t>
    </rPh>
    <rPh sb="6" eb="8">
      <t>ショトク</t>
    </rPh>
    <rPh sb="8" eb="9">
      <t>ワリ</t>
    </rPh>
    <rPh sb="9" eb="10">
      <t>ガク</t>
    </rPh>
    <phoneticPr fontId="4"/>
  </si>
  <si>
    <t>法人事業税・地方法人特別税</t>
    <rPh sb="0" eb="2">
      <t>ホウジン</t>
    </rPh>
    <rPh sb="2" eb="5">
      <t>ジギョウゼイ</t>
    </rPh>
    <rPh sb="6" eb="8">
      <t>チホウ</t>
    </rPh>
    <rPh sb="8" eb="10">
      <t>ホウジン</t>
    </rPh>
    <rPh sb="10" eb="12">
      <t>トクベツ</t>
    </rPh>
    <rPh sb="12" eb="13">
      <t>ゼイ</t>
    </rPh>
    <phoneticPr fontId="4"/>
  </si>
  <si>
    <t>法人事業税×</t>
    <rPh sb="0" eb="2">
      <t>ホウジン</t>
    </rPh>
    <rPh sb="2" eb="5">
      <t>ジギョウゼイ</t>
    </rPh>
    <phoneticPr fontId="4"/>
  </si>
  <si>
    <t>静岡県に納める額</t>
    <rPh sb="0" eb="3">
      <t>シズオカケン</t>
    </rPh>
    <rPh sb="4" eb="5">
      <t>オサ</t>
    </rPh>
    <rPh sb="7" eb="8">
      <t>ガク</t>
    </rPh>
    <phoneticPr fontId="4"/>
  </si>
  <si>
    <t>支出交際費等の額（７）の計</t>
    <rPh sb="0" eb="5">
      <t>シシュツコウサイヒトウ</t>
    </rPh>
    <rPh sb="5" eb="6">
      <t>トウ</t>
    </rPh>
    <rPh sb="7" eb="8">
      <t>ガク</t>
    </rPh>
    <rPh sb="12" eb="13">
      <t>ケイ</t>
    </rPh>
    <phoneticPr fontId="4"/>
  </si>
  <si>
    <t>支出交際費等の額の明細</t>
    <rPh sb="0" eb="5">
      <t>シシュツコウサイヒトウ</t>
    </rPh>
    <rPh sb="5" eb="6">
      <t>トウ</t>
    </rPh>
    <rPh sb="7" eb="8">
      <t>ガク</t>
    </rPh>
    <rPh sb="9" eb="11">
      <t>メイサイ</t>
    </rPh>
    <phoneticPr fontId="4"/>
  </si>
  <si>
    <t>定期控除限度額（０円又は６００万円若しくは８００万円）×（　）/12</t>
    <rPh sb="0" eb="7">
      <t>テイキコウジョゲンドガク</t>
    </rPh>
    <rPh sb="9" eb="10">
      <t>エン</t>
    </rPh>
    <rPh sb="10" eb="11">
      <t>マタ</t>
    </rPh>
    <rPh sb="15" eb="17">
      <t>マンエン</t>
    </rPh>
    <rPh sb="17" eb="18">
      <t>モ</t>
    </rPh>
    <rPh sb="24" eb="26">
      <t>マンエン</t>
    </rPh>
    <phoneticPr fontId="4"/>
  </si>
  <si>
    <t>科目</t>
    <rPh sb="0" eb="2">
      <t>カモク</t>
    </rPh>
    <phoneticPr fontId="4"/>
  </si>
  <si>
    <t>支出額</t>
    <rPh sb="0" eb="3">
      <t>シシュツガク</t>
    </rPh>
    <phoneticPr fontId="4"/>
  </si>
  <si>
    <t>控除される額</t>
    <rPh sb="0" eb="2">
      <t>コウジョ</t>
    </rPh>
    <rPh sb="5" eb="6">
      <t>ガク</t>
    </rPh>
    <phoneticPr fontId="4"/>
  </si>
  <si>
    <t>差引（７）</t>
    <rPh sb="0" eb="2">
      <t>サシヒキ</t>
    </rPh>
    <phoneticPr fontId="4"/>
  </si>
  <si>
    <t>損金算入限度額（１）と（２）のうち少ない金額×90/100　又は（１）と（２）のうち少ない金額</t>
    <rPh sb="0" eb="4">
      <t>ソンキンサンニュウ</t>
    </rPh>
    <rPh sb="4" eb="7">
      <t>ゲンドガク</t>
    </rPh>
    <rPh sb="17" eb="18">
      <t>スク</t>
    </rPh>
    <rPh sb="20" eb="22">
      <t>キンガク</t>
    </rPh>
    <rPh sb="30" eb="31">
      <t>マタ</t>
    </rPh>
    <rPh sb="42" eb="43">
      <t>スク</t>
    </rPh>
    <rPh sb="45" eb="47">
      <t>キンガク</t>
    </rPh>
    <phoneticPr fontId="4"/>
  </si>
  <si>
    <t>交際費</t>
    <rPh sb="0" eb="3">
      <t>コウサイヒ</t>
    </rPh>
    <phoneticPr fontId="4"/>
  </si>
  <si>
    <t>損金不算入額</t>
    <rPh sb="0" eb="6">
      <t>ソンキンフサンニュウガク</t>
    </rPh>
    <phoneticPr fontId="4"/>
  </si>
  <si>
    <t>計</t>
    <rPh sb="0" eb="1">
      <t>ケイ</t>
    </rPh>
    <phoneticPr fontId="4"/>
  </si>
  <si>
    <t>３．事業別損益の計画</t>
    <rPh sb="2" eb="4">
      <t>ジギョウ</t>
    </rPh>
    <rPh sb="4" eb="5">
      <t>ベツ</t>
    </rPh>
    <rPh sb="5" eb="7">
      <t>ソンエキ</t>
    </rPh>
    <rPh sb="8" eb="10">
      <t>ケイカク</t>
    </rPh>
    <phoneticPr fontId="5"/>
  </si>
  <si>
    <t>財務諸表の注記（計画）</t>
    <rPh sb="0" eb="4">
      <t>ザイムショヒョウ</t>
    </rPh>
    <rPh sb="5" eb="7">
      <t>チュウキ</t>
    </rPh>
    <rPh sb="8" eb="10">
      <t>ケイカク</t>
    </rPh>
    <phoneticPr fontId="4"/>
  </si>
  <si>
    <t>事業費</t>
    <rPh sb="0" eb="3">
      <t>ジギョウヒ</t>
    </rPh>
    <phoneticPr fontId="11"/>
  </si>
  <si>
    <t>共通</t>
  </si>
  <si>
    <t>管理</t>
  </si>
  <si>
    <t>合計</t>
    <rPh sb="0" eb="2">
      <t>ゴウケイ</t>
    </rPh>
    <phoneticPr fontId="4"/>
  </si>
  <si>
    <t>自主事業収益</t>
    <phoneticPr fontId="4"/>
  </si>
  <si>
    <t xml:space="preserve">    受取　利息</t>
    <rPh sb="4" eb="9">
      <t>ウケトリリソク</t>
    </rPh>
    <phoneticPr fontId="4"/>
  </si>
  <si>
    <t>　　雑　収　入</t>
    <rPh sb="2" eb="7">
      <t>ザツシュウニュウ</t>
    </rPh>
    <phoneticPr fontId="4"/>
  </si>
  <si>
    <t>諸　謝　金</t>
    <phoneticPr fontId="4"/>
  </si>
  <si>
    <t>備品消耗品費</t>
    <rPh sb="0" eb="2">
      <t>ビヒン</t>
    </rPh>
    <rPh sb="2" eb="6">
      <t>ショウ</t>
    </rPh>
    <phoneticPr fontId="11"/>
  </si>
  <si>
    <t>リース　料</t>
    <rPh sb="4" eb="5">
      <t>リョウ</t>
    </rPh>
    <phoneticPr fontId="4"/>
  </si>
  <si>
    <t>リース　料</t>
    <rPh sb="4" eb="5">
      <t>リョウ</t>
    </rPh>
    <phoneticPr fontId="11"/>
  </si>
  <si>
    <t>雑　損　失</t>
    <rPh sb="0" eb="5">
      <t>ザツソンシツ</t>
    </rPh>
    <phoneticPr fontId="4"/>
  </si>
  <si>
    <t>雑　損　失</t>
    <rPh sb="0" eb="5">
      <t>ザツソンシツ</t>
    </rPh>
    <phoneticPr fontId="11"/>
  </si>
  <si>
    <t>科　　　　　　　　　　目</t>
    <phoneticPr fontId="4"/>
  </si>
  <si>
    <t>管理</t>
    <rPh sb="0" eb="2">
      <t>カンリ</t>
    </rPh>
    <phoneticPr fontId="4"/>
  </si>
  <si>
    <t>その他経費 計</t>
    <phoneticPr fontId="4"/>
  </si>
  <si>
    <t>確認用差額</t>
    <rPh sb="0" eb="2">
      <t>カクニン</t>
    </rPh>
    <rPh sb="2" eb="3">
      <t>ヨウ</t>
    </rPh>
    <rPh sb="3" eb="5">
      <t>サガク</t>
    </rPh>
    <phoneticPr fontId="11"/>
  </si>
  <si>
    <t>その他経費 計</t>
    <phoneticPr fontId="4"/>
  </si>
  <si>
    <t>科　　　　　　　　　　目</t>
    <phoneticPr fontId="4"/>
  </si>
  <si>
    <t>確認用差額</t>
    <rPh sb="0" eb="3">
      <t>カクニンヨウ</t>
    </rPh>
    <rPh sb="3" eb="5">
      <t>サガク</t>
    </rPh>
    <phoneticPr fontId="11"/>
  </si>
  <si>
    <t>諸　謝　金</t>
    <phoneticPr fontId="4"/>
  </si>
  <si>
    <t>通勤費</t>
    <rPh sb="0" eb="3">
      <t>ツウキンヒ</t>
    </rPh>
    <phoneticPr fontId="11"/>
  </si>
  <si>
    <t>備品消耗品費</t>
    <rPh sb="0" eb="2">
      <t>ビヒン</t>
    </rPh>
    <phoneticPr fontId="4"/>
  </si>
  <si>
    <t>備品消耗品費</t>
    <rPh sb="0" eb="2">
      <t>ビヒン</t>
    </rPh>
    <rPh sb="2" eb="6">
      <t>ショウモウヒンヒ</t>
    </rPh>
    <phoneticPr fontId="4"/>
  </si>
  <si>
    <t>リース料</t>
    <rPh sb="3" eb="4">
      <t>リョウ</t>
    </rPh>
    <phoneticPr fontId="4"/>
  </si>
  <si>
    <t>雑　損　失</t>
    <rPh sb="0" eb="1">
      <t>ザツ</t>
    </rPh>
    <rPh sb="2" eb="5">
      <t>ソンシツ</t>
    </rPh>
    <phoneticPr fontId="4"/>
  </si>
  <si>
    <t>通　勤　費</t>
    <rPh sb="0" eb="5">
      <t>ツウキンヒ</t>
    </rPh>
    <phoneticPr fontId="11"/>
  </si>
  <si>
    <t>リース　料</t>
    <rPh sb="4" eb="5">
      <t>リョウ</t>
    </rPh>
    <phoneticPr fontId="5"/>
  </si>
  <si>
    <t>備品消耗品費</t>
    <rPh sb="0" eb="2">
      <t>ビヒン</t>
    </rPh>
    <rPh sb="2" eb="6">
      <t>ショウモウヒンヒ</t>
    </rPh>
    <phoneticPr fontId="5"/>
  </si>
  <si>
    <t>チェック</t>
    <phoneticPr fontId="4"/>
  </si>
  <si>
    <t>共通部門</t>
    <rPh sb="0" eb="4">
      <t>キョウツウブモン</t>
    </rPh>
    <phoneticPr fontId="11"/>
  </si>
  <si>
    <t>人件費の比率の計算</t>
    <rPh sb="0" eb="3">
      <t>ジンケンヒ</t>
    </rPh>
    <rPh sb="4" eb="6">
      <t>ヒリツ</t>
    </rPh>
    <rPh sb="7" eb="9">
      <t>ケイサン</t>
    </rPh>
    <phoneticPr fontId="13"/>
  </si>
  <si>
    <t>従事比率で算出</t>
    <rPh sb="0" eb="4">
      <t>ジュウジヒリツ</t>
    </rPh>
    <rPh sb="5" eb="7">
      <t>サンシュツ</t>
    </rPh>
    <phoneticPr fontId="13"/>
  </si>
  <si>
    <t>四捨五入による1円の差があったため、１円を管理部門に加算</t>
    <rPh sb="0" eb="4">
      <t>シシャゴニュウ</t>
    </rPh>
    <rPh sb="8" eb="9">
      <t>エン</t>
    </rPh>
    <rPh sb="10" eb="11">
      <t>サ</t>
    </rPh>
    <rPh sb="19" eb="20">
      <t>エン</t>
    </rPh>
    <rPh sb="21" eb="25">
      <t>カンリブモン</t>
    </rPh>
    <rPh sb="26" eb="28">
      <t>カサン</t>
    </rPh>
    <phoneticPr fontId="11"/>
  </si>
  <si>
    <t>事業費合計</t>
    <rPh sb="0" eb="3">
      <t>ジギョウヒ</t>
    </rPh>
    <rPh sb="3" eb="5">
      <t>ゴウケイ</t>
    </rPh>
    <phoneticPr fontId="5"/>
  </si>
  <si>
    <t>四捨五入による1円の差があったため、１円を管理部門に減算</t>
    <rPh sb="0" eb="4">
      <t>シシャゴニュウ</t>
    </rPh>
    <rPh sb="8" eb="9">
      <t>エン</t>
    </rPh>
    <rPh sb="10" eb="11">
      <t>サ</t>
    </rPh>
    <rPh sb="19" eb="20">
      <t>エン</t>
    </rPh>
    <rPh sb="21" eb="25">
      <t>カンリブモン</t>
    </rPh>
    <rPh sb="26" eb="28">
      <t>ゲンサン</t>
    </rPh>
    <phoneticPr fontId="11"/>
  </si>
  <si>
    <t>freee合計額</t>
    <rPh sb="5" eb="8">
      <t>ゴウケイガク</t>
    </rPh>
    <phoneticPr fontId="4"/>
  </si>
  <si>
    <t>差分</t>
    <rPh sb="0" eb="2">
      <t>サブン</t>
    </rPh>
    <phoneticPr fontId="4"/>
  </si>
  <si>
    <t>雑　損　失</t>
    <rPh sb="0" eb="5">
      <t>ザツソンシツ</t>
    </rPh>
    <phoneticPr fontId="5"/>
  </si>
  <si>
    <t>収益事業PL</t>
    <rPh sb="0" eb="4">
      <t>シュウエキジギョウ</t>
    </rPh>
    <phoneticPr fontId="5"/>
  </si>
  <si>
    <t>スルガ銀行　　熱海駅支店　3208727</t>
    <rPh sb="3" eb="5">
      <t>ギンコウ</t>
    </rPh>
    <rPh sb="7" eb="12">
      <t>アタミシテン</t>
    </rPh>
    <phoneticPr fontId="5"/>
  </si>
  <si>
    <t>三島信用金庫　熱海支店　1162234</t>
    <rPh sb="0" eb="6">
      <t>ミシマシンヨウキンコ</t>
    </rPh>
    <rPh sb="7" eb="11">
      <t>アタミシテン</t>
    </rPh>
    <phoneticPr fontId="5"/>
  </si>
  <si>
    <t>三島信用金庫　熱海支店　1154013</t>
    <rPh sb="0" eb="6">
      <t>ミシマシンヨウキンコ</t>
    </rPh>
    <rPh sb="7" eb="11">
      <t>アタミシテン</t>
    </rPh>
    <phoneticPr fontId="5"/>
  </si>
  <si>
    <t>静岡銀行　　　熱海支店　0891908</t>
    <rPh sb="0" eb="4">
      <t>シズオカギンコウ</t>
    </rPh>
    <rPh sb="7" eb="11">
      <t>アタミシテン</t>
    </rPh>
    <phoneticPr fontId="5"/>
  </si>
  <si>
    <t>　長期借入金</t>
    <rPh sb="1" eb="3">
      <t>チョウキ</t>
    </rPh>
    <rPh sb="3" eb="6">
      <t>チョウカリイレキン</t>
    </rPh>
    <phoneticPr fontId="5"/>
  </si>
  <si>
    <t>　長期借入金</t>
    <rPh sb="1" eb="6">
      <t>チョウキカリイレキン</t>
    </rPh>
    <phoneticPr fontId="5"/>
  </si>
  <si>
    <t>未収　入金</t>
    <phoneticPr fontId="5"/>
  </si>
  <si>
    <t>仮　払　金</t>
    <phoneticPr fontId="5"/>
  </si>
  <si>
    <t>仮　払　金</t>
    <phoneticPr fontId="5"/>
  </si>
  <si>
    <t>短期貸付金</t>
    <phoneticPr fontId="5"/>
  </si>
  <si>
    <t>短期貸付金</t>
    <phoneticPr fontId="5"/>
  </si>
  <si>
    <t>未収　入金</t>
    <phoneticPr fontId="5"/>
  </si>
  <si>
    <t>未払　費用</t>
    <rPh sb="0" eb="2">
      <t>ミバラ</t>
    </rPh>
    <rPh sb="3" eb="5">
      <t>ヒヨウ</t>
    </rPh>
    <phoneticPr fontId="5"/>
  </si>
  <si>
    <t>作業用</t>
    <rPh sb="0" eb="3">
      <t>サギョウヨウ</t>
    </rPh>
    <phoneticPr fontId="4"/>
  </si>
  <si>
    <t>期首残高</t>
    <rPh sb="0" eb="2">
      <t>キシュ</t>
    </rPh>
    <rPh sb="2" eb="4">
      <t>ザンダカ</t>
    </rPh>
    <phoneticPr fontId="4"/>
  </si>
  <si>
    <t>当期借入</t>
    <rPh sb="0" eb="2">
      <t>トウキ</t>
    </rPh>
    <rPh sb="2" eb="4">
      <t>シャクニュウ</t>
    </rPh>
    <phoneticPr fontId="4"/>
  </si>
  <si>
    <t>当期返済</t>
    <rPh sb="0" eb="2">
      <t>トウキ</t>
    </rPh>
    <rPh sb="2" eb="4">
      <t>ヘンサイ</t>
    </rPh>
    <phoneticPr fontId="4"/>
  </si>
  <si>
    <t>期末残高</t>
    <rPh sb="0" eb="2">
      <t>キマツ</t>
    </rPh>
    <rPh sb="2" eb="4">
      <t>ザンダカ</t>
    </rPh>
    <phoneticPr fontId="4"/>
  </si>
  <si>
    <t>当期貸付</t>
    <rPh sb="0" eb="2">
      <t>トウキ</t>
    </rPh>
    <rPh sb="2" eb="4">
      <t>カシツケ</t>
    </rPh>
    <phoneticPr fontId="4"/>
  </si>
  <si>
    <t>当期返済</t>
    <rPh sb="0" eb="4">
      <t>トウキヘンサイ</t>
    </rPh>
    <phoneticPr fontId="4"/>
  </si>
  <si>
    <t>創業支援</t>
    <rPh sb="0" eb="4">
      <t>ソウギョウシエン</t>
    </rPh>
    <phoneticPr fontId="11"/>
  </si>
  <si>
    <t>視察研修受入・講演 等</t>
    <rPh sb="10" eb="11">
      <t>トウ</t>
    </rPh>
    <phoneticPr fontId="11"/>
  </si>
  <si>
    <t>合計</t>
    <rPh sb="0" eb="2">
      <t>ゴウケイ</t>
    </rPh>
    <phoneticPr fontId="11"/>
  </si>
  <si>
    <t>４．借入金の増減の内訳（計画）</t>
    <rPh sb="2" eb="4">
      <t>カリイレ</t>
    </rPh>
    <rPh sb="4" eb="5">
      <t>キン</t>
    </rPh>
    <rPh sb="6" eb="8">
      <t>ゾウゲン</t>
    </rPh>
    <rPh sb="9" eb="11">
      <t>ウチワケ</t>
    </rPh>
    <rPh sb="12" eb="14">
      <t>ケイカク</t>
    </rPh>
    <phoneticPr fontId="4"/>
  </si>
  <si>
    <t>５．貸付金の増減の内訳（計画）</t>
    <rPh sb="2" eb="5">
      <t>カシツケキン</t>
    </rPh>
    <rPh sb="6" eb="8">
      <t>ゾウゲン</t>
    </rPh>
    <rPh sb="9" eb="11">
      <t>ウチワケ</t>
    </rPh>
    <rPh sb="12" eb="14">
      <t>ケイカク</t>
    </rPh>
    <phoneticPr fontId="4"/>
  </si>
  <si>
    <t>売上高利益率</t>
    <rPh sb="0" eb="3">
      <t>ウリアゲダカ</t>
    </rPh>
    <rPh sb="3" eb="5">
      <t>リエキ</t>
    </rPh>
    <rPh sb="5" eb="6">
      <t>リツ</t>
    </rPh>
    <phoneticPr fontId="11"/>
  </si>
  <si>
    <t>科　　　　　　　　　　目</t>
    <phoneticPr fontId="4"/>
  </si>
  <si>
    <t>活動予算書</t>
    <rPh sb="0" eb="2">
      <t>カツドウ</t>
    </rPh>
    <rPh sb="2" eb="4">
      <t>ヨサン</t>
    </rPh>
    <rPh sb="4" eb="5">
      <t>ケイサンショ</t>
    </rPh>
    <phoneticPr fontId="4"/>
  </si>
  <si>
    <t>役員報酬配分　比率</t>
    <rPh sb="0" eb="2">
      <t>ヤクイン</t>
    </rPh>
    <rPh sb="2" eb="4">
      <t>ホウシュウ</t>
    </rPh>
    <rPh sb="4" eb="6">
      <t>ハイブン</t>
    </rPh>
    <rPh sb="7" eb="9">
      <t>ヒリツ</t>
    </rPh>
    <phoneticPr fontId="4"/>
  </si>
  <si>
    <t>役員報酬 配分額</t>
    <rPh sb="0" eb="2">
      <t>ヤクイン</t>
    </rPh>
    <rPh sb="2" eb="4">
      <t>ホウシュウ</t>
    </rPh>
    <rPh sb="5" eb="7">
      <t>ハイブン</t>
    </rPh>
    <rPh sb="7" eb="8">
      <t>ガク</t>
    </rPh>
    <phoneticPr fontId="4"/>
  </si>
  <si>
    <t>従業員給与配分　比率</t>
    <rPh sb="0" eb="5">
      <t>ジュウギョウインキュウヨ</t>
    </rPh>
    <rPh sb="5" eb="7">
      <t>ハイブン</t>
    </rPh>
    <rPh sb="8" eb="10">
      <t>ヒリツ</t>
    </rPh>
    <phoneticPr fontId="4"/>
  </si>
  <si>
    <t>従業員給与　配分額</t>
    <rPh sb="0" eb="3">
      <t>ジュウギョウイン</t>
    </rPh>
    <rPh sb="3" eb="5">
      <t>キュウヨ</t>
    </rPh>
    <rPh sb="6" eb="9">
      <t>ハイブンガク</t>
    </rPh>
    <phoneticPr fontId="4"/>
  </si>
  <si>
    <t>法定福利費配分　比率</t>
    <rPh sb="0" eb="5">
      <t>ホウテイフクリヒ</t>
    </rPh>
    <rPh sb="5" eb="7">
      <t>ハイブン</t>
    </rPh>
    <rPh sb="8" eb="10">
      <t>ヒリツ</t>
    </rPh>
    <phoneticPr fontId="4"/>
  </si>
  <si>
    <t>共通部門役員および従業員法定福利費　配分額</t>
    <rPh sb="0" eb="4">
      <t>キョウツウブモン</t>
    </rPh>
    <rPh sb="9" eb="12">
      <t>ジュウギョウイン</t>
    </rPh>
    <rPh sb="18" eb="21">
      <t>ハイブンガク</t>
    </rPh>
    <phoneticPr fontId="4"/>
  </si>
  <si>
    <t>配分後　人件費合計額</t>
    <rPh sb="0" eb="3">
      <t>ハイブンゴ</t>
    </rPh>
    <rPh sb="4" eb="7">
      <t>ジンケンヒ</t>
    </rPh>
    <rPh sb="7" eb="10">
      <t>ゴウケイガク</t>
    </rPh>
    <phoneticPr fontId="4"/>
  </si>
  <si>
    <t>人件費割合　による　配分率</t>
    <rPh sb="0" eb="3">
      <t>ジンケンヒ</t>
    </rPh>
    <rPh sb="3" eb="5">
      <t>ワリアイ</t>
    </rPh>
    <rPh sb="10" eb="13">
      <t>ハイブンリツ</t>
    </rPh>
    <phoneticPr fontId="4"/>
  </si>
  <si>
    <t>調整額</t>
    <rPh sb="0" eb="3">
      <t>チョウセイガク</t>
    </rPh>
    <phoneticPr fontId="4"/>
  </si>
  <si>
    <t>※合計が１００％になるよう調整</t>
    <rPh sb="1" eb="3">
      <t>ゴウケイ</t>
    </rPh>
    <rPh sb="13" eb="15">
      <t>チョウセイ</t>
    </rPh>
    <phoneticPr fontId="4"/>
  </si>
  <si>
    <t>管理費配分率</t>
    <rPh sb="0" eb="3">
      <t>カンリヒ</t>
    </rPh>
    <rPh sb="3" eb="6">
      <t>ハイブンリツ</t>
    </rPh>
    <phoneticPr fontId="4"/>
  </si>
  <si>
    <t>まちづくり講座</t>
    <rPh sb="5" eb="7">
      <t>コウザ</t>
    </rPh>
    <phoneticPr fontId="11"/>
  </si>
  <si>
    <t>2021年度（2021.4.1〜2022.3.31）の事業別損益の計画は以下の通りです。</t>
    <rPh sb="0" eb="216">
      <t>ネンドジギョウベツソンエキケイカク</t>
    </rPh>
    <phoneticPr fontId="5"/>
  </si>
  <si>
    <t>長期借入金（日本政策金融公庫）</t>
    <rPh sb="0" eb="2">
      <t>チョウキ</t>
    </rPh>
    <phoneticPr fontId="27"/>
  </si>
  <si>
    <t>長期借入金（三島信用金庫）</t>
    <rPh sb="0" eb="1">
      <t>チョウキカリイレキｎ</t>
    </rPh>
    <phoneticPr fontId="27"/>
  </si>
  <si>
    <t>受取民間助成金</t>
    <rPh sb="0" eb="1">
      <t>ウケトリ</t>
    </rPh>
    <phoneticPr fontId="4"/>
  </si>
  <si>
    <t>受託国庫助成金</t>
    <rPh sb="0" eb="2">
      <t>ジュタク</t>
    </rPh>
    <phoneticPr fontId="4"/>
  </si>
  <si>
    <t>2021年4月1日から2022年3月31日まで　</t>
    <phoneticPr fontId="4"/>
  </si>
  <si>
    <t>2021年3月31日現在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</si>
</sst>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176" formatCode="#,##0_);[Red]\(#,##0\)"/>
    <numFmt numFmtId="177" formatCode="#,##0;&quot;▲ &quot;#,##0"/>
    <numFmt numFmtId="178" formatCode="#,##0_ ;[Red]\-#,##0\ "/>
    <numFmt numFmtId="179" formatCode="0.0%"/>
    <numFmt numFmtId="180" formatCode="0_);[Red]\(0\)"/>
  </numFmts>
  <fonts count="28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0"/>
      <color indexed="8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u/>
      <sz val="6.6"/>
      <color theme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1"/>
      <color theme="9" tint="-0.249977111117893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</borders>
  <cellStyleXfs count="1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" fillId="0" borderId="0"/>
    <xf numFmtId="0" fontId="16" fillId="0" borderId="0"/>
  </cellStyleXfs>
  <cellXfs count="267">
    <xf numFmtId="0" fontId="0" fillId="0" borderId="0" xfId="0">
      <alignment vertical="center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177" fontId="18" fillId="0" borderId="2" xfId="0" applyNumberFormat="1" applyFont="1" applyBorder="1" applyAlignment="1">
      <alignment horizontal="right" vertical="top" wrapText="1"/>
    </xf>
    <xf numFmtId="177" fontId="0" fillId="0" borderId="2" xfId="0" applyNumberFormat="1" applyBorder="1" applyAlignment="1">
      <alignment vertical="top" wrapText="1"/>
    </xf>
    <xf numFmtId="177" fontId="18" fillId="0" borderId="1" xfId="0" applyNumberFormat="1" applyFont="1" applyBorder="1" applyAlignment="1">
      <alignment horizontal="right" vertical="top" wrapText="1"/>
    </xf>
    <xf numFmtId="177" fontId="18" fillId="0" borderId="3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vertical="top" wrapText="1"/>
    </xf>
    <xf numFmtId="0" fontId="19" fillId="0" borderId="0" xfId="0" applyFont="1" applyAlignment="1">
      <alignment horizontal="left" vertical="center"/>
    </xf>
    <xf numFmtId="49" fontId="0" fillId="0" borderId="0" xfId="0" applyNumberFormat="1" applyAlignment="1"/>
    <xf numFmtId="177" fontId="18" fillId="0" borderId="4" xfId="0" applyNumberFormat="1" applyFont="1" applyBorder="1" applyAlignment="1">
      <alignment horizontal="right" vertical="top" wrapText="1"/>
    </xf>
    <xf numFmtId="177" fontId="18" fillId="0" borderId="5" xfId="0" applyNumberFormat="1" applyFont="1" applyBorder="1" applyAlignment="1">
      <alignment horizontal="right" vertical="top" wrapText="1"/>
    </xf>
    <xf numFmtId="177" fontId="18" fillId="0" borderId="6" xfId="0" applyNumberFormat="1" applyFont="1" applyBorder="1" applyAlignment="1">
      <alignment horizontal="right" vertical="top" wrapText="1"/>
    </xf>
    <xf numFmtId="177" fontId="18" fillId="0" borderId="7" xfId="0" applyNumberFormat="1" applyFont="1" applyBorder="1" applyAlignment="1">
      <alignment horizontal="right" vertical="top" wrapText="1"/>
    </xf>
    <xf numFmtId="0" fontId="0" fillId="0" borderId="0" xfId="0" applyBorder="1">
      <alignment vertical="center"/>
    </xf>
    <xf numFmtId="0" fontId="18" fillId="0" borderId="0" xfId="0" applyFont="1" applyBorder="1" applyAlignment="1">
      <alignment horizontal="left" vertical="top" wrapText="1"/>
    </xf>
    <xf numFmtId="177" fontId="18" fillId="0" borderId="0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 indent="1"/>
    </xf>
    <xf numFmtId="0" fontId="2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/>
    </xf>
    <xf numFmtId="0" fontId="18" fillId="2" borderId="4" xfId="0" applyFont="1" applyFill="1" applyBorder="1" applyAlignment="1">
      <alignment horizontal="center" vertical="center" wrapText="1"/>
    </xf>
    <xf numFmtId="177" fontId="18" fillId="2" borderId="4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right" vertical="top" wrapText="1"/>
    </xf>
    <xf numFmtId="178" fontId="0" fillId="0" borderId="0" xfId="0" applyNumberFormat="1" applyAlignment="1"/>
    <xf numFmtId="177" fontId="0" fillId="0" borderId="0" xfId="0" applyNumberFormat="1">
      <alignment vertical="center"/>
    </xf>
    <xf numFmtId="177" fontId="18" fillId="0" borderId="5" xfId="0" applyNumberFormat="1" applyFont="1" applyBorder="1" applyAlignment="1">
      <alignment vertical="top" wrapText="1"/>
    </xf>
    <xf numFmtId="177" fontId="18" fillId="0" borderId="8" xfId="0" applyNumberFormat="1" applyFont="1" applyBorder="1" applyAlignment="1">
      <alignment horizontal="right" vertical="top" wrapTex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>
      <alignment vertical="center"/>
    </xf>
    <xf numFmtId="0" fontId="18" fillId="0" borderId="1" xfId="0" applyFont="1" applyBorder="1" applyAlignment="1">
      <alignment horizontal="left" vertical="top" wrapText="1" indent="4"/>
    </xf>
    <xf numFmtId="0" fontId="0" fillId="0" borderId="0" xfId="0">
      <alignment vertical="center"/>
    </xf>
    <xf numFmtId="0" fontId="18" fillId="0" borderId="1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 indent="2"/>
    </xf>
    <xf numFmtId="0" fontId="18" fillId="0" borderId="1" xfId="0" applyFont="1" applyBorder="1" applyAlignment="1">
      <alignment horizontal="left" vertical="top" wrapText="1"/>
    </xf>
    <xf numFmtId="177" fontId="18" fillId="0" borderId="2" xfId="0" applyNumberFormat="1" applyFont="1" applyBorder="1" applyAlignment="1">
      <alignment horizontal="right" vertical="top" wrapText="1"/>
    </xf>
    <xf numFmtId="177" fontId="0" fillId="0" borderId="2" xfId="0" applyNumberFormat="1" applyBorder="1" applyAlignment="1">
      <alignment vertical="top" wrapText="1"/>
    </xf>
    <xf numFmtId="177" fontId="18" fillId="0" borderId="1" xfId="0" applyNumberFormat="1" applyFont="1" applyBorder="1" applyAlignment="1">
      <alignment horizontal="right" vertical="top" wrapText="1"/>
    </xf>
    <xf numFmtId="177" fontId="18" fillId="0" borderId="13" xfId="0" applyNumberFormat="1" applyFont="1" applyBorder="1" applyAlignment="1">
      <alignment horizontal="right" vertical="top" wrapText="1"/>
    </xf>
    <xf numFmtId="177" fontId="18" fillId="0" borderId="3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vertical="top" wrapText="1"/>
    </xf>
    <xf numFmtId="0" fontId="18" fillId="0" borderId="2" xfId="0" applyFont="1" applyBorder="1" applyAlignment="1">
      <alignment horizontal="left" vertical="top" wrapText="1" indent="1"/>
    </xf>
    <xf numFmtId="0" fontId="18" fillId="0" borderId="2" xfId="0" applyFont="1" applyBorder="1" applyAlignment="1">
      <alignment horizontal="left" vertical="top" wrapText="1" indent="3"/>
    </xf>
    <xf numFmtId="0" fontId="18" fillId="0" borderId="2" xfId="0" applyFont="1" applyBorder="1" applyAlignment="1">
      <alignment horizontal="left" vertical="center" wrapText="1" indent="1"/>
    </xf>
    <xf numFmtId="0" fontId="18" fillId="0" borderId="2" xfId="0" applyFont="1" applyBorder="1" applyAlignment="1">
      <alignment horizontal="left" vertical="top" wrapText="1" indent="4"/>
    </xf>
    <xf numFmtId="177" fontId="18" fillId="0" borderId="4" xfId="0" applyNumberFormat="1" applyFont="1" applyBorder="1" applyAlignment="1">
      <alignment horizontal="right" vertical="top" wrapText="1"/>
    </xf>
    <xf numFmtId="177" fontId="18" fillId="0" borderId="5" xfId="0" applyNumberFormat="1" applyFont="1" applyBorder="1" applyAlignment="1">
      <alignment horizontal="right" vertical="top" wrapText="1"/>
    </xf>
    <xf numFmtId="177" fontId="18" fillId="0" borderId="6" xfId="0" applyNumberFormat="1" applyFont="1" applyBorder="1" applyAlignment="1">
      <alignment horizontal="right" vertical="top" wrapText="1"/>
    </xf>
    <xf numFmtId="0" fontId="18" fillId="0" borderId="0" xfId="0" applyFont="1" applyFill="1" applyBorder="1" applyAlignment="1">
      <alignment vertical="top"/>
    </xf>
    <xf numFmtId="0" fontId="18" fillId="2" borderId="1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right" vertical="top" wrapText="1"/>
    </xf>
    <xf numFmtId="177" fontId="18" fillId="2" borderId="14" xfId="0" applyNumberFormat="1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177" fontId="18" fillId="2" borderId="15" xfId="0" applyNumberFormat="1" applyFont="1" applyFill="1" applyBorder="1" applyAlignment="1">
      <alignment horizontal="center" vertical="center" wrapText="1"/>
    </xf>
    <xf numFmtId="177" fontId="18" fillId="2" borderId="16" xfId="0" applyNumberFormat="1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 indent="2"/>
    </xf>
    <xf numFmtId="177" fontId="18" fillId="3" borderId="4" xfId="0" applyNumberFormat="1" applyFont="1" applyFill="1" applyBorder="1" applyAlignment="1">
      <alignment horizontal="right" vertical="top" wrapText="1"/>
    </xf>
    <xf numFmtId="177" fontId="18" fillId="3" borderId="13" xfId="0" applyNumberFormat="1" applyFont="1" applyFill="1" applyBorder="1" applyAlignment="1">
      <alignment horizontal="righ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 indent="1"/>
    </xf>
    <xf numFmtId="0" fontId="18" fillId="0" borderId="1" xfId="0" applyFont="1" applyBorder="1" applyAlignment="1">
      <alignment horizontal="left" vertical="top" wrapText="1" indent="3"/>
    </xf>
    <xf numFmtId="0" fontId="18" fillId="0" borderId="1" xfId="0" applyFont="1" applyBorder="1" applyAlignment="1">
      <alignment horizontal="left" vertical="center" wrapText="1" indent="1"/>
    </xf>
    <xf numFmtId="49" fontId="23" fillId="0" borderId="1" xfId="0" applyNumberFormat="1" applyFont="1" applyBorder="1" applyAlignment="1">
      <alignment horizontal="left" indent="4"/>
    </xf>
    <xf numFmtId="49" fontId="23" fillId="0" borderId="1" xfId="0" applyNumberFormat="1" applyFont="1" applyBorder="1" applyAlignment="1">
      <alignment horizontal="left" indent="3"/>
    </xf>
    <xf numFmtId="177" fontId="18" fillId="4" borderId="14" xfId="0" applyNumberFormat="1" applyFont="1" applyFill="1" applyBorder="1" applyAlignment="1">
      <alignment horizontal="center" vertical="center" wrapText="1"/>
    </xf>
    <xf numFmtId="177" fontId="18" fillId="4" borderId="16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 indent="1"/>
    </xf>
    <xf numFmtId="0" fontId="18" fillId="0" borderId="6" xfId="0" applyFont="1" applyBorder="1" applyAlignment="1">
      <alignment horizontal="left" vertical="top" wrapText="1" indent="1"/>
    </xf>
    <xf numFmtId="0" fontId="18" fillId="0" borderId="1" xfId="0" applyFont="1" applyBorder="1" applyAlignment="1">
      <alignment horizontal="left" vertical="top" wrapText="1" indent="2"/>
    </xf>
    <xf numFmtId="0" fontId="18" fillId="0" borderId="17" xfId="0" applyFont="1" applyBorder="1" applyAlignment="1">
      <alignment horizontal="left" vertical="top" wrapText="1" indent="1"/>
    </xf>
    <xf numFmtId="0" fontId="18" fillId="2" borderId="18" xfId="0" applyFont="1" applyFill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left" indent="4"/>
    </xf>
    <xf numFmtId="49" fontId="18" fillId="0" borderId="2" xfId="0" applyNumberFormat="1" applyFont="1" applyBorder="1" applyAlignment="1">
      <alignment horizontal="left" indent="3"/>
    </xf>
    <xf numFmtId="0" fontId="7" fillId="0" borderId="1" xfId="0" applyFont="1" applyFill="1" applyBorder="1" applyAlignment="1">
      <alignment horizontal="left" vertical="top" wrapText="1" indent="3"/>
    </xf>
    <xf numFmtId="0" fontId="18" fillId="4" borderId="6" xfId="0" applyFont="1" applyFill="1" applyBorder="1" applyAlignment="1">
      <alignment vertical="center" wrapText="1"/>
    </xf>
    <xf numFmtId="0" fontId="18" fillId="4" borderId="5" xfId="0" applyFont="1" applyFill="1" applyBorder="1" applyAlignment="1">
      <alignment vertical="center"/>
    </xf>
    <xf numFmtId="0" fontId="18" fillId="0" borderId="1" xfId="0" applyFont="1" applyBorder="1" applyAlignment="1">
      <alignment horizontal="left" vertical="center" indent="1"/>
    </xf>
    <xf numFmtId="0" fontId="18" fillId="0" borderId="1" xfId="0" applyFont="1" applyBorder="1" applyAlignment="1">
      <alignment horizontal="left" vertical="top" indent="3"/>
    </xf>
    <xf numFmtId="0" fontId="18" fillId="0" borderId="5" xfId="0" applyFont="1" applyBorder="1" applyAlignment="1">
      <alignment horizontal="left" vertical="top" indent="1"/>
    </xf>
    <xf numFmtId="0" fontId="18" fillId="2" borderId="16" xfId="0" applyFont="1" applyFill="1" applyBorder="1" applyAlignment="1">
      <alignment horizontal="center" vertical="center" wrapText="1"/>
    </xf>
    <xf numFmtId="177" fontId="18" fillId="3" borderId="19" xfId="0" applyNumberFormat="1" applyFont="1" applyFill="1" applyBorder="1" applyAlignment="1">
      <alignment horizontal="right" vertical="top" wrapText="1"/>
    </xf>
    <xf numFmtId="177" fontId="18" fillId="0" borderId="19" xfId="0" applyNumberFormat="1" applyFont="1" applyBorder="1" applyAlignment="1">
      <alignment horizontal="right" vertical="top" wrapText="1"/>
    </xf>
    <xf numFmtId="177" fontId="18" fillId="3" borderId="20" xfId="0" applyNumberFormat="1" applyFont="1" applyFill="1" applyBorder="1" applyAlignment="1">
      <alignment horizontal="right" vertical="top" wrapText="1"/>
    </xf>
    <xf numFmtId="0" fontId="0" fillId="0" borderId="17" xfId="0" applyBorder="1">
      <alignment vertical="center"/>
    </xf>
    <xf numFmtId="0" fontId="0" fillId="0" borderId="21" xfId="0" applyBorder="1">
      <alignment vertical="center"/>
    </xf>
    <xf numFmtId="177" fontId="0" fillId="0" borderId="21" xfId="0" applyNumberFormat="1" applyBorder="1">
      <alignment vertical="center"/>
    </xf>
    <xf numFmtId="0" fontId="18" fillId="2" borderId="6" xfId="0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left" indent="3"/>
    </xf>
    <xf numFmtId="49" fontId="18" fillId="0" borderId="5" xfId="0" applyNumberFormat="1" applyFont="1" applyBorder="1" applyAlignment="1">
      <alignment horizontal="left" indent="2"/>
    </xf>
    <xf numFmtId="49" fontId="18" fillId="0" borderId="1" xfId="0" applyNumberFormat="1" applyFont="1" applyBorder="1" applyAlignment="1">
      <alignment horizontal="left" indent="4"/>
    </xf>
    <xf numFmtId="49" fontId="18" fillId="0" borderId="1" xfId="0" applyNumberFormat="1" applyFont="1" applyBorder="1" applyAlignment="1">
      <alignment horizontal="left" indent="2"/>
    </xf>
    <xf numFmtId="0" fontId="7" fillId="0" borderId="1" xfId="0" applyFont="1" applyFill="1" applyBorder="1" applyAlignment="1">
      <alignment horizontal="left" vertical="top" wrapText="1" indent="2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177" fontId="18" fillId="0" borderId="9" xfId="0" applyNumberFormat="1" applyFont="1" applyBorder="1" applyAlignment="1">
      <alignment horizontal="right" vertical="top" wrapText="1"/>
    </xf>
    <xf numFmtId="179" fontId="0" fillId="0" borderId="0" xfId="0" applyNumberFormat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177" fontId="18" fillId="0" borderId="25" xfId="0" applyNumberFormat="1" applyFont="1" applyBorder="1" applyAlignment="1">
      <alignment horizontal="right" vertical="top" wrapText="1"/>
    </xf>
    <xf numFmtId="0" fontId="0" fillId="0" borderId="26" xfId="0" applyBorder="1">
      <alignment vertical="center"/>
    </xf>
    <xf numFmtId="179" fontId="0" fillId="0" borderId="27" xfId="0" applyNumberFormat="1" applyBorder="1">
      <alignment vertical="center"/>
    </xf>
    <xf numFmtId="0" fontId="0" fillId="0" borderId="28" xfId="0" applyBorder="1">
      <alignment vertical="center"/>
    </xf>
    <xf numFmtId="9" fontId="0" fillId="0" borderId="25" xfId="0" applyNumberFormat="1" applyBorder="1">
      <alignment vertical="center"/>
    </xf>
    <xf numFmtId="0" fontId="0" fillId="0" borderId="29" xfId="0" applyBorder="1">
      <alignment vertical="center"/>
    </xf>
    <xf numFmtId="177" fontId="18" fillId="0" borderId="29" xfId="0" applyNumberFormat="1" applyFont="1" applyBorder="1" applyAlignment="1">
      <alignment horizontal="right" vertical="top" wrapText="1"/>
    </xf>
    <xf numFmtId="177" fontId="18" fillId="0" borderId="10" xfId="0" applyNumberFormat="1" applyFont="1" applyBorder="1" applyAlignment="1">
      <alignment horizontal="right" vertical="top" wrapText="1"/>
    </xf>
    <xf numFmtId="179" fontId="0" fillId="0" borderId="11" xfId="0" applyNumberFormat="1" applyBorder="1">
      <alignment vertical="center"/>
    </xf>
    <xf numFmtId="0" fontId="23" fillId="0" borderId="29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180" fontId="0" fillId="0" borderId="9" xfId="0" applyNumberFormat="1" applyBorder="1">
      <alignment vertical="center"/>
    </xf>
    <xf numFmtId="177" fontId="18" fillId="5" borderId="9" xfId="0" applyNumberFormat="1" applyFont="1" applyFill="1" applyBorder="1" applyAlignment="1">
      <alignment horizontal="right" vertical="top" wrapText="1"/>
    </xf>
    <xf numFmtId="180" fontId="0" fillId="0" borderId="11" xfId="0" applyNumberFormat="1" applyBorder="1">
      <alignment vertical="center"/>
    </xf>
    <xf numFmtId="177" fontId="18" fillId="0" borderId="30" xfId="0" applyNumberFormat="1" applyFont="1" applyBorder="1" applyAlignment="1">
      <alignment horizontal="right" vertical="top" wrapText="1"/>
    </xf>
    <xf numFmtId="180" fontId="0" fillId="0" borderId="27" xfId="0" applyNumberFormat="1" applyBorder="1">
      <alignment vertical="center"/>
    </xf>
    <xf numFmtId="177" fontId="18" fillId="0" borderId="24" xfId="0" applyNumberFormat="1" applyFont="1" applyBorder="1" applyAlignment="1">
      <alignment horizontal="right" vertical="top" wrapText="1"/>
    </xf>
    <xf numFmtId="180" fontId="0" fillId="0" borderId="25" xfId="0" applyNumberFormat="1" applyBorder="1">
      <alignment vertical="center"/>
    </xf>
    <xf numFmtId="9" fontId="0" fillId="0" borderId="29" xfId="0" applyNumberFormat="1" applyBorder="1">
      <alignment vertical="center"/>
    </xf>
    <xf numFmtId="177" fontId="18" fillId="5" borderId="30" xfId="0" applyNumberFormat="1" applyFont="1" applyFill="1" applyBorder="1">
      <alignment vertical="center"/>
    </xf>
    <xf numFmtId="0" fontId="18" fillId="2" borderId="33" xfId="0" applyFont="1" applyFill="1" applyBorder="1" applyAlignment="1">
      <alignment horizontal="center" vertical="center" wrapText="1"/>
    </xf>
    <xf numFmtId="0" fontId="0" fillId="0" borderId="9" xfId="0" applyFill="1" applyBorder="1">
      <alignment vertical="center"/>
    </xf>
    <xf numFmtId="177" fontId="18" fillId="2" borderId="18" xfId="0" applyNumberFormat="1" applyFont="1" applyFill="1" applyBorder="1" applyAlignment="1">
      <alignment horizontal="center" vertical="center" wrapText="1"/>
    </xf>
    <xf numFmtId="177" fontId="18" fillId="2" borderId="33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top" wrapText="1" indent="2"/>
    </xf>
    <xf numFmtId="0" fontId="18" fillId="0" borderId="22" xfId="0" applyFont="1" applyBorder="1" applyAlignment="1">
      <alignment horizontal="left" vertical="top" wrapText="1" indent="2"/>
    </xf>
    <xf numFmtId="0" fontId="18" fillId="0" borderId="3" xfId="0" applyFont="1" applyBorder="1" applyAlignment="1">
      <alignment horizontal="right" vertical="top" wrapText="1"/>
    </xf>
    <xf numFmtId="0" fontId="18" fillId="0" borderId="23" xfId="0" applyFont="1" applyBorder="1" applyAlignment="1">
      <alignment horizontal="right" vertical="top" wrapText="1"/>
    </xf>
    <xf numFmtId="0" fontId="0" fillId="0" borderId="12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177" fontId="18" fillId="0" borderId="17" xfId="0" applyNumberFormat="1" applyFont="1" applyBorder="1" applyAlignment="1">
      <alignment horizontal="right" vertical="top" wrapText="1"/>
    </xf>
    <xf numFmtId="0" fontId="24" fillId="0" borderId="0" xfId="0" applyFont="1">
      <alignment vertical="center"/>
    </xf>
    <xf numFmtId="0" fontId="0" fillId="2" borderId="10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23" fillId="2" borderId="25" xfId="0" applyFont="1" applyFill="1" applyBorder="1">
      <alignment vertical="center"/>
    </xf>
    <xf numFmtId="177" fontId="18" fillId="2" borderId="9" xfId="0" applyNumberFormat="1" applyFont="1" applyFill="1" applyBorder="1" applyAlignment="1">
      <alignment horizontal="right" vertical="top" wrapText="1"/>
    </xf>
    <xf numFmtId="177" fontId="18" fillId="2" borderId="25" xfId="0" applyNumberFormat="1" applyFont="1" applyFill="1" applyBorder="1" applyAlignment="1">
      <alignment horizontal="right" vertical="top" wrapText="1"/>
    </xf>
    <xf numFmtId="0" fontId="0" fillId="2" borderId="27" xfId="0" applyFill="1" applyBorder="1">
      <alignment vertical="center"/>
    </xf>
    <xf numFmtId="0" fontId="0" fillId="2" borderId="28" xfId="0" applyFill="1" applyBorder="1">
      <alignment vertical="center"/>
    </xf>
    <xf numFmtId="177" fontId="18" fillId="5" borderId="30" xfId="0" applyNumberFormat="1" applyFont="1" applyFill="1" applyBorder="1" applyAlignment="1">
      <alignment horizontal="right" vertical="top" wrapText="1"/>
    </xf>
    <xf numFmtId="177" fontId="18" fillId="2" borderId="29" xfId="0" applyNumberFormat="1" applyFont="1" applyFill="1" applyBorder="1" applyAlignment="1">
      <alignment horizontal="right" vertical="top" wrapText="1"/>
    </xf>
    <xf numFmtId="180" fontId="0" fillId="2" borderId="29" xfId="0" applyNumberFormat="1" applyFill="1" applyBorder="1">
      <alignment vertical="center"/>
    </xf>
    <xf numFmtId="180" fontId="0" fillId="2" borderId="11" xfId="0" applyNumberFormat="1" applyFill="1" applyBorder="1">
      <alignment vertical="center"/>
    </xf>
    <xf numFmtId="10" fontId="0" fillId="0" borderId="11" xfId="0" applyNumberFormat="1" applyBorder="1">
      <alignment vertical="center"/>
    </xf>
    <xf numFmtId="0" fontId="0" fillId="2" borderId="26" xfId="0" applyFill="1" applyBorder="1">
      <alignment vertical="center"/>
    </xf>
    <xf numFmtId="177" fontId="18" fillId="0" borderId="5" xfId="0" applyNumberFormat="1" applyFont="1" applyFill="1" applyBorder="1" applyAlignment="1">
      <alignment horizontal="right" vertical="top" wrapText="1"/>
    </xf>
    <xf numFmtId="0" fontId="18" fillId="2" borderId="9" xfId="12" applyFont="1" applyFill="1" applyBorder="1" applyAlignment="1">
      <alignment horizontal="center" vertical="center" wrapText="1"/>
    </xf>
    <xf numFmtId="0" fontId="16" fillId="0" borderId="9" xfId="12" applyBorder="1"/>
    <xf numFmtId="0" fontId="25" fillId="0" borderId="9" xfId="12" applyFont="1" applyBorder="1"/>
    <xf numFmtId="0" fontId="16" fillId="0" borderId="0" xfId="12"/>
    <xf numFmtId="0" fontId="18" fillId="0" borderId="9" xfId="12" applyFont="1" applyBorder="1" applyAlignment="1">
      <alignment horizontal="left" vertical="top" wrapText="1"/>
    </xf>
    <xf numFmtId="0" fontId="18" fillId="0" borderId="9" xfId="12" applyFont="1" applyBorder="1" applyAlignment="1">
      <alignment horizontal="left" vertical="top" wrapText="1" indent="1"/>
    </xf>
    <xf numFmtId="0" fontId="16" fillId="0" borderId="9" xfId="12" applyFill="1" applyBorder="1"/>
    <xf numFmtId="3" fontId="16" fillId="0" borderId="9" xfId="12" applyNumberFormat="1" applyBorder="1"/>
    <xf numFmtId="0" fontId="18" fillId="0" borderId="9" xfId="12" applyFont="1" applyBorder="1" applyAlignment="1">
      <alignment horizontal="left" vertical="top" wrapText="1" indent="3"/>
    </xf>
    <xf numFmtId="0" fontId="18" fillId="0" borderId="9" xfId="12" applyFont="1" applyBorder="1" applyAlignment="1">
      <alignment horizontal="left" vertical="center" wrapText="1" indent="1"/>
    </xf>
    <xf numFmtId="0" fontId="18" fillId="0" borderId="9" xfId="12" applyFont="1" applyBorder="1" applyAlignment="1">
      <alignment horizontal="left" vertical="top" wrapText="1" indent="4"/>
    </xf>
    <xf numFmtId="3" fontId="16" fillId="0" borderId="9" xfId="12" applyNumberFormat="1" applyFill="1" applyBorder="1"/>
    <xf numFmtId="0" fontId="18" fillId="0" borderId="9" xfId="12" applyFont="1" applyFill="1" applyBorder="1" applyAlignment="1">
      <alignment horizontal="left" vertical="top" wrapText="1" indent="4"/>
    </xf>
    <xf numFmtId="0" fontId="25" fillId="0" borderId="0" xfId="12" applyFont="1"/>
    <xf numFmtId="49" fontId="18" fillId="0" borderId="9" xfId="12" applyNumberFormat="1" applyFont="1" applyBorder="1" applyAlignment="1">
      <alignment horizontal="left" indent="4"/>
    </xf>
    <xf numFmtId="0" fontId="25" fillId="0" borderId="9" xfId="12" applyFont="1" applyFill="1" applyBorder="1"/>
    <xf numFmtId="49" fontId="18" fillId="0" borderId="9" xfId="12" applyNumberFormat="1" applyFont="1" applyBorder="1" applyAlignment="1">
      <alignment horizontal="left" indent="3"/>
    </xf>
    <xf numFmtId="0" fontId="18" fillId="0" borderId="9" xfId="12" applyFont="1" applyBorder="1" applyAlignment="1">
      <alignment horizontal="left" vertical="top" wrapText="1" indent="2"/>
    </xf>
    <xf numFmtId="179" fontId="16" fillId="0" borderId="9" xfId="12" applyNumberFormat="1" applyBorder="1"/>
    <xf numFmtId="0" fontId="18" fillId="2" borderId="31" xfId="12" applyFont="1" applyFill="1" applyBorder="1" applyAlignment="1">
      <alignment horizontal="center" vertical="center" wrapText="1"/>
    </xf>
    <xf numFmtId="5" fontId="16" fillId="0" borderId="9" xfId="12" applyNumberFormat="1" applyBorder="1"/>
    <xf numFmtId="5" fontId="16" fillId="0" borderId="0" xfId="12" applyNumberFormat="1"/>
    <xf numFmtId="0" fontId="16" fillId="6" borderId="9" xfId="12" applyFill="1" applyBorder="1"/>
    <xf numFmtId="0" fontId="18" fillId="6" borderId="9" xfId="12" applyFont="1" applyFill="1" applyBorder="1" applyAlignment="1">
      <alignment horizontal="center" vertical="center" wrapText="1"/>
    </xf>
    <xf numFmtId="0" fontId="0" fillId="0" borderId="0" xfId="0" applyAlignment="1"/>
    <xf numFmtId="3" fontId="16" fillId="7" borderId="9" xfId="12" applyNumberFormat="1" applyFill="1" applyBorder="1"/>
    <xf numFmtId="3" fontId="16" fillId="0" borderId="0" xfId="12" applyNumberFormat="1"/>
    <xf numFmtId="0" fontId="16" fillId="2" borderId="9" xfId="12" applyFill="1" applyBorder="1"/>
    <xf numFmtId="3" fontId="16" fillId="2" borderId="9" xfId="12" applyNumberFormat="1" applyFill="1" applyBorder="1"/>
    <xf numFmtId="0" fontId="18" fillId="7" borderId="9" xfId="12" applyFont="1" applyFill="1" applyBorder="1" applyAlignment="1">
      <alignment horizontal="left" vertical="top" wrapText="1" indent="4"/>
    </xf>
    <xf numFmtId="179" fontId="16" fillId="7" borderId="9" xfId="12" applyNumberFormat="1" applyFill="1" applyBorder="1"/>
    <xf numFmtId="0" fontId="18" fillId="8" borderId="9" xfId="12" applyFont="1" applyFill="1" applyBorder="1" applyAlignment="1">
      <alignment horizontal="center" vertical="center" wrapText="1"/>
    </xf>
    <xf numFmtId="0" fontId="16" fillId="8" borderId="9" xfId="12" applyFill="1" applyBorder="1"/>
    <xf numFmtId="3" fontId="16" fillId="8" borderId="9" xfId="12" applyNumberFormat="1" applyFill="1" applyBorder="1"/>
    <xf numFmtId="0" fontId="25" fillId="8" borderId="9" xfId="12" applyFont="1" applyFill="1" applyBorder="1"/>
    <xf numFmtId="0" fontId="0" fillId="0" borderId="9" xfId="0" applyBorder="1" applyAlignment="1">
      <alignment horizontal="left" vertical="center" indent="1"/>
    </xf>
    <xf numFmtId="0" fontId="0" fillId="0" borderId="9" xfId="0" applyFill="1" applyBorder="1" applyAlignment="1">
      <alignment horizontal="left" vertical="center"/>
    </xf>
    <xf numFmtId="3" fontId="0" fillId="0" borderId="0" xfId="0" applyNumberFormat="1">
      <alignment vertical="center"/>
    </xf>
    <xf numFmtId="3" fontId="16" fillId="9" borderId="9" xfId="12" applyNumberFormat="1" applyFill="1" applyBorder="1"/>
    <xf numFmtId="3" fontId="16" fillId="5" borderId="9" xfId="12" applyNumberFormat="1" applyFill="1" applyBorder="1"/>
    <xf numFmtId="0" fontId="0" fillId="0" borderId="9" xfId="0" applyFill="1" applyBorder="1" applyAlignment="1">
      <alignment horizontal="left" vertical="center" indent="1"/>
    </xf>
    <xf numFmtId="9" fontId="0" fillId="0" borderId="9" xfId="0" applyNumberFormat="1" applyBorder="1">
      <alignment vertical="center"/>
    </xf>
    <xf numFmtId="0" fontId="0" fillId="8" borderId="9" xfId="0" applyFill="1" applyBorder="1">
      <alignment vertical="center"/>
    </xf>
    <xf numFmtId="3" fontId="0" fillId="0" borderId="9" xfId="0" applyNumberFormat="1" applyBorder="1">
      <alignment vertical="center"/>
    </xf>
    <xf numFmtId="10" fontId="0" fillId="0" borderId="9" xfId="0" applyNumberFormat="1" applyBorder="1">
      <alignment vertical="center"/>
    </xf>
    <xf numFmtId="10" fontId="0" fillId="8" borderId="9" xfId="0" applyNumberFormat="1" applyFill="1" applyBorder="1">
      <alignment vertical="center"/>
    </xf>
    <xf numFmtId="5" fontId="16" fillId="10" borderId="9" xfId="12" applyNumberFormat="1" applyFill="1" applyBorder="1"/>
    <xf numFmtId="176" fontId="16" fillId="0" borderId="0" xfId="12" applyNumberFormat="1"/>
    <xf numFmtId="176" fontId="16" fillId="0" borderId="0" xfId="12" applyNumberFormat="1" applyFill="1"/>
    <xf numFmtId="5" fontId="16" fillId="0" borderId="9" xfId="12" applyNumberFormat="1" applyFill="1" applyBorder="1"/>
    <xf numFmtId="176" fontId="16" fillId="5" borderId="0" xfId="12" applyNumberFormat="1" applyFill="1"/>
    <xf numFmtId="0" fontId="16" fillId="7" borderId="9" xfId="12" applyFill="1" applyBorder="1"/>
    <xf numFmtId="0" fontId="18" fillId="5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0" fillId="0" borderId="36" xfId="0" applyBorder="1">
      <alignment vertical="center"/>
    </xf>
    <xf numFmtId="0" fontId="20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right" vertical="top" wrapText="1"/>
    </xf>
    <xf numFmtId="177" fontId="18" fillId="2" borderId="19" xfId="0" applyNumberFormat="1" applyFont="1" applyFill="1" applyBorder="1" applyAlignment="1">
      <alignment horizontal="center" vertical="center" wrapText="1"/>
    </xf>
    <xf numFmtId="177" fontId="18" fillId="2" borderId="4" xfId="0" applyNumberFormat="1" applyFont="1" applyFill="1" applyBorder="1" applyAlignment="1">
      <alignment horizontal="center" vertical="center" wrapText="1"/>
    </xf>
    <xf numFmtId="177" fontId="18" fillId="0" borderId="6" xfId="0" applyNumberFormat="1" applyFont="1" applyBorder="1" applyAlignment="1">
      <alignment horizontal="center" vertical="top" wrapText="1"/>
    </xf>
    <xf numFmtId="177" fontId="18" fillId="0" borderId="34" xfId="0" applyNumberFormat="1" applyFont="1" applyBorder="1" applyAlignment="1">
      <alignment horizontal="center" vertical="top" wrapText="1"/>
    </xf>
    <xf numFmtId="0" fontId="18" fillId="0" borderId="17" xfId="0" applyFont="1" applyBorder="1" applyAlignment="1">
      <alignment horizontal="left" vertical="top" wrapText="1"/>
    </xf>
    <xf numFmtId="177" fontId="18" fillId="0" borderId="5" xfId="0" applyNumberFormat="1" applyFont="1" applyBorder="1" applyAlignment="1">
      <alignment horizontal="center" vertical="top" wrapText="1"/>
    </xf>
    <xf numFmtId="177" fontId="18" fillId="0" borderId="35" xfId="0" applyNumberFormat="1" applyFont="1" applyBorder="1" applyAlignment="1">
      <alignment horizontal="center" vertical="top" wrapText="1"/>
    </xf>
    <xf numFmtId="177" fontId="18" fillId="0" borderId="0" xfId="0" applyNumberFormat="1" applyFont="1" applyBorder="1" applyAlignment="1">
      <alignment horizontal="center" vertical="top" wrapText="1"/>
    </xf>
    <xf numFmtId="0" fontId="14" fillId="2" borderId="9" xfId="12" applyFont="1" applyFill="1" applyBorder="1" applyAlignment="1">
      <alignment horizontal="center"/>
    </xf>
    <xf numFmtId="0" fontId="14" fillId="2" borderId="9" xfId="12" applyFont="1" applyFill="1" applyBorder="1" applyAlignment="1">
      <alignment horizontal="center" wrapText="1"/>
    </xf>
    <xf numFmtId="0" fontId="14" fillId="0" borderId="9" xfId="12" applyFont="1" applyBorder="1" applyAlignment="1">
      <alignment horizontal="center"/>
    </xf>
    <xf numFmtId="0" fontId="24" fillId="0" borderId="9" xfId="12" applyFont="1" applyBorder="1" applyAlignment="1">
      <alignment horizontal="center"/>
    </xf>
    <xf numFmtId="5" fontId="16" fillId="12" borderId="9" xfId="12" applyNumberFormat="1" applyFill="1" applyBorder="1"/>
    <xf numFmtId="3" fontId="16" fillId="13" borderId="9" xfId="12" applyNumberFormat="1" applyFill="1" applyBorder="1"/>
    <xf numFmtId="0" fontId="16" fillId="13" borderId="9" xfId="12" applyFill="1" applyBorder="1"/>
    <xf numFmtId="0" fontId="18" fillId="13" borderId="9" xfId="12" applyFont="1" applyFill="1" applyBorder="1" applyAlignment="1">
      <alignment horizontal="left" vertical="top" wrapText="1" indent="4"/>
    </xf>
    <xf numFmtId="0" fontId="18" fillId="5" borderId="9" xfId="12" applyFont="1" applyFill="1" applyBorder="1" applyAlignment="1">
      <alignment horizontal="left" vertical="center" wrapText="1" indent="1"/>
    </xf>
    <xf numFmtId="0" fontId="16" fillId="5" borderId="9" xfId="12" applyFill="1" applyBorder="1"/>
    <xf numFmtId="0" fontId="18" fillId="5" borderId="9" xfId="12" applyFont="1" applyFill="1" applyBorder="1" applyAlignment="1">
      <alignment horizontal="left" vertical="top" wrapText="1" indent="3"/>
    </xf>
    <xf numFmtId="49" fontId="18" fillId="5" borderId="9" xfId="12" applyNumberFormat="1" applyFont="1" applyFill="1" applyBorder="1" applyAlignment="1">
      <alignment horizontal="left" indent="3"/>
    </xf>
    <xf numFmtId="0" fontId="18" fillId="5" borderId="9" xfId="12" applyFont="1" applyFill="1" applyBorder="1" applyAlignment="1">
      <alignment horizontal="left" vertical="top" wrapText="1" indent="2"/>
    </xf>
    <xf numFmtId="0" fontId="18" fillId="14" borderId="9" xfId="12" applyFont="1" applyFill="1" applyBorder="1" applyAlignment="1">
      <alignment horizontal="left" vertical="top" wrapText="1" indent="2"/>
    </xf>
    <xf numFmtId="3" fontId="16" fillId="14" borderId="9" xfId="12" applyNumberFormat="1" applyFill="1" applyBorder="1"/>
    <xf numFmtId="0" fontId="16" fillId="14" borderId="9" xfId="12" applyFill="1" applyBorder="1"/>
    <xf numFmtId="0" fontId="16" fillId="15" borderId="9" xfId="12" applyFill="1" applyBorder="1" applyAlignment="1">
      <alignment horizontal="center"/>
    </xf>
    <xf numFmtId="179" fontId="16" fillId="15" borderId="9" xfId="12" applyNumberFormat="1" applyFill="1" applyBorder="1"/>
    <xf numFmtId="3" fontId="16" fillId="0" borderId="0" xfId="12" applyNumberFormat="1" applyBorder="1"/>
    <xf numFmtId="10" fontId="0" fillId="0" borderId="0" xfId="0" applyNumberFormat="1" applyBorder="1">
      <alignment vertical="center"/>
    </xf>
    <xf numFmtId="177" fontId="20" fillId="2" borderId="4" xfId="0" applyNumberFormat="1" applyFont="1" applyFill="1" applyBorder="1" applyAlignment="1">
      <alignment horizontal="center" vertical="center" wrapText="1"/>
    </xf>
    <xf numFmtId="176" fontId="18" fillId="0" borderId="31" xfId="12" applyNumberFormat="1" applyFont="1" applyFill="1" applyBorder="1" applyAlignment="1">
      <alignment horizontal="center" vertical="center" wrapText="1"/>
    </xf>
    <xf numFmtId="176" fontId="16" fillId="7" borderId="0" xfId="12" applyNumberFormat="1" applyFill="1"/>
    <xf numFmtId="5" fontId="16" fillId="7" borderId="9" xfId="12" applyNumberFormat="1" applyFill="1" applyBorder="1"/>
    <xf numFmtId="0" fontId="26" fillId="0" borderId="9" xfId="0" applyFont="1" applyFill="1" applyBorder="1" applyAlignment="1">
      <alignment horizontal="left" vertical="center" indent="1"/>
    </xf>
    <xf numFmtId="9" fontId="0" fillId="0" borderId="0" xfId="0" applyNumberFormat="1" applyBorder="1">
      <alignment vertical="center"/>
    </xf>
    <xf numFmtId="3" fontId="16" fillId="0" borderId="0" xfId="12" applyNumberFormat="1" applyFill="1" applyBorder="1"/>
    <xf numFmtId="0" fontId="14" fillId="2" borderId="9" xfId="12" applyFont="1" applyFill="1" applyBorder="1" applyAlignment="1">
      <alignment horizontal="center"/>
    </xf>
    <xf numFmtId="177" fontId="18" fillId="0" borderId="3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77" fontId="18" fillId="2" borderId="33" xfId="0" applyNumberFormat="1" applyFont="1" applyFill="1" applyBorder="1" applyAlignment="1">
      <alignment horizontal="center" vertical="center" wrapText="1"/>
    </xf>
    <xf numFmtId="177" fontId="18" fillId="2" borderId="18" xfId="0" applyNumberFormat="1" applyFont="1" applyFill="1" applyBorder="1" applyAlignment="1">
      <alignment horizontal="center" vertical="center" wrapText="1"/>
    </xf>
    <xf numFmtId="3" fontId="1" fillId="0" borderId="9" xfId="12" applyNumberFormat="1" applyFont="1" applyFill="1" applyBorder="1"/>
    <xf numFmtId="0" fontId="0" fillId="0" borderId="1" xfId="0" applyBorder="1">
      <alignment vertical="center"/>
    </xf>
    <xf numFmtId="177" fontId="18" fillId="0" borderId="1" xfId="0" applyNumberFormat="1" applyFont="1" applyBorder="1" applyAlignment="1">
      <alignment horizontal="center" vertical="top" wrapText="1"/>
    </xf>
  </cellXfs>
  <cellStyles count="13">
    <cellStyle name="ハイパーリンク 2" xfId="1" xr:uid="{00000000-0005-0000-0000-000000000000}"/>
    <cellStyle name="桁区切り 2" xfId="2" xr:uid="{00000000-0005-0000-0000-000001000000}"/>
    <cellStyle name="桁区切り 2 2" xfId="3" xr:uid="{00000000-0005-0000-0000-000002000000}"/>
    <cellStyle name="通貨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2 3" xfId="7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  <cellStyle name="標準 6" xfId="11" xr:uid="{00000000-0005-0000-0000-00000B000000}"/>
    <cellStyle name="標準 7" xfId="12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経常収益計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Sheet1!$B$4:$P$4</c:f>
              <c:strCache>
                <c:ptCount val="9"/>
                <c:pt idx="0">
                  <c:v>オンたま</c:v>
                </c:pt>
                <c:pt idx="1">
                  <c:v>インターンシップ</c:v>
                </c:pt>
                <c:pt idx="2">
                  <c:v>家守</c:v>
                </c:pt>
                <c:pt idx="3">
                  <c:v>静岡県
委託事業</c:v>
                </c:pt>
                <c:pt idx="4">
                  <c:v>講座</c:v>
                </c:pt>
                <c:pt idx="5">
                  <c:v>ｺﾐｭﾆﾃｨｽﾍﾟｰｽ</c:v>
                </c:pt>
                <c:pt idx="6">
                  <c:v>視察研修受入・講演 等</c:v>
                </c:pt>
                <c:pt idx="7">
                  <c:v>ICT</c:v>
                </c:pt>
                <c:pt idx="8">
                  <c:v>管理費</c:v>
                </c:pt>
              </c:strCache>
            </c:strRef>
          </c:cat>
          <c:val>
            <c:numRef>
              <c:f>Sheet1!$B$5:$P$5</c:f>
              <c:numCache>
                <c:formatCode>#,##0;"▲ "#,##0</c:formatCode>
                <c:ptCount val="9"/>
                <c:pt idx="0">
                  <c:v>675855</c:v>
                </c:pt>
                <c:pt idx="1">
                  <c:v>350000</c:v>
                </c:pt>
                <c:pt idx="2">
                  <c:v>201509</c:v>
                </c:pt>
                <c:pt idx="3">
                  <c:v>10545689</c:v>
                </c:pt>
                <c:pt idx="4">
                  <c:v>100000</c:v>
                </c:pt>
                <c:pt idx="5">
                  <c:v>208710</c:v>
                </c:pt>
                <c:pt idx="6">
                  <c:v>404124</c:v>
                </c:pt>
                <c:pt idx="7">
                  <c:v>32546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1-DC48-BE4C-DF41531448A7}"/>
            </c:ext>
          </c:extLst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人件費計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Sheet1!$B$4:$P$4</c:f>
              <c:strCache>
                <c:ptCount val="9"/>
                <c:pt idx="0">
                  <c:v>オンたま</c:v>
                </c:pt>
                <c:pt idx="1">
                  <c:v>インターンシップ</c:v>
                </c:pt>
                <c:pt idx="2">
                  <c:v>家守</c:v>
                </c:pt>
                <c:pt idx="3">
                  <c:v>静岡県
委託事業</c:v>
                </c:pt>
                <c:pt idx="4">
                  <c:v>講座</c:v>
                </c:pt>
                <c:pt idx="5">
                  <c:v>ｺﾐｭﾆﾃｨｽﾍﾟｰｽ</c:v>
                </c:pt>
                <c:pt idx="6">
                  <c:v>視察研修受入・講演 等</c:v>
                </c:pt>
                <c:pt idx="7">
                  <c:v>ICT</c:v>
                </c:pt>
                <c:pt idx="8">
                  <c:v>管理費</c:v>
                </c:pt>
              </c:strCache>
            </c:strRef>
          </c:cat>
          <c:val>
            <c:numRef>
              <c:f>Sheet1!$B$6:$P$6</c:f>
            </c:numRef>
          </c:val>
          <c:extLst>
            <c:ext xmlns:c16="http://schemas.microsoft.com/office/drawing/2014/chart" uri="{C3380CC4-5D6E-409C-BE32-E72D297353CC}">
              <c16:uniqueId val="{00000001-3EC1-DC48-BE4C-DF41531448A7}"/>
            </c:ext>
          </c:extLst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その他経費 計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Sheet1!$B$4:$P$4</c:f>
              <c:strCache>
                <c:ptCount val="9"/>
                <c:pt idx="0">
                  <c:v>オンたま</c:v>
                </c:pt>
                <c:pt idx="1">
                  <c:v>インターンシップ</c:v>
                </c:pt>
                <c:pt idx="2">
                  <c:v>家守</c:v>
                </c:pt>
                <c:pt idx="3">
                  <c:v>静岡県
委託事業</c:v>
                </c:pt>
                <c:pt idx="4">
                  <c:v>講座</c:v>
                </c:pt>
                <c:pt idx="5">
                  <c:v>ｺﾐｭﾆﾃｨｽﾍﾟｰｽ</c:v>
                </c:pt>
                <c:pt idx="6">
                  <c:v>視察研修受入・講演 等</c:v>
                </c:pt>
                <c:pt idx="7">
                  <c:v>ICT</c:v>
                </c:pt>
                <c:pt idx="8">
                  <c:v>管理費</c:v>
                </c:pt>
              </c:strCache>
            </c:strRef>
          </c:cat>
          <c:val>
            <c:numRef>
              <c:f>Sheet1!$B$7:$P$7</c:f>
            </c:numRef>
          </c:val>
          <c:extLst>
            <c:ext xmlns:c16="http://schemas.microsoft.com/office/drawing/2014/chart" uri="{C3380CC4-5D6E-409C-BE32-E72D297353CC}">
              <c16:uniqueId val="{00000002-3EC1-DC48-BE4C-DF41531448A7}"/>
            </c:ext>
          </c:extLst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経常費用計</c:v>
                </c:pt>
              </c:strCache>
            </c:strRef>
          </c:tx>
          <c:spPr>
            <a:solidFill>
              <a:srgbClr val="CCC1DA"/>
            </a:solidFill>
            <a:ln w="25400">
              <a:noFill/>
            </a:ln>
          </c:spPr>
          <c:invertIfNegative val="0"/>
          <c:cat>
            <c:strRef>
              <c:f>Sheet1!$B$4:$P$4</c:f>
              <c:strCache>
                <c:ptCount val="9"/>
                <c:pt idx="0">
                  <c:v>オンたま</c:v>
                </c:pt>
                <c:pt idx="1">
                  <c:v>インターンシップ</c:v>
                </c:pt>
                <c:pt idx="2">
                  <c:v>家守</c:v>
                </c:pt>
                <c:pt idx="3">
                  <c:v>静岡県
委託事業</c:v>
                </c:pt>
                <c:pt idx="4">
                  <c:v>講座</c:v>
                </c:pt>
                <c:pt idx="5">
                  <c:v>ｺﾐｭﾆﾃｨｽﾍﾟｰｽ</c:v>
                </c:pt>
                <c:pt idx="6">
                  <c:v>視察研修受入・講演 等</c:v>
                </c:pt>
                <c:pt idx="7">
                  <c:v>ICT</c:v>
                </c:pt>
                <c:pt idx="8">
                  <c:v>管理費</c:v>
                </c:pt>
              </c:strCache>
            </c:strRef>
          </c:cat>
          <c:val>
            <c:numRef>
              <c:f>Sheet1!$B$8:$P$8</c:f>
              <c:numCache>
                <c:formatCode>#,##0;"▲ "#,##0</c:formatCode>
                <c:ptCount val="9"/>
                <c:pt idx="0">
                  <c:v>-278375</c:v>
                </c:pt>
                <c:pt idx="1">
                  <c:v>-206240</c:v>
                </c:pt>
                <c:pt idx="2">
                  <c:v>-1897256</c:v>
                </c:pt>
                <c:pt idx="3">
                  <c:v>-9640384</c:v>
                </c:pt>
                <c:pt idx="4">
                  <c:v>-2500</c:v>
                </c:pt>
                <c:pt idx="5">
                  <c:v>0</c:v>
                </c:pt>
                <c:pt idx="6">
                  <c:v>-169451</c:v>
                </c:pt>
                <c:pt idx="7">
                  <c:v>-168835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C1-DC48-BE4C-DF41531448A7}"/>
            </c:ext>
          </c:extLst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損益</c:v>
                </c:pt>
              </c:strCache>
            </c:strRef>
          </c:tx>
          <c:spPr>
            <a:solidFill>
              <a:srgbClr val="E46C0A"/>
            </a:solidFill>
            <a:ln w="25400">
              <a:noFill/>
            </a:ln>
          </c:spPr>
          <c:invertIfNegative val="0"/>
          <c:cat>
            <c:strRef>
              <c:f>Sheet1!$B$4:$P$4</c:f>
              <c:strCache>
                <c:ptCount val="9"/>
                <c:pt idx="0">
                  <c:v>オンたま</c:v>
                </c:pt>
                <c:pt idx="1">
                  <c:v>インターンシップ</c:v>
                </c:pt>
                <c:pt idx="2">
                  <c:v>家守</c:v>
                </c:pt>
                <c:pt idx="3">
                  <c:v>静岡県
委託事業</c:v>
                </c:pt>
                <c:pt idx="4">
                  <c:v>講座</c:v>
                </c:pt>
                <c:pt idx="5">
                  <c:v>ｺﾐｭﾆﾃｨｽﾍﾟｰｽ</c:v>
                </c:pt>
                <c:pt idx="6">
                  <c:v>視察研修受入・講演 等</c:v>
                </c:pt>
                <c:pt idx="7">
                  <c:v>ICT</c:v>
                </c:pt>
                <c:pt idx="8">
                  <c:v>管理費</c:v>
                </c:pt>
              </c:strCache>
            </c:strRef>
          </c:cat>
          <c:val>
            <c:numRef>
              <c:f>Sheet1!$B$9:$P$9</c:f>
              <c:numCache>
                <c:formatCode>#,##0;"▲ "#,##0</c:formatCode>
                <c:ptCount val="9"/>
                <c:pt idx="0">
                  <c:v>397480</c:v>
                </c:pt>
                <c:pt idx="1">
                  <c:v>143760</c:v>
                </c:pt>
                <c:pt idx="2">
                  <c:v>-1695747</c:v>
                </c:pt>
                <c:pt idx="3">
                  <c:v>905305</c:v>
                </c:pt>
                <c:pt idx="4">
                  <c:v>97500</c:v>
                </c:pt>
                <c:pt idx="5">
                  <c:v>208710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C1-DC48-BE4C-DF4153144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114000"/>
        <c:axId val="1"/>
      </c:barChart>
      <c:catAx>
        <c:axId val="114511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000"/>
          <c:min val="-250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&quot;▲ &quot;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51140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6216974161221061"/>
          <c:y val="0.43324996529086257"/>
          <c:w val="0.12463343108504399"/>
          <c:h val="0.136020349471429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1587500</xdr:colOff>
      <xdr:row>10</xdr:row>
      <xdr:rowOff>88900</xdr:rowOff>
    </xdr:from>
    <xdr:to>
      <xdr:col>16</xdr:col>
      <xdr:colOff>0</xdr:colOff>
      <xdr:row>33</xdr:row>
      <xdr:rowOff>152400</xdr:rowOff>
    </xdr:to>
    <xdr:graphicFrame macro="">
      <xdr:nvGraphicFramePr>
        <xdr:cNvPr id="6644" name="グラフ 4">
          <a:extLst>
            <a:ext uri="{FF2B5EF4-FFF2-40B4-BE49-F238E27FC236}">
              <a16:creationId xmlns:a16="http://schemas.microsoft.com/office/drawing/2014/main" id="{FB3A097C-3022-0244-AD8D-9766582A11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showGridLines="0" workbookViewId="0">
      <selection activeCell="A20" sqref="A20"/>
    </sheetView>
  </sheetViews>
  <sheetFormatPr baseColWidth="10" defaultColWidth="8.83203125" defaultRowHeight="14"/>
  <cols>
    <col min="2" max="2" width="35.5" customWidth="1"/>
    <col min="3" max="3" width="16.83203125" customWidth="1"/>
    <col min="4" max="4" width="46" customWidth="1"/>
  </cols>
  <sheetData>
    <row r="1" spans="1:4">
      <c r="A1" s="30" t="s">
        <v>116</v>
      </c>
      <c r="B1" s="30" t="s">
        <v>114</v>
      </c>
      <c r="C1" s="31" t="s">
        <v>115</v>
      </c>
      <c r="D1" s="30" t="s">
        <v>120</v>
      </c>
    </row>
    <row r="2" spans="1:4">
      <c r="A2" s="30">
        <v>1</v>
      </c>
      <c r="B2" s="30" t="s">
        <v>84</v>
      </c>
      <c r="C2" s="31"/>
      <c r="D2" s="32" t="s">
        <v>99</v>
      </c>
    </row>
    <row r="3" spans="1:4">
      <c r="A3" s="30">
        <v>2</v>
      </c>
      <c r="B3" s="30" t="s">
        <v>112</v>
      </c>
      <c r="C3" s="31" t="s">
        <v>132</v>
      </c>
      <c r="D3" s="32" t="s">
        <v>119</v>
      </c>
    </row>
    <row r="4" spans="1:4">
      <c r="A4" s="30">
        <v>3</v>
      </c>
      <c r="B4" s="30" t="s">
        <v>80</v>
      </c>
      <c r="C4" s="31" t="s">
        <v>113</v>
      </c>
      <c r="D4" s="30"/>
    </row>
    <row r="5" spans="1:4">
      <c r="A5" s="30">
        <v>4</v>
      </c>
      <c r="B5" s="30" t="s">
        <v>81</v>
      </c>
      <c r="C5" s="31" t="s">
        <v>113</v>
      </c>
      <c r="D5" s="30"/>
    </row>
    <row r="6" spans="1:4">
      <c r="A6" s="30">
        <v>5</v>
      </c>
      <c r="B6" s="30" t="s">
        <v>53</v>
      </c>
      <c r="C6" s="31" t="s">
        <v>113</v>
      </c>
      <c r="D6" s="30"/>
    </row>
    <row r="7" spans="1:4">
      <c r="A7" s="30">
        <v>6</v>
      </c>
      <c r="B7" s="30" t="s">
        <v>83</v>
      </c>
      <c r="C7" s="31" t="s">
        <v>113</v>
      </c>
      <c r="D7" s="30"/>
    </row>
    <row r="8" spans="1:4">
      <c r="A8" s="30">
        <v>7</v>
      </c>
      <c r="B8" s="30" t="s">
        <v>131</v>
      </c>
      <c r="C8" s="31" t="s">
        <v>132</v>
      </c>
      <c r="D8" s="32" t="s">
        <v>99</v>
      </c>
    </row>
    <row r="9" spans="1:4">
      <c r="A9" s="30">
        <v>8</v>
      </c>
      <c r="B9" s="30" t="s">
        <v>82</v>
      </c>
      <c r="C9" s="31" t="s">
        <v>113</v>
      </c>
      <c r="D9" s="30"/>
    </row>
    <row r="11" spans="1:4">
      <c r="A11" t="s">
        <v>149</v>
      </c>
    </row>
    <row r="12" spans="1:4">
      <c r="A12" s="30">
        <v>1</v>
      </c>
      <c r="B12" s="30" t="s">
        <v>127</v>
      </c>
      <c r="C12" s="31" t="s">
        <v>128</v>
      </c>
      <c r="D12" s="33"/>
    </row>
    <row r="13" spans="1:4">
      <c r="A13" s="30">
        <v>2</v>
      </c>
      <c r="B13" s="30" t="s">
        <v>213</v>
      </c>
      <c r="C13" s="31" t="s">
        <v>211</v>
      </c>
      <c r="D13" s="33"/>
    </row>
    <row r="14" spans="1:4" s="35" customFormat="1">
      <c r="A14" s="30">
        <v>3</v>
      </c>
      <c r="B14" s="30" t="s">
        <v>214</v>
      </c>
      <c r="C14" s="31" t="s">
        <v>217</v>
      </c>
      <c r="D14" s="33"/>
    </row>
    <row r="15" spans="1:4" s="35" customFormat="1">
      <c r="A15" s="30">
        <v>4</v>
      </c>
      <c r="B15" s="30" t="s">
        <v>215</v>
      </c>
      <c r="C15" s="31" t="s">
        <v>216</v>
      </c>
      <c r="D15" s="33"/>
    </row>
    <row r="16" spans="1:4">
      <c r="A16" s="30">
        <v>5</v>
      </c>
      <c r="B16" s="30" t="s">
        <v>212</v>
      </c>
      <c r="C16" s="31" t="s">
        <v>219</v>
      </c>
      <c r="D16" s="33"/>
    </row>
    <row r="17" spans="1:5">
      <c r="A17" s="30">
        <v>6</v>
      </c>
      <c r="B17" s="30" t="s">
        <v>129</v>
      </c>
      <c r="C17" s="31" t="s">
        <v>210</v>
      </c>
      <c r="D17" s="33"/>
    </row>
    <row r="18" spans="1:5" s="35" customFormat="1">
      <c r="A18" s="30">
        <v>7</v>
      </c>
      <c r="B18" s="30" t="s">
        <v>218</v>
      </c>
      <c r="C18" s="31" t="s">
        <v>220</v>
      </c>
      <c r="D18" s="33"/>
    </row>
    <row r="19" spans="1:5">
      <c r="A19" s="132">
        <v>8</v>
      </c>
      <c r="B19" s="132" t="s">
        <v>182</v>
      </c>
      <c r="C19" s="30"/>
      <c r="D19" s="30"/>
      <c r="E19" t="s">
        <v>150</v>
      </c>
    </row>
  </sheetData>
  <phoneticPr fontId="5"/>
  <pageMargins left="0.75" right="0.75" top="1" bottom="1" header="0.3" footer="0.3"/>
  <pageSetup paperSize="9"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499984740745262"/>
    <pageSetUpPr fitToPage="1"/>
  </sheetPr>
  <dimension ref="A1:D117"/>
  <sheetViews>
    <sheetView showGridLines="0" zoomScale="90" zoomScaleNormal="80" zoomScaleSheetLayoutView="90" workbookViewId="0">
      <pane ySplit="6" topLeftCell="A19" activePane="bottomLeft" state="frozenSplit"/>
      <selection activeCell="K41" sqref="K41"/>
      <selection pane="bottomLeft" activeCell="A5" sqref="A5:D5"/>
    </sheetView>
  </sheetViews>
  <sheetFormatPr baseColWidth="10" defaultColWidth="8.83203125" defaultRowHeight="14"/>
  <cols>
    <col min="1" max="1" width="37.6640625" customWidth="1"/>
    <col min="2" max="3" width="13.6640625" customWidth="1"/>
    <col min="4" max="4" width="17.1640625" customWidth="1"/>
    <col min="6" max="6" width="9.83203125" bestFit="1" customWidth="1"/>
  </cols>
  <sheetData>
    <row r="1" spans="1:4">
      <c r="A1" s="8" t="s">
        <v>200</v>
      </c>
    </row>
    <row r="2" spans="1:4">
      <c r="A2" s="255" t="s">
        <v>202</v>
      </c>
      <c r="B2" s="255"/>
      <c r="C2" s="255"/>
      <c r="D2" s="255"/>
    </row>
    <row r="3" spans="1:4">
      <c r="A3" s="256" t="s">
        <v>199</v>
      </c>
      <c r="B3" s="256"/>
      <c r="C3" s="256"/>
      <c r="D3" s="256"/>
    </row>
    <row r="4" spans="1:4" s="35" customFormat="1">
      <c r="A4" s="261" t="s">
        <v>348</v>
      </c>
      <c r="B4" s="261"/>
      <c r="C4" s="261"/>
      <c r="D4" s="261"/>
    </row>
    <row r="5" spans="1:4" ht="15" thickBot="1">
      <c r="A5" s="257" t="s">
        <v>61</v>
      </c>
      <c r="B5" s="257"/>
      <c r="C5" s="257"/>
      <c r="D5" s="257"/>
    </row>
    <row r="6" spans="1:4" ht="16" thickBot="1">
      <c r="A6" s="94" t="s">
        <v>2</v>
      </c>
      <c r="B6" s="258" t="s">
        <v>33</v>
      </c>
      <c r="C6" s="259"/>
      <c r="D6" s="260"/>
    </row>
    <row r="7" spans="1:4" ht="15">
      <c r="A7" s="66" t="s">
        <v>36</v>
      </c>
      <c r="B7" s="3"/>
      <c r="C7" s="3"/>
      <c r="D7" s="2"/>
    </row>
    <row r="8" spans="1:4" ht="15">
      <c r="A8" s="67" t="s">
        <v>37</v>
      </c>
      <c r="B8" s="3"/>
      <c r="C8" s="3"/>
      <c r="D8" s="2"/>
    </row>
    <row r="9" spans="1:4" ht="15">
      <c r="A9" s="68" t="s">
        <v>101</v>
      </c>
      <c r="B9" s="3">
        <v>626028</v>
      </c>
      <c r="C9" s="3"/>
      <c r="D9" s="2"/>
    </row>
    <row r="10" spans="1:4" ht="15">
      <c r="A10" s="68" t="s">
        <v>102</v>
      </c>
      <c r="B10" s="3">
        <f>SUM(財産目録!B11:B14)</f>
        <v>754375</v>
      </c>
      <c r="C10" s="3"/>
      <c r="D10" s="2"/>
    </row>
    <row r="11" spans="1:4" ht="15">
      <c r="A11" s="68" t="s">
        <v>184</v>
      </c>
      <c r="B11" s="40">
        <v>1707585</v>
      </c>
      <c r="C11" s="3"/>
      <c r="D11" s="2"/>
    </row>
    <row r="12" spans="1:4" ht="15">
      <c r="A12" s="68" t="s">
        <v>103</v>
      </c>
      <c r="B12" s="40">
        <v>68000</v>
      </c>
      <c r="C12" s="3"/>
      <c r="D12" s="2"/>
    </row>
    <row r="13" spans="1:4" ht="15">
      <c r="A13" s="68" t="s">
        <v>104</v>
      </c>
      <c r="B13" s="40"/>
      <c r="C13" s="3"/>
      <c r="D13" s="2"/>
    </row>
    <row r="14" spans="1:4" ht="15">
      <c r="A14" s="68" t="s">
        <v>105</v>
      </c>
      <c r="B14" s="40">
        <v>62050</v>
      </c>
      <c r="C14" s="5"/>
      <c r="D14" s="2"/>
    </row>
    <row r="15" spans="1:4" s="35" customFormat="1" ht="15">
      <c r="A15" s="68" t="s">
        <v>312</v>
      </c>
      <c r="B15" s="40"/>
      <c r="C15" s="42"/>
      <c r="D15" s="39"/>
    </row>
    <row r="16" spans="1:4" s="35" customFormat="1" ht="15">
      <c r="A16" s="68" t="s">
        <v>313</v>
      </c>
      <c r="B16" s="40">
        <v>262100</v>
      </c>
      <c r="C16" s="42"/>
      <c r="D16" s="39"/>
    </row>
    <row r="17" spans="1:4" s="35" customFormat="1" ht="16" thickBot="1">
      <c r="A17" s="68" t="s">
        <v>309</v>
      </c>
      <c r="B17" s="40">
        <v>185596</v>
      </c>
      <c r="C17" s="42"/>
      <c r="D17" s="39"/>
    </row>
    <row r="18" spans="1:4" ht="15">
      <c r="A18" s="76" t="s">
        <v>38</v>
      </c>
      <c r="B18" s="12"/>
      <c r="C18" s="5">
        <f>SUM(B9:B17)</f>
        <v>3665734</v>
      </c>
      <c r="D18" s="2"/>
    </row>
    <row r="19" spans="1:4" ht="15">
      <c r="A19" s="67" t="s">
        <v>39</v>
      </c>
      <c r="B19" s="4"/>
      <c r="C19" s="4"/>
      <c r="D19" s="1"/>
    </row>
    <row r="20" spans="1:4" ht="16" thickBot="1">
      <c r="A20" s="76" t="s">
        <v>40</v>
      </c>
      <c r="B20" s="5"/>
      <c r="C20" s="11">
        <f>B18+B20</f>
        <v>0</v>
      </c>
      <c r="D20" s="7"/>
    </row>
    <row r="21" spans="1:4" ht="16" thickBot="1">
      <c r="A21" s="67" t="s">
        <v>41</v>
      </c>
      <c r="B21" s="3"/>
      <c r="C21" s="3"/>
      <c r="D21" s="13">
        <f>C18+C20</f>
        <v>3665734</v>
      </c>
    </row>
    <row r="22" spans="1:4" ht="15" thickTop="1">
      <c r="A22" s="67"/>
      <c r="B22" s="3"/>
      <c r="C22" s="4"/>
      <c r="D22" s="7"/>
    </row>
    <row r="23" spans="1:4">
      <c r="A23" s="69"/>
      <c r="B23" s="3"/>
      <c r="C23" s="3"/>
      <c r="D23" s="2"/>
    </row>
    <row r="24" spans="1:4" ht="15">
      <c r="A24" s="39" t="s">
        <v>173</v>
      </c>
      <c r="B24" s="3"/>
      <c r="C24" s="5"/>
      <c r="D24" s="7"/>
    </row>
    <row r="25" spans="1:4" ht="15">
      <c r="A25" s="67" t="s">
        <v>174</v>
      </c>
      <c r="B25" s="3"/>
      <c r="C25" s="5"/>
      <c r="D25" s="7"/>
    </row>
    <row r="26" spans="1:4" ht="15">
      <c r="A26" s="68" t="s">
        <v>109</v>
      </c>
      <c r="B26" s="42"/>
      <c r="C26" s="5"/>
      <c r="D26" s="7"/>
    </row>
    <row r="27" spans="1:4" ht="15">
      <c r="A27" s="68" t="s">
        <v>107</v>
      </c>
      <c r="B27" s="42">
        <v>136755</v>
      </c>
      <c r="C27" s="5"/>
      <c r="D27" s="7"/>
    </row>
    <row r="28" spans="1:4" s="35" customFormat="1" ht="15">
      <c r="A28" s="68" t="s">
        <v>314</v>
      </c>
      <c r="B28" s="42">
        <v>2792748</v>
      </c>
      <c r="C28" s="42"/>
      <c r="D28" s="45"/>
    </row>
    <row r="29" spans="1:4" s="35" customFormat="1" ht="15">
      <c r="A29" s="68" t="s">
        <v>208</v>
      </c>
      <c r="B29" s="42">
        <v>71000</v>
      </c>
      <c r="C29" s="42"/>
      <c r="D29" s="45"/>
    </row>
    <row r="30" spans="1:4" ht="15">
      <c r="A30" s="68" t="s">
        <v>209</v>
      </c>
      <c r="B30" s="42">
        <v>625900</v>
      </c>
      <c r="C30" s="5"/>
      <c r="D30" s="7"/>
    </row>
    <row r="31" spans="1:4" s="35" customFormat="1" ht="15">
      <c r="A31" s="68" t="s">
        <v>106</v>
      </c>
      <c r="B31" s="42">
        <v>164970</v>
      </c>
      <c r="C31" s="42"/>
      <c r="D31" s="45"/>
    </row>
    <row r="32" spans="1:4" s="35" customFormat="1" ht="15">
      <c r="A32" s="68" t="s">
        <v>108</v>
      </c>
      <c r="B32" s="42">
        <v>496959</v>
      </c>
      <c r="C32" s="42"/>
      <c r="D32" s="45"/>
    </row>
    <row r="33" spans="1:4" ht="16" thickBot="1">
      <c r="A33" s="76" t="s">
        <v>46</v>
      </c>
      <c r="B33" s="3"/>
      <c r="C33" s="11">
        <f>SUM(B26:B32)</f>
        <v>4288332</v>
      </c>
      <c r="D33" s="7"/>
    </row>
    <row r="34" spans="1:4" ht="15">
      <c r="A34" s="67" t="s">
        <v>47</v>
      </c>
      <c r="B34" s="3"/>
      <c r="C34" s="5"/>
      <c r="D34" s="7"/>
    </row>
    <row r="35" spans="1:4" s="35" customFormat="1" ht="15">
      <c r="A35" s="76" t="s">
        <v>306</v>
      </c>
      <c r="B35" s="40">
        <v>2461000</v>
      </c>
      <c r="C35" s="42"/>
      <c r="D35" s="45"/>
    </row>
    <row r="36" spans="1:4" ht="16" thickBot="1">
      <c r="A36" s="76" t="s">
        <v>48</v>
      </c>
      <c r="B36" s="3"/>
      <c r="C36" s="11">
        <f>B35</f>
        <v>2461000</v>
      </c>
      <c r="D36" s="7"/>
    </row>
    <row r="37" spans="1:4" ht="16" thickBot="1">
      <c r="A37" s="67" t="s">
        <v>49</v>
      </c>
      <c r="B37" s="3"/>
      <c r="C37" s="5"/>
      <c r="D37" s="28">
        <f>C33+C36</f>
        <v>6749332</v>
      </c>
    </row>
    <row r="38" spans="1:4">
      <c r="A38" s="70"/>
      <c r="B38" s="5"/>
      <c r="C38" s="5"/>
      <c r="D38" s="7"/>
    </row>
    <row r="39" spans="1:4" ht="15">
      <c r="A39" s="39" t="s">
        <v>50</v>
      </c>
      <c r="B39" s="5"/>
      <c r="C39" s="5"/>
      <c r="D39" s="7"/>
    </row>
    <row r="40" spans="1:4" ht="15">
      <c r="A40" s="68" t="s">
        <v>35</v>
      </c>
      <c r="B40" s="5"/>
      <c r="C40" s="5">
        <v>-3414633</v>
      </c>
      <c r="D40" s="7"/>
    </row>
    <row r="41" spans="1:4" ht="16" thickBot="1">
      <c r="A41" s="81" t="s">
        <v>198</v>
      </c>
      <c r="B41" s="5"/>
      <c r="C41" s="11">
        <f>活動計算書!D126</f>
        <v>20500</v>
      </c>
      <c r="D41" s="2"/>
    </row>
    <row r="42" spans="1:4" ht="16" thickBot="1">
      <c r="A42" s="76" t="s">
        <v>51</v>
      </c>
      <c r="B42" s="5"/>
      <c r="C42" s="5"/>
      <c r="D42" s="11">
        <f>SUM(C40:C41)</f>
        <v>-3394133</v>
      </c>
    </row>
    <row r="43" spans="1:4" ht="16" thickBot="1">
      <c r="A43" s="63" t="s">
        <v>52</v>
      </c>
      <c r="B43" s="11"/>
      <c r="C43" s="11"/>
      <c r="D43" s="29">
        <f>D37+D42</f>
        <v>3355199</v>
      </c>
    </row>
    <row r="72" spans="1:4" ht="15" thickBot="1"/>
    <row r="73" spans="1:4">
      <c r="B73" s="139"/>
      <c r="C73" s="140"/>
    </row>
    <row r="74" spans="1:4">
      <c r="A74" s="100"/>
      <c r="B74" s="100"/>
      <c r="C74" s="101"/>
      <c r="D74" s="101"/>
    </row>
    <row r="75" spans="1:4" ht="15" thickBot="1">
      <c r="A75" s="102"/>
      <c r="B75" s="91"/>
      <c r="C75" s="141"/>
      <c r="D75" s="103"/>
    </row>
    <row r="94" spans="2:2">
      <c r="B94" s="35"/>
    </row>
    <row r="95" spans="2:2">
      <c r="B95" s="35"/>
    </row>
    <row r="96" spans="2:2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</sheetData>
  <mergeCells count="5">
    <mergeCell ref="A2:D2"/>
    <mergeCell ref="A3:D3"/>
    <mergeCell ref="A5:D5"/>
    <mergeCell ref="B6:D6"/>
    <mergeCell ref="A4:D4"/>
  </mergeCells>
  <phoneticPr fontId="5"/>
  <pageMargins left="0.75" right="0.75" top="1" bottom="1" header="0.3" footer="0.3"/>
  <pageSetup paperSize="9" scale="98" orientation="portrait" horizontalDpi="4294967294" verticalDpi="429496729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499984740745262"/>
    <pageSetUpPr fitToPage="1"/>
  </sheetPr>
  <dimension ref="A1:F121"/>
  <sheetViews>
    <sheetView showGridLines="0" zoomScale="90" zoomScaleNormal="80" zoomScaleSheetLayoutView="90" workbookViewId="0">
      <pane ySplit="6" topLeftCell="A12" activePane="bottomLeft" state="frozen"/>
      <selection activeCell="M30" sqref="M30"/>
      <selection pane="bottomLeft" activeCell="A5" sqref="A5:D5"/>
    </sheetView>
  </sheetViews>
  <sheetFormatPr baseColWidth="10" defaultColWidth="8.83203125" defaultRowHeight="14"/>
  <cols>
    <col min="1" max="1" width="37.6640625" customWidth="1"/>
    <col min="2" max="3" width="13.6640625" customWidth="1"/>
    <col min="4" max="4" width="17.1640625" customWidth="1"/>
    <col min="6" max="6" width="9.83203125" bestFit="1" customWidth="1"/>
  </cols>
  <sheetData>
    <row r="1" spans="1:6">
      <c r="A1" s="8" t="s">
        <v>200</v>
      </c>
    </row>
    <row r="2" spans="1:6">
      <c r="A2" s="255" t="s">
        <v>62</v>
      </c>
      <c r="B2" s="255"/>
      <c r="C2" s="255"/>
      <c r="D2" s="255"/>
    </row>
    <row r="3" spans="1:6">
      <c r="A3" s="256" t="s">
        <v>199</v>
      </c>
      <c r="B3" s="256"/>
      <c r="C3" s="256"/>
      <c r="D3" s="256"/>
    </row>
    <row r="4" spans="1:6" s="35" customFormat="1">
      <c r="A4" s="261" t="str">
        <f>貸借対照表!A4</f>
        <v>2021年3月31日現在</v>
      </c>
      <c r="B4" s="261"/>
      <c r="C4" s="261"/>
      <c r="D4" s="261"/>
    </row>
    <row r="5" spans="1:6" ht="15" thickBot="1">
      <c r="A5" s="257" t="s">
        <v>130</v>
      </c>
      <c r="B5" s="257"/>
      <c r="C5" s="257"/>
      <c r="D5" s="257"/>
    </row>
    <row r="6" spans="1:6" ht="16" thickBot="1">
      <c r="A6" s="55" t="s">
        <v>2</v>
      </c>
      <c r="B6" s="258" t="s">
        <v>33</v>
      </c>
      <c r="C6" s="259"/>
      <c r="D6" s="260"/>
    </row>
    <row r="7" spans="1:6" ht="15">
      <c r="A7" s="66" t="s">
        <v>36</v>
      </c>
      <c r="B7" s="3"/>
      <c r="C7" s="3"/>
      <c r="D7" s="2"/>
    </row>
    <row r="8" spans="1:6" ht="15">
      <c r="A8" s="67" t="s">
        <v>37</v>
      </c>
      <c r="B8" s="3"/>
      <c r="C8" s="3"/>
      <c r="D8" s="2"/>
      <c r="F8" s="27"/>
    </row>
    <row r="9" spans="1:6" ht="15">
      <c r="A9" s="68" t="s">
        <v>101</v>
      </c>
      <c r="B9" s="40">
        <f>貸借対照表!B9</f>
        <v>626028</v>
      </c>
      <c r="C9" s="3"/>
      <c r="D9" s="2"/>
    </row>
    <row r="10" spans="1:6" ht="15">
      <c r="A10" s="68" t="s">
        <v>102</v>
      </c>
      <c r="B10" s="40"/>
      <c r="C10" s="3"/>
      <c r="D10" s="2"/>
    </row>
    <row r="11" spans="1:6" s="35" customFormat="1" ht="15">
      <c r="A11" s="34" t="s">
        <v>304</v>
      </c>
      <c r="B11" s="40">
        <v>169555</v>
      </c>
      <c r="C11" s="40"/>
      <c r="D11" s="39"/>
    </row>
    <row r="12" spans="1:6" s="35" customFormat="1" ht="15">
      <c r="A12" s="34" t="s">
        <v>302</v>
      </c>
      <c r="B12" s="40">
        <v>97172</v>
      </c>
      <c r="C12" s="40"/>
      <c r="D12" s="39"/>
    </row>
    <row r="13" spans="1:6" s="35" customFormat="1" ht="15">
      <c r="A13" s="34" t="s">
        <v>303</v>
      </c>
      <c r="B13" s="40">
        <v>482392</v>
      </c>
      <c r="C13" s="40"/>
      <c r="D13" s="39"/>
    </row>
    <row r="14" spans="1:6" s="35" customFormat="1" ht="15">
      <c r="A14" s="34" t="s">
        <v>305</v>
      </c>
      <c r="B14" s="40">
        <v>5256</v>
      </c>
      <c r="C14" s="40"/>
      <c r="D14" s="39"/>
    </row>
    <row r="15" spans="1:6" ht="15">
      <c r="A15" s="68" t="s">
        <v>184</v>
      </c>
      <c r="B15" s="40">
        <f>貸借対照表!B11</f>
        <v>1707585</v>
      </c>
      <c r="C15" s="3"/>
      <c r="D15" s="2"/>
    </row>
    <row r="16" spans="1:6" ht="15">
      <c r="A16" s="68" t="s">
        <v>103</v>
      </c>
      <c r="B16" s="40">
        <f>貸借対照表!B12</f>
        <v>68000</v>
      </c>
      <c r="C16" s="3"/>
      <c r="D16" s="2"/>
    </row>
    <row r="17" spans="1:4" s="35" customFormat="1" ht="15">
      <c r="A17" s="68" t="s">
        <v>104</v>
      </c>
      <c r="B17" s="40">
        <f>貸借対照表!B13</f>
        <v>0</v>
      </c>
      <c r="C17" s="40"/>
      <c r="D17" s="39"/>
    </row>
    <row r="18" spans="1:4" ht="15">
      <c r="A18" s="68" t="s">
        <v>105</v>
      </c>
      <c r="B18" s="40">
        <f>貸借対照表!B14</f>
        <v>62050</v>
      </c>
      <c r="C18" s="3"/>
      <c r="D18" s="2"/>
    </row>
    <row r="19" spans="1:4" s="35" customFormat="1" ht="15">
      <c r="A19" s="68" t="s">
        <v>311</v>
      </c>
      <c r="B19" s="40">
        <f>貸借対照表!B15</f>
        <v>0</v>
      </c>
      <c r="C19" s="40"/>
      <c r="D19" s="39"/>
    </row>
    <row r="20" spans="1:4" s="35" customFormat="1" ht="15">
      <c r="A20" s="68" t="s">
        <v>308</v>
      </c>
      <c r="B20" s="40">
        <f>貸借対照表!B16</f>
        <v>262100</v>
      </c>
      <c r="C20" s="40"/>
      <c r="D20" s="39"/>
    </row>
    <row r="21" spans="1:4" ht="16" thickBot="1">
      <c r="A21" s="68" t="s">
        <v>310</v>
      </c>
      <c r="B21" s="40">
        <f>貸借対照表!B17</f>
        <v>185596</v>
      </c>
      <c r="C21" s="5"/>
      <c r="D21" s="2"/>
    </row>
    <row r="22" spans="1:4" ht="15">
      <c r="A22" s="76" t="s">
        <v>38</v>
      </c>
      <c r="B22" s="12"/>
      <c r="C22" s="5">
        <f>SUM(B9:B21)</f>
        <v>3665734</v>
      </c>
      <c r="D22" s="2"/>
    </row>
    <row r="23" spans="1:4" ht="15">
      <c r="A23" s="67" t="s">
        <v>39</v>
      </c>
      <c r="B23" s="4"/>
      <c r="C23" s="4"/>
      <c r="D23" s="1"/>
    </row>
    <row r="24" spans="1:4" ht="16" thickBot="1">
      <c r="A24" s="76" t="s">
        <v>40</v>
      </c>
      <c r="B24" s="5"/>
      <c r="C24" s="11">
        <f>B22+B24</f>
        <v>0</v>
      </c>
      <c r="D24" s="7"/>
    </row>
    <row r="25" spans="1:4" ht="16" thickBot="1">
      <c r="A25" s="67" t="s">
        <v>117</v>
      </c>
      <c r="B25" s="3"/>
      <c r="C25" s="3"/>
      <c r="D25" s="13">
        <f>C22+C24</f>
        <v>3665734</v>
      </c>
    </row>
    <row r="26" spans="1:4" ht="15" thickTop="1">
      <c r="A26" s="67"/>
      <c r="B26" s="3"/>
      <c r="C26" s="4"/>
      <c r="D26" s="7"/>
    </row>
    <row r="27" spans="1:4">
      <c r="A27" s="69"/>
      <c r="B27" s="3"/>
      <c r="C27" s="3"/>
      <c r="D27" s="2"/>
    </row>
    <row r="28" spans="1:4" ht="15">
      <c r="A28" s="39" t="s">
        <v>173</v>
      </c>
      <c r="B28" s="3"/>
      <c r="C28" s="5"/>
      <c r="D28" s="7"/>
    </row>
    <row r="29" spans="1:4" ht="15">
      <c r="A29" s="67" t="s">
        <v>174</v>
      </c>
      <c r="B29" s="3"/>
      <c r="C29" s="5"/>
      <c r="D29" s="7"/>
    </row>
    <row r="30" spans="1:4" ht="15">
      <c r="A30" s="68" t="s">
        <v>109</v>
      </c>
      <c r="B30" s="42">
        <f>貸借対照表!B26</f>
        <v>0</v>
      </c>
      <c r="C30" s="5"/>
      <c r="D30" s="7"/>
    </row>
    <row r="31" spans="1:4" ht="15">
      <c r="A31" s="68" t="s">
        <v>107</v>
      </c>
      <c r="B31" s="42">
        <f>貸借対照表!B27</f>
        <v>136755</v>
      </c>
      <c r="C31" s="5"/>
      <c r="D31" s="7"/>
    </row>
    <row r="32" spans="1:4" s="35" customFormat="1" ht="15">
      <c r="A32" s="68" t="s">
        <v>314</v>
      </c>
      <c r="B32" s="42">
        <f>貸借対照表!B28</f>
        <v>2792748</v>
      </c>
      <c r="C32" s="42"/>
      <c r="D32" s="45"/>
    </row>
    <row r="33" spans="1:5" s="35" customFormat="1" ht="15">
      <c r="A33" s="68" t="s">
        <v>208</v>
      </c>
      <c r="B33" s="42">
        <f>貸借対照表!B29</f>
        <v>71000</v>
      </c>
      <c r="C33" s="42"/>
      <c r="D33" s="45"/>
    </row>
    <row r="34" spans="1:5" ht="15">
      <c r="A34" s="68" t="s">
        <v>209</v>
      </c>
      <c r="B34" s="42">
        <f>貸借対照表!B30</f>
        <v>625900</v>
      </c>
      <c r="C34" s="5"/>
      <c r="D34" s="7"/>
    </row>
    <row r="35" spans="1:5" s="35" customFormat="1" ht="15">
      <c r="A35" s="68" t="s">
        <v>106</v>
      </c>
      <c r="B35" s="42">
        <f>貸借対照表!B31</f>
        <v>164970</v>
      </c>
      <c r="C35" s="42"/>
      <c r="D35" s="45"/>
    </row>
    <row r="36" spans="1:5" s="35" customFormat="1" ht="16" thickBot="1">
      <c r="A36" s="68" t="s">
        <v>108</v>
      </c>
      <c r="B36" s="42">
        <f>貸借対照表!B32</f>
        <v>496959</v>
      </c>
      <c r="C36" s="42"/>
      <c r="D36" s="45"/>
    </row>
    <row r="37" spans="1:5" ht="16" thickBot="1">
      <c r="A37" s="76" t="s">
        <v>46</v>
      </c>
      <c r="B37" s="52"/>
      <c r="C37" s="11">
        <f>SUM(B30:B36)</f>
        <v>4288332</v>
      </c>
      <c r="D37" s="7"/>
    </row>
    <row r="38" spans="1:5" ht="15">
      <c r="A38" s="67" t="s">
        <v>47</v>
      </c>
      <c r="B38" s="3"/>
      <c r="C38" s="5"/>
      <c r="D38" s="7"/>
    </row>
    <row r="39" spans="1:5" s="35" customFormat="1" ht="15">
      <c r="A39" s="76" t="s">
        <v>307</v>
      </c>
      <c r="B39" s="40">
        <f>貸借対照表!B35</f>
        <v>2461000</v>
      </c>
      <c r="C39" s="42"/>
      <c r="D39" s="45"/>
    </row>
    <row r="40" spans="1:5" ht="16" thickBot="1">
      <c r="A40" s="76" t="s">
        <v>48</v>
      </c>
      <c r="B40" s="3"/>
      <c r="C40" s="11">
        <f>B39</f>
        <v>2461000</v>
      </c>
      <c r="D40" s="7"/>
    </row>
    <row r="41" spans="1:5" ht="16" thickBot="1">
      <c r="A41" s="67" t="s">
        <v>118</v>
      </c>
      <c r="B41" s="3"/>
      <c r="C41" s="5"/>
      <c r="D41" s="28">
        <f>C37+C40</f>
        <v>6749332</v>
      </c>
    </row>
    <row r="42" spans="1:5">
      <c r="A42" s="70"/>
      <c r="B42" s="5"/>
      <c r="C42" s="5"/>
      <c r="D42" s="7"/>
    </row>
    <row r="43" spans="1:5" ht="16" thickBot="1">
      <c r="A43" s="63" t="s">
        <v>175</v>
      </c>
      <c r="B43" s="11"/>
      <c r="C43" s="11"/>
      <c r="D43" s="13">
        <f>D25-D41</f>
        <v>-3083598</v>
      </c>
      <c r="E43" s="27"/>
    </row>
    <row r="46" spans="1:5">
      <c r="A46" t="s">
        <v>176</v>
      </c>
    </row>
    <row r="47" spans="1:5" ht="18" customHeight="1">
      <c r="C47" t="s">
        <v>177</v>
      </c>
    </row>
    <row r="48" spans="1:5" ht="18" customHeight="1">
      <c r="C48" t="s">
        <v>178</v>
      </c>
    </row>
    <row r="76" spans="1:4" ht="15" thickBot="1"/>
    <row r="77" spans="1:4">
      <c r="A77" s="100"/>
      <c r="B77" s="139"/>
      <c r="C77" s="140"/>
      <c r="D77" s="101"/>
    </row>
    <row r="78" spans="1:4">
      <c r="A78" s="102"/>
      <c r="B78" s="102"/>
      <c r="C78" s="103"/>
      <c r="D78" s="103"/>
    </row>
    <row r="79" spans="1:4" ht="15" thickBot="1">
      <c r="B79" s="91"/>
      <c r="C79" s="141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  <row r="118" spans="2:2">
      <c r="B118" s="35"/>
    </row>
    <row r="119" spans="2:2">
      <c r="B119" s="35"/>
    </row>
    <row r="120" spans="2:2">
      <c r="B120" s="35"/>
    </row>
    <row r="121" spans="2:2">
      <c r="B121" s="35"/>
    </row>
  </sheetData>
  <mergeCells count="5">
    <mergeCell ref="A2:D2"/>
    <mergeCell ref="A3:D3"/>
    <mergeCell ref="A5:D5"/>
    <mergeCell ref="B6:D6"/>
    <mergeCell ref="A4:D4"/>
  </mergeCells>
  <phoneticPr fontId="5"/>
  <pageMargins left="0.75" right="0.75" top="1" bottom="1" header="0.3" footer="0.3"/>
  <pageSetup paperSize="9" scale="98" orientation="portrait" horizontalDpi="4294967294" verticalDpi="429496729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9"/>
  <sheetViews>
    <sheetView topLeftCell="A4" zoomScale="80" zoomScaleNormal="80" workbookViewId="0">
      <selection activeCell="N8" sqref="N8"/>
    </sheetView>
  </sheetViews>
  <sheetFormatPr baseColWidth="10" defaultColWidth="8.83203125" defaultRowHeight="14"/>
  <cols>
    <col min="1" max="1" width="22" customWidth="1"/>
    <col min="2" max="5" width="10.1640625" hidden="1" customWidth="1"/>
    <col min="6" max="11" width="12.5" customWidth="1"/>
    <col min="12" max="13" width="12.5" style="35" customWidth="1"/>
    <col min="14" max="14" width="12.5" customWidth="1"/>
    <col min="15" max="16" width="12.5" hidden="1" customWidth="1"/>
    <col min="17" max="19" width="10.1640625" hidden="1" customWidth="1"/>
  </cols>
  <sheetData>
    <row r="1" spans="1:19" s="35" customFormat="1"/>
    <row r="2" spans="1:19" s="35" customFormat="1" ht="15" thickBot="1"/>
    <row r="3" spans="1:19" s="35" customFormat="1" ht="30">
      <c r="A3" s="82"/>
      <c r="B3" s="72" t="s">
        <v>134</v>
      </c>
      <c r="C3" s="58" t="s">
        <v>134</v>
      </c>
      <c r="D3" s="58" t="s">
        <v>143</v>
      </c>
      <c r="E3" s="72" t="s">
        <v>135</v>
      </c>
      <c r="F3" s="58" t="s">
        <v>55</v>
      </c>
      <c r="G3" s="134" t="s">
        <v>189</v>
      </c>
      <c r="H3" s="262" t="s">
        <v>58</v>
      </c>
      <c r="I3" s="263"/>
      <c r="J3" s="133" t="s">
        <v>187</v>
      </c>
      <c r="K3" s="59" t="s">
        <v>59</v>
      </c>
      <c r="L3" s="131" t="s">
        <v>56</v>
      </c>
      <c r="M3" s="59" t="s">
        <v>57</v>
      </c>
      <c r="N3" s="58" t="s">
        <v>151</v>
      </c>
      <c r="O3" s="72" t="s">
        <v>152</v>
      </c>
      <c r="P3" s="72" t="s">
        <v>136</v>
      </c>
      <c r="Q3" s="78" t="s">
        <v>57</v>
      </c>
      <c r="R3" s="72" t="s">
        <v>137</v>
      </c>
      <c r="S3" s="72" t="s">
        <v>138</v>
      </c>
    </row>
    <row r="4" spans="1:19" s="35" customFormat="1" ht="31" thickBot="1">
      <c r="A4" s="83" t="s">
        <v>169</v>
      </c>
      <c r="B4" s="73" t="s">
        <v>141</v>
      </c>
      <c r="C4" s="61" t="s">
        <v>142</v>
      </c>
      <c r="D4" s="61" t="s">
        <v>142</v>
      </c>
      <c r="E4" s="73" t="s">
        <v>133</v>
      </c>
      <c r="F4" s="60" t="s">
        <v>121</v>
      </c>
      <c r="G4" s="61" t="s">
        <v>188</v>
      </c>
      <c r="H4" s="61" t="s">
        <v>122</v>
      </c>
      <c r="I4" s="61" t="s">
        <v>185</v>
      </c>
      <c r="J4" s="61" t="s">
        <v>186</v>
      </c>
      <c r="K4" s="62" t="s">
        <v>123</v>
      </c>
      <c r="L4" s="62" t="s">
        <v>194</v>
      </c>
      <c r="M4" s="62" t="s">
        <v>124</v>
      </c>
      <c r="N4" s="61" t="s">
        <v>171</v>
      </c>
      <c r="O4" s="73" t="s">
        <v>139</v>
      </c>
      <c r="P4" s="73" t="s">
        <v>140</v>
      </c>
      <c r="Q4" s="87" t="s">
        <v>124</v>
      </c>
      <c r="R4" s="73" t="s">
        <v>148</v>
      </c>
      <c r="S4" s="73" t="s">
        <v>145</v>
      </c>
    </row>
    <row r="5" spans="1:19" s="35" customFormat="1" ht="15" thickBot="1">
      <c r="A5" s="84" t="s">
        <v>42</v>
      </c>
      <c r="B5" s="50">
        <v>71870076</v>
      </c>
      <c r="C5" s="64">
        <v>71870076</v>
      </c>
      <c r="D5" s="64">
        <v>0</v>
      </c>
      <c r="E5" s="50">
        <v>3310530</v>
      </c>
      <c r="F5" s="64">
        <v>675855</v>
      </c>
      <c r="G5" s="64">
        <v>350000</v>
      </c>
      <c r="H5" s="64">
        <v>201509</v>
      </c>
      <c r="I5" s="64">
        <v>10545689</v>
      </c>
      <c r="J5" s="64">
        <v>100000</v>
      </c>
      <c r="K5" s="64">
        <v>208710</v>
      </c>
      <c r="L5" s="64">
        <v>404124</v>
      </c>
      <c r="M5" s="64">
        <v>32546</v>
      </c>
      <c r="N5" s="64"/>
      <c r="O5" s="50">
        <v>0</v>
      </c>
      <c r="P5" s="50">
        <v>68559546</v>
      </c>
      <c r="Q5" s="88">
        <v>68559546</v>
      </c>
      <c r="R5" s="50">
        <v>0</v>
      </c>
      <c r="S5" s="50">
        <v>68559546</v>
      </c>
    </row>
    <row r="6" spans="1:19" ht="15" hidden="1" thickBot="1">
      <c r="A6" s="85" t="s">
        <v>170</v>
      </c>
      <c r="B6" s="50">
        <v>3906664</v>
      </c>
      <c r="C6" s="64">
        <v>3906664</v>
      </c>
      <c r="D6" s="64">
        <v>0</v>
      </c>
      <c r="E6" s="50">
        <v>2836238</v>
      </c>
      <c r="F6" s="64"/>
      <c r="G6" s="64"/>
      <c r="H6" s="64"/>
      <c r="I6" s="64"/>
      <c r="J6" s="64"/>
      <c r="K6" s="64"/>
      <c r="L6" s="64"/>
      <c r="M6" s="64"/>
      <c r="N6" s="64"/>
      <c r="O6" s="50">
        <v>0</v>
      </c>
      <c r="P6" s="50">
        <v>1070426</v>
      </c>
      <c r="Q6" s="89">
        <v>1070426</v>
      </c>
      <c r="R6" s="50">
        <v>0</v>
      </c>
      <c r="S6" s="50">
        <v>1070426</v>
      </c>
    </row>
    <row r="7" spans="1:19" ht="15" hidden="1" thickBot="1">
      <c r="A7" s="71" t="s">
        <v>168</v>
      </c>
      <c r="B7" s="50">
        <v>67404589</v>
      </c>
      <c r="C7" s="64">
        <v>67404589</v>
      </c>
      <c r="D7" s="64">
        <v>0</v>
      </c>
      <c r="E7" s="50">
        <v>1661883</v>
      </c>
      <c r="F7" s="64"/>
      <c r="G7" s="64"/>
      <c r="H7" s="64"/>
      <c r="I7" s="64"/>
      <c r="J7" s="64"/>
      <c r="K7" s="64"/>
      <c r="L7" s="64"/>
      <c r="M7" s="64"/>
      <c r="N7" s="64"/>
      <c r="O7" s="50">
        <v>0</v>
      </c>
      <c r="P7" s="50">
        <v>65742706</v>
      </c>
      <c r="Q7" s="88">
        <v>65742706</v>
      </c>
      <c r="R7" s="50">
        <v>0</v>
      </c>
      <c r="S7" s="50">
        <v>65742706</v>
      </c>
    </row>
    <row r="8" spans="1:19" ht="15" thickBot="1">
      <c r="A8" s="86" t="s">
        <v>45</v>
      </c>
      <c r="B8" s="43">
        <v>71311253</v>
      </c>
      <c r="C8" s="65">
        <v>71311253</v>
      </c>
      <c r="D8" s="65">
        <v>0</v>
      </c>
      <c r="E8" s="43">
        <v>4498121</v>
      </c>
      <c r="F8" s="65">
        <v>-278375</v>
      </c>
      <c r="G8" s="65">
        <v>-206240</v>
      </c>
      <c r="H8" s="65">
        <v>-1897256</v>
      </c>
      <c r="I8" s="65">
        <v>-9640384</v>
      </c>
      <c r="J8" s="65">
        <v>-2500</v>
      </c>
      <c r="K8" s="65">
        <v>0</v>
      </c>
      <c r="L8" s="65">
        <v>-169451</v>
      </c>
      <c r="M8" s="65">
        <v>-168835</v>
      </c>
      <c r="N8" s="65"/>
      <c r="O8" s="43">
        <v>0</v>
      </c>
      <c r="P8" s="43">
        <v>66813132</v>
      </c>
      <c r="Q8" s="90">
        <v>66813132</v>
      </c>
      <c r="R8" s="43">
        <v>0</v>
      </c>
      <c r="S8" s="43">
        <v>66813132</v>
      </c>
    </row>
    <row r="9" spans="1:19" ht="15" thickBot="1">
      <c r="A9" s="91" t="s">
        <v>172</v>
      </c>
      <c r="B9" s="92"/>
      <c r="C9" s="92"/>
      <c r="D9" s="92"/>
      <c r="E9" s="92"/>
      <c r="F9" s="93">
        <f>F5+F8</f>
        <v>397480</v>
      </c>
      <c r="G9" s="93">
        <f t="shared" ref="G9:P9" si="0">G5+G8</f>
        <v>143760</v>
      </c>
      <c r="H9" s="93">
        <f t="shared" si="0"/>
        <v>-1695747</v>
      </c>
      <c r="I9" s="93">
        <f t="shared" si="0"/>
        <v>905305</v>
      </c>
      <c r="J9" s="93">
        <f t="shared" si="0"/>
        <v>97500</v>
      </c>
      <c r="K9" s="93">
        <f t="shared" si="0"/>
        <v>208710</v>
      </c>
      <c r="L9" s="93"/>
      <c r="M9" s="93"/>
      <c r="N9" s="93">
        <f t="shared" si="0"/>
        <v>0</v>
      </c>
      <c r="O9" s="93">
        <f t="shared" si="0"/>
        <v>0</v>
      </c>
      <c r="P9" s="93">
        <f t="shared" si="0"/>
        <v>135372678</v>
      </c>
    </row>
  </sheetData>
  <mergeCells count="1">
    <mergeCell ref="H3:I3"/>
  </mergeCells>
  <phoneticPr fontId="8"/>
  <pageMargins left="0.75" right="0.75" top="1" bottom="1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2"/>
  <sheetViews>
    <sheetView showGridLines="0" workbookViewId="0">
      <selection activeCell="E7" sqref="E7"/>
    </sheetView>
  </sheetViews>
  <sheetFormatPr baseColWidth="10" defaultColWidth="8.83203125" defaultRowHeight="14"/>
  <cols>
    <col min="1" max="1" width="4.5" style="35" customWidth="1"/>
    <col min="2" max="2" width="4.33203125" style="35" customWidth="1"/>
    <col min="3" max="3" width="33.83203125" customWidth="1"/>
    <col min="4" max="4" width="12.6640625" bestFit="1" customWidth="1"/>
    <col min="5" max="5" width="9.33203125" style="35" bestFit="1" customWidth="1"/>
    <col min="6" max="6" width="12.6640625" style="35" customWidth="1"/>
    <col min="7" max="7" width="6.1640625" customWidth="1"/>
    <col min="11" max="11" width="9.5" bestFit="1" customWidth="1"/>
  </cols>
  <sheetData>
    <row r="1" spans="1:10" s="35" customFormat="1">
      <c r="D1" s="35" t="s">
        <v>231</v>
      </c>
      <c r="E1" s="35" t="s">
        <v>232</v>
      </c>
    </row>
    <row r="2" spans="1:10">
      <c r="A2" s="144" t="s">
        <v>233</v>
      </c>
      <c r="B2" s="145"/>
      <c r="C2" s="145"/>
      <c r="D2" s="104">
        <v>357952</v>
      </c>
      <c r="E2" s="104"/>
      <c r="F2" s="16"/>
      <c r="G2" s="35"/>
      <c r="H2" s="35"/>
      <c r="I2" s="35"/>
      <c r="J2" s="35"/>
    </row>
    <row r="3" spans="1:10" s="35" customFormat="1">
      <c r="A3" s="144" t="s">
        <v>234</v>
      </c>
      <c r="B3" s="145"/>
      <c r="C3" s="145"/>
      <c r="D3" s="104">
        <f>D26</f>
        <v>1464</v>
      </c>
      <c r="E3" s="104"/>
      <c r="F3" s="16"/>
    </row>
    <row r="4" spans="1:10">
      <c r="A4" s="144" t="s">
        <v>235</v>
      </c>
      <c r="B4" s="145"/>
      <c r="C4" s="145"/>
      <c r="D4" s="104">
        <f>D2-D3</f>
        <v>356488</v>
      </c>
      <c r="E4" s="104">
        <f>ROUND(D4,-3)</f>
        <v>356000</v>
      </c>
      <c r="F4" s="16"/>
      <c r="G4" s="35"/>
      <c r="H4" s="35"/>
      <c r="I4" s="35"/>
      <c r="J4" s="35"/>
    </row>
    <row r="5" spans="1:10">
      <c r="C5" s="118"/>
      <c r="D5" s="16"/>
      <c r="E5" s="16"/>
      <c r="F5" s="16"/>
      <c r="G5" s="35"/>
      <c r="H5" s="35"/>
      <c r="I5" s="35"/>
      <c r="J5" s="35"/>
    </row>
    <row r="6" spans="1:10" s="35" customFormat="1">
      <c r="A6" s="146" t="s">
        <v>236</v>
      </c>
      <c r="B6" s="147"/>
      <c r="C6" s="147"/>
      <c r="D6" s="148"/>
      <c r="E6" s="149">
        <f>E7+E9+E12</f>
        <v>133500</v>
      </c>
      <c r="F6" s="150"/>
      <c r="G6" s="151"/>
    </row>
    <row r="7" spans="1:10" s="35" customFormat="1" ht="15">
      <c r="A7" s="152"/>
      <c r="B7" s="31" t="s">
        <v>237</v>
      </c>
      <c r="C7" s="113"/>
      <c r="D7" s="117"/>
      <c r="E7" s="123">
        <f>E4*G7</f>
        <v>53400</v>
      </c>
      <c r="F7" s="114" t="s">
        <v>238</v>
      </c>
      <c r="G7" s="116">
        <v>0.15</v>
      </c>
      <c r="I7" s="35">
        <v>53000</v>
      </c>
    </row>
    <row r="8" spans="1:10" s="35" customFormat="1" ht="15">
      <c r="A8" s="152"/>
      <c r="B8" s="106" t="s">
        <v>239</v>
      </c>
      <c r="C8" s="107"/>
      <c r="D8" s="117"/>
      <c r="E8" s="153">
        <f>ROUND(E7,-3)*G8</f>
        <v>5300</v>
      </c>
      <c r="F8" s="108" t="s">
        <v>240</v>
      </c>
      <c r="G8" s="110">
        <v>0.1</v>
      </c>
      <c r="I8" s="35">
        <v>0.05</v>
      </c>
    </row>
    <row r="9" spans="1:10" s="35" customFormat="1">
      <c r="A9" s="152"/>
      <c r="B9" s="106" t="s">
        <v>241</v>
      </c>
      <c r="C9" s="107"/>
      <c r="D9" s="114"/>
      <c r="E9" s="130">
        <f>E10+E11</f>
        <v>56500</v>
      </c>
      <c r="F9" s="108"/>
      <c r="G9" s="110"/>
      <c r="I9" s="35">
        <f>I7*I8</f>
        <v>2650</v>
      </c>
    </row>
    <row r="10" spans="1:10" ht="15">
      <c r="A10" s="152"/>
      <c r="B10" s="111"/>
      <c r="C10" s="31" t="s">
        <v>242</v>
      </c>
      <c r="D10" s="115">
        <f>ROUND(E7,-3)*G10</f>
        <v>6519</v>
      </c>
      <c r="E10" s="104">
        <f>ROUNDDOWN(D10,-2)</f>
        <v>6500</v>
      </c>
      <c r="F10" s="114" t="s">
        <v>243</v>
      </c>
      <c r="G10" s="116">
        <v>0.123</v>
      </c>
      <c r="H10" s="35"/>
      <c r="I10" s="35"/>
      <c r="J10" s="35"/>
    </row>
    <row r="11" spans="1:10" s="35" customFormat="1">
      <c r="A11" s="152"/>
      <c r="B11" s="109"/>
      <c r="C11" s="31" t="s">
        <v>146</v>
      </c>
      <c r="D11" s="115">
        <f>50000*F11/12</f>
        <v>50000</v>
      </c>
      <c r="E11" s="104">
        <f>ROUNDDOWN(D11,-2)</f>
        <v>50000</v>
      </c>
      <c r="F11" s="124">
        <v>12</v>
      </c>
      <c r="G11" s="122">
        <v>12</v>
      </c>
    </row>
    <row r="12" spans="1:10" s="35" customFormat="1">
      <c r="A12" s="152"/>
      <c r="B12" s="106" t="s">
        <v>244</v>
      </c>
      <c r="C12" s="107"/>
      <c r="D12" s="114"/>
      <c r="E12" s="130">
        <f>E13+E14</f>
        <v>23600</v>
      </c>
      <c r="F12" s="112"/>
      <c r="G12" s="110"/>
      <c r="H12" s="27"/>
    </row>
    <row r="13" spans="1:10" s="35" customFormat="1" ht="15">
      <c r="A13" s="152"/>
      <c r="B13" s="111"/>
      <c r="C13" s="31" t="s">
        <v>245</v>
      </c>
      <c r="D13" s="115">
        <f>ROUND(E7,-3)*G13</f>
        <v>2650</v>
      </c>
      <c r="E13" s="104">
        <f>ROUNDDOWN(D13,-2)</f>
        <v>2600</v>
      </c>
      <c r="F13" s="114" t="s">
        <v>243</v>
      </c>
      <c r="G13" s="116">
        <v>0.05</v>
      </c>
    </row>
    <row r="14" spans="1:10" s="35" customFormat="1">
      <c r="A14" s="152"/>
      <c r="B14" s="111"/>
      <c r="C14" s="31" t="s">
        <v>179</v>
      </c>
      <c r="D14" s="115">
        <f>21000*F14/G14</f>
        <v>21000</v>
      </c>
      <c r="E14" s="104">
        <f>ROUNDDOWN(D14,-2)</f>
        <v>21000</v>
      </c>
      <c r="F14" s="124">
        <v>12</v>
      </c>
      <c r="G14" s="122">
        <v>12</v>
      </c>
    </row>
    <row r="15" spans="1:10" s="35" customFormat="1">
      <c r="A15" s="152"/>
      <c r="B15" s="111"/>
      <c r="C15" s="106"/>
      <c r="D15" s="127"/>
      <c r="E15" s="125"/>
      <c r="F15" s="128"/>
      <c r="G15" s="126"/>
    </row>
    <row r="16" spans="1:10" s="35" customFormat="1">
      <c r="A16" s="146" t="s">
        <v>153</v>
      </c>
      <c r="B16" s="147"/>
      <c r="C16" s="145"/>
      <c r="D16" s="154"/>
      <c r="E16" s="149">
        <f>E17</f>
        <v>19000</v>
      </c>
      <c r="F16" s="155"/>
      <c r="G16" s="156"/>
    </row>
    <row r="17" spans="1:10">
      <c r="A17" s="152"/>
      <c r="B17" s="119" t="s">
        <v>246</v>
      </c>
      <c r="C17" s="31"/>
      <c r="D17" s="115"/>
      <c r="E17" s="123">
        <f>E18+E19</f>
        <v>19000</v>
      </c>
      <c r="F17" s="129"/>
      <c r="G17" s="116"/>
      <c r="H17" s="35"/>
      <c r="I17" s="35"/>
      <c r="J17" s="35"/>
    </row>
    <row r="18" spans="1:10" ht="15">
      <c r="A18" s="152"/>
      <c r="B18" s="120"/>
      <c r="C18" s="31" t="s">
        <v>181</v>
      </c>
      <c r="D18" s="115">
        <f>E4*G18</f>
        <v>10502</v>
      </c>
      <c r="E18" s="104">
        <f>ROUNDDOWN(D18,-2)</f>
        <v>10500</v>
      </c>
      <c r="F18" s="114" t="s">
        <v>238</v>
      </c>
      <c r="G18" s="157">
        <v>2.9499999999999998E-2</v>
      </c>
      <c r="H18" s="35"/>
      <c r="I18" s="35"/>
      <c r="J18" s="35"/>
    </row>
    <row r="19" spans="1:10" ht="15">
      <c r="A19" s="158"/>
      <c r="B19" s="121"/>
      <c r="C19" s="31" t="s">
        <v>180</v>
      </c>
      <c r="D19" s="115">
        <f>E18*G19</f>
        <v>8505</v>
      </c>
      <c r="E19" s="104">
        <f>ROUNDDOWN(D19,-2)</f>
        <v>8500</v>
      </c>
      <c r="F19" s="114" t="s">
        <v>247</v>
      </c>
      <c r="G19" s="116">
        <v>0.81</v>
      </c>
      <c r="H19" s="35"/>
      <c r="I19" s="35"/>
      <c r="J19" s="105"/>
    </row>
    <row r="20" spans="1:10">
      <c r="C20" s="35"/>
      <c r="D20" s="27"/>
      <c r="G20" s="35"/>
      <c r="H20" s="35"/>
      <c r="I20" s="35"/>
      <c r="J20" s="35"/>
    </row>
    <row r="21" spans="1:10">
      <c r="C21" s="35"/>
      <c r="D21" s="35" t="s">
        <v>248</v>
      </c>
      <c r="E21" s="27">
        <f>E12+E17</f>
        <v>42600</v>
      </c>
      <c r="G21" s="35"/>
      <c r="H21" s="35"/>
      <c r="I21" s="35"/>
      <c r="J21" s="35"/>
    </row>
    <row r="22" spans="1:10">
      <c r="C22" s="35"/>
      <c r="D22" s="35"/>
      <c r="G22" s="35"/>
      <c r="H22" s="35"/>
      <c r="I22" s="35"/>
      <c r="J22" s="35"/>
    </row>
    <row r="23" spans="1:10">
      <c r="A23" s="30" t="s">
        <v>249</v>
      </c>
      <c r="B23" s="30"/>
      <c r="C23" s="30"/>
      <c r="D23" s="30">
        <f>I28</f>
        <v>14640</v>
      </c>
      <c r="F23" s="35" t="s">
        <v>250</v>
      </c>
      <c r="G23" s="35"/>
      <c r="H23" s="35"/>
      <c r="I23" s="35"/>
      <c r="J23" s="35"/>
    </row>
    <row r="24" spans="1:10">
      <c r="A24" s="30" t="s">
        <v>251</v>
      </c>
      <c r="B24" s="30"/>
      <c r="C24" s="30"/>
      <c r="D24" s="30">
        <v>6000000</v>
      </c>
      <c r="F24" s="30" t="s">
        <v>252</v>
      </c>
      <c r="G24" s="30" t="s">
        <v>253</v>
      </c>
      <c r="H24" s="30" t="s">
        <v>254</v>
      </c>
      <c r="I24" s="30" t="s">
        <v>255</v>
      </c>
      <c r="J24" s="35"/>
    </row>
    <row r="25" spans="1:10">
      <c r="A25" s="30" t="s">
        <v>256</v>
      </c>
      <c r="B25" s="30"/>
      <c r="C25" s="30"/>
      <c r="D25" s="30">
        <f>14640*0.9</f>
        <v>13176</v>
      </c>
      <c r="F25" s="30" t="s">
        <v>257</v>
      </c>
      <c r="G25" s="30">
        <v>14640</v>
      </c>
      <c r="H25" s="30"/>
      <c r="I25" s="30">
        <f>G25-H25</f>
        <v>14640</v>
      </c>
      <c r="J25" s="35"/>
    </row>
    <row r="26" spans="1:10">
      <c r="A26" s="30" t="s">
        <v>258</v>
      </c>
      <c r="B26" s="30"/>
      <c r="C26" s="30"/>
      <c r="D26" s="30">
        <f>D23-D25</f>
        <v>1464</v>
      </c>
      <c r="F26" s="30"/>
      <c r="G26" s="30"/>
      <c r="H26" s="30"/>
      <c r="I26" s="30"/>
      <c r="J26" s="35"/>
    </row>
    <row r="27" spans="1:10">
      <c r="C27" s="35"/>
      <c r="D27" s="35"/>
      <c r="F27" s="30"/>
      <c r="G27" s="30"/>
      <c r="H27" s="30"/>
      <c r="I27" s="30"/>
      <c r="J27" s="35"/>
    </row>
    <row r="28" spans="1:10">
      <c r="C28" s="35"/>
      <c r="D28" s="35"/>
      <c r="F28" s="30" t="s">
        <v>259</v>
      </c>
      <c r="G28" s="30">
        <f>SUM(G25:G27)</f>
        <v>14640</v>
      </c>
      <c r="H28" s="30">
        <f>SUM(H25:H27)</f>
        <v>0</v>
      </c>
      <c r="I28" s="30">
        <f>SUM(I25:I27)</f>
        <v>14640</v>
      </c>
      <c r="J28" s="35"/>
    </row>
    <row r="29" spans="1:10">
      <c r="C29" s="35"/>
      <c r="D29" s="35"/>
      <c r="G29" s="35"/>
      <c r="H29" s="35"/>
      <c r="I29" s="35"/>
      <c r="J29" s="35"/>
    </row>
    <row r="30" spans="1:10">
      <c r="C30" s="35"/>
      <c r="D30" s="35"/>
      <c r="G30" s="35"/>
      <c r="H30" s="35"/>
      <c r="I30" s="35"/>
      <c r="J30" s="35"/>
    </row>
    <row r="31" spans="1:10">
      <c r="C31" s="35"/>
      <c r="D31" s="35"/>
      <c r="G31" s="35"/>
      <c r="H31" s="35"/>
      <c r="I31" s="35"/>
      <c r="J31" s="35"/>
    </row>
    <row r="32" spans="1:10">
      <c r="C32" s="35"/>
      <c r="D32" s="35"/>
      <c r="G32" s="35"/>
      <c r="H32" s="35"/>
      <c r="I32" s="35"/>
      <c r="J32" s="35"/>
    </row>
  </sheetData>
  <phoneticPr fontId="9"/>
  <pageMargins left="0.75" right="0.75" top="1" bottom="1" header="0.3" footer="0.3"/>
  <pageSetup paperSize="9" orientation="portrait" horizontalDpi="4294967293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B2"/>
  <sheetViews>
    <sheetView workbookViewId="0">
      <selection activeCell="A3" sqref="A3"/>
    </sheetView>
  </sheetViews>
  <sheetFormatPr baseColWidth="10" defaultRowHeight="14"/>
  <cols>
    <col min="1" max="256" width="12.83203125" customWidth="1"/>
  </cols>
  <sheetData>
    <row r="2" spans="1:2">
      <c r="A2" t="s">
        <v>222</v>
      </c>
      <c r="B2" t="s">
        <v>221</v>
      </c>
    </row>
  </sheetData>
  <phoneticPr fontId="10"/>
  <pageMargins left="0.75" right="0.75" top="1" bottom="1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1"/>
  <sheetViews>
    <sheetView workbookViewId="0">
      <selection activeCell="C18" sqref="C18"/>
    </sheetView>
  </sheetViews>
  <sheetFormatPr baseColWidth="10" defaultRowHeight="14"/>
  <cols>
    <col min="1" max="1" width="42.6640625" customWidth="1"/>
    <col min="2" max="3" width="12.83203125" customWidth="1"/>
    <col min="4" max="4" width="12.83203125" style="35" customWidth="1"/>
    <col min="5" max="10" width="12.83203125" customWidth="1"/>
    <col min="11" max="11" width="13.83203125" bestFit="1" customWidth="1"/>
    <col min="12" max="256" width="12.83203125" customWidth="1"/>
  </cols>
  <sheetData>
    <row r="1" spans="1:13" s="35" customFormat="1"/>
    <row r="2" spans="1:13">
      <c r="A2" t="s">
        <v>293</v>
      </c>
      <c r="C2" s="35"/>
      <c r="E2" s="35"/>
      <c r="F2" s="35"/>
      <c r="G2" s="35"/>
      <c r="H2" s="35"/>
      <c r="I2" s="35"/>
      <c r="J2" s="35"/>
      <c r="K2" s="35"/>
    </row>
    <row r="3" spans="1:13" ht="15" thickBot="1">
      <c r="A3" t="s">
        <v>294</v>
      </c>
    </row>
    <row r="4" spans="1:13" ht="31" thickBot="1">
      <c r="A4" s="160"/>
      <c r="B4" s="246" t="s">
        <v>341</v>
      </c>
      <c r="C4" s="226" t="s">
        <v>322</v>
      </c>
      <c r="D4" s="226"/>
      <c r="E4" s="226"/>
      <c r="F4" s="227" t="s">
        <v>323</v>
      </c>
      <c r="G4" s="253"/>
      <c r="H4" s="226" t="s">
        <v>262</v>
      </c>
      <c r="I4" s="228" t="s">
        <v>263</v>
      </c>
      <c r="J4" s="229" t="s">
        <v>264</v>
      </c>
      <c r="K4" s="226" t="s">
        <v>324</v>
      </c>
    </row>
    <row r="5" spans="1:13" ht="15">
      <c r="A5" s="30" t="s">
        <v>11</v>
      </c>
      <c r="B5" s="171"/>
      <c r="C5" s="171"/>
      <c r="D5" s="171"/>
      <c r="E5" s="171"/>
      <c r="F5" s="171"/>
      <c r="G5" s="171"/>
      <c r="H5" s="187">
        <f t="shared" ref="H5:H15" si="0">B5+C5+SUM(E5:G5)</f>
        <v>0</v>
      </c>
      <c r="I5" s="171"/>
      <c r="J5" s="171"/>
      <c r="K5" s="188">
        <f t="shared" ref="K5:K15" si="1">SUM(H5:J5)</f>
        <v>0</v>
      </c>
    </row>
    <row r="6" spans="1:13" s="35" customFormat="1" ht="15">
      <c r="A6" s="195" t="s">
        <v>14</v>
      </c>
      <c r="B6" s="171"/>
      <c r="C6" s="171"/>
      <c r="D6" s="171"/>
      <c r="E6" s="171"/>
      <c r="F6" s="171">
        <v>0</v>
      </c>
      <c r="G6" s="171"/>
      <c r="H6" s="187">
        <f t="shared" si="0"/>
        <v>0</v>
      </c>
      <c r="I6" s="171">
        <f>185000*11</f>
        <v>2035000</v>
      </c>
      <c r="J6" s="171"/>
      <c r="K6" s="188">
        <f t="shared" si="1"/>
        <v>2035000</v>
      </c>
    </row>
    <row r="7" spans="1:13" s="35" customFormat="1" ht="15">
      <c r="A7" s="195" t="s">
        <v>74</v>
      </c>
      <c r="B7" s="171"/>
      <c r="C7" s="171"/>
      <c r="D7" s="171"/>
      <c r="E7" s="171"/>
      <c r="F7" s="171"/>
      <c r="G7" s="171"/>
      <c r="H7" s="187">
        <f t="shared" si="0"/>
        <v>0</v>
      </c>
      <c r="I7" s="171">
        <f>200000*12</f>
        <v>2400000</v>
      </c>
      <c r="J7" s="171"/>
      <c r="K7" s="188">
        <f t="shared" si="1"/>
        <v>2400000</v>
      </c>
      <c r="M7" s="197"/>
    </row>
    <row r="8" spans="1:13" ht="15">
      <c r="A8" s="195" t="s">
        <v>96</v>
      </c>
      <c r="B8" s="171"/>
      <c r="C8" s="171"/>
      <c r="D8" s="171"/>
      <c r="E8" s="171"/>
      <c r="F8" s="171"/>
      <c r="G8" s="171"/>
      <c r="H8" s="187">
        <f t="shared" si="0"/>
        <v>0</v>
      </c>
      <c r="I8" s="171"/>
      <c r="J8" s="171"/>
      <c r="K8" s="188">
        <f t="shared" si="1"/>
        <v>0</v>
      </c>
      <c r="M8" s="197"/>
    </row>
    <row r="9" spans="1:13" ht="15">
      <c r="A9" s="195" t="s">
        <v>159</v>
      </c>
      <c r="B9" s="171"/>
      <c r="C9" s="171"/>
      <c r="D9" s="171"/>
      <c r="E9" s="171"/>
      <c r="F9" s="171"/>
      <c r="G9" s="171"/>
      <c r="H9" s="187">
        <f t="shared" si="0"/>
        <v>0</v>
      </c>
      <c r="I9" s="171"/>
      <c r="J9" s="171"/>
      <c r="K9" s="188">
        <f t="shared" si="1"/>
        <v>0</v>
      </c>
    </row>
    <row r="10" spans="1:13" ht="15">
      <c r="A10" s="195" t="s">
        <v>15</v>
      </c>
      <c r="B10" s="171"/>
      <c r="C10" s="171"/>
      <c r="D10" s="171">
        <v>0</v>
      </c>
      <c r="E10" s="171"/>
      <c r="F10" s="171"/>
      <c r="G10" s="171"/>
      <c r="H10" s="187">
        <f t="shared" si="0"/>
        <v>0</v>
      </c>
      <c r="I10" s="171"/>
      <c r="J10" s="171"/>
      <c r="K10" s="188">
        <f t="shared" si="1"/>
        <v>0</v>
      </c>
    </row>
    <row r="11" spans="1:13" ht="15">
      <c r="A11" s="195" t="s">
        <v>16</v>
      </c>
      <c r="B11" s="171"/>
      <c r="C11" s="171"/>
      <c r="D11" s="171"/>
      <c r="E11" s="171"/>
      <c r="F11" s="171"/>
      <c r="G11" s="171"/>
      <c r="H11" s="187">
        <f t="shared" si="0"/>
        <v>0</v>
      </c>
      <c r="I11" s="171"/>
      <c r="J11" s="171"/>
      <c r="K11" s="188">
        <f t="shared" si="1"/>
        <v>0</v>
      </c>
    </row>
    <row r="12" spans="1:13" ht="15">
      <c r="A12" s="195" t="s">
        <v>97</v>
      </c>
      <c r="B12" s="171"/>
      <c r="C12" s="171"/>
      <c r="D12" s="171"/>
      <c r="E12" s="171"/>
      <c r="F12" s="171"/>
      <c r="G12" s="171"/>
      <c r="H12" s="187">
        <f t="shared" si="0"/>
        <v>0</v>
      </c>
      <c r="I12" s="171"/>
      <c r="J12" s="171"/>
      <c r="K12" s="188">
        <f t="shared" si="1"/>
        <v>0</v>
      </c>
    </row>
    <row r="13" spans="1:13" ht="15">
      <c r="A13" s="195" t="s">
        <v>17</v>
      </c>
      <c r="B13" s="171"/>
      <c r="C13" s="171"/>
      <c r="D13" s="171"/>
      <c r="E13" s="171"/>
      <c r="F13" s="171">
        <v>0</v>
      </c>
      <c r="G13" s="171">
        <v>0</v>
      </c>
      <c r="H13" s="187">
        <f t="shared" si="0"/>
        <v>0</v>
      </c>
      <c r="I13" s="171">
        <f>750000</f>
        <v>750000</v>
      </c>
      <c r="J13" s="171"/>
      <c r="K13" s="188">
        <f t="shared" si="1"/>
        <v>750000</v>
      </c>
    </row>
    <row r="14" spans="1:13" ht="15">
      <c r="A14" s="195" t="s">
        <v>288</v>
      </c>
      <c r="B14" s="171"/>
      <c r="C14" s="171"/>
      <c r="D14" s="171"/>
      <c r="E14" s="171"/>
      <c r="F14" s="171"/>
      <c r="G14" s="171"/>
      <c r="H14" s="187">
        <f t="shared" si="0"/>
        <v>0</v>
      </c>
      <c r="I14" s="171"/>
      <c r="J14" s="171"/>
      <c r="K14" s="188">
        <f t="shared" si="1"/>
        <v>0</v>
      </c>
    </row>
    <row r="15" spans="1:13" ht="15">
      <c r="A15" s="195" t="s">
        <v>98</v>
      </c>
      <c r="B15" s="171"/>
      <c r="C15" s="171"/>
      <c r="D15" s="171"/>
      <c r="E15" s="171"/>
      <c r="F15" s="171"/>
      <c r="G15" s="171"/>
      <c r="H15" s="187">
        <f t="shared" si="0"/>
        <v>0</v>
      </c>
      <c r="I15" s="171"/>
      <c r="J15" s="171"/>
      <c r="K15" s="188">
        <f t="shared" si="1"/>
        <v>0</v>
      </c>
    </row>
    <row r="16" spans="1:13" ht="15">
      <c r="A16" s="30" t="s">
        <v>13</v>
      </c>
      <c r="B16" s="171">
        <f t="shared" ref="B16:K16" si="2">SUM(B6:B15)</f>
        <v>0</v>
      </c>
      <c r="C16" s="171">
        <f t="shared" si="2"/>
        <v>0</v>
      </c>
      <c r="D16" s="171">
        <f t="shared" si="2"/>
        <v>0</v>
      </c>
      <c r="E16" s="171">
        <f t="shared" si="2"/>
        <v>0</v>
      </c>
      <c r="F16" s="171">
        <f t="shared" si="2"/>
        <v>0</v>
      </c>
      <c r="G16" s="171">
        <f t="shared" si="2"/>
        <v>0</v>
      </c>
      <c r="H16" s="187">
        <f t="shared" si="2"/>
        <v>0</v>
      </c>
      <c r="I16" s="167">
        <f t="shared" si="2"/>
        <v>5185000</v>
      </c>
      <c r="J16" s="161">
        <f t="shared" si="2"/>
        <v>0</v>
      </c>
      <c r="K16" s="188">
        <f t="shared" si="2"/>
        <v>5185000</v>
      </c>
    </row>
    <row r="18" spans="1:12" s="35" customFormat="1">
      <c r="A18" s="250" t="s">
        <v>330</v>
      </c>
      <c r="B18" s="201">
        <v>0</v>
      </c>
      <c r="C18" s="201">
        <v>0.45</v>
      </c>
      <c r="D18" s="201">
        <v>0</v>
      </c>
      <c r="E18" s="201">
        <v>0</v>
      </c>
      <c r="F18" s="201">
        <v>0.55000000000000004</v>
      </c>
      <c r="G18" s="201">
        <v>0</v>
      </c>
      <c r="H18" s="202"/>
      <c r="I18" s="202"/>
      <c r="J18" s="201">
        <v>0.05</v>
      </c>
      <c r="K18" s="201">
        <f t="shared" ref="K18:K23" si="3">SUM(B18:J18)</f>
        <v>1.05</v>
      </c>
      <c r="L18" s="251"/>
    </row>
    <row r="19" spans="1:12" s="35" customFormat="1" ht="15">
      <c r="A19" s="200" t="s">
        <v>331</v>
      </c>
      <c r="B19" s="171">
        <f t="shared" ref="B19:G19" si="4">ROUND(B$18*$I$7,0)</f>
        <v>0</v>
      </c>
      <c r="C19" s="171">
        <f t="shared" si="4"/>
        <v>1080000</v>
      </c>
      <c r="D19" s="171">
        <f t="shared" si="4"/>
        <v>0</v>
      </c>
      <c r="E19" s="171">
        <f t="shared" si="4"/>
        <v>0</v>
      </c>
      <c r="F19" s="171">
        <f t="shared" si="4"/>
        <v>1320000</v>
      </c>
      <c r="G19" s="171">
        <f t="shared" si="4"/>
        <v>0</v>
      </c>
      <c r="H19" s="202"/>
      <c r="I19" s="202"/>
      <c r="J19" s="171">
        <f>ROUND(J$18*$I$7,0)</f>
        <v>120000</v>
      </c>
      <c r="K19" s="171">
        <f t="shared" si="3"/>
        <v>2520000</v>
      </c>
      <c r="L19" s="252"/>
    </row>
    <row r="20" spans="1:12" s="35" customFormat="1" ht="15">
      <c r="A20" s="250" t="s">
        <v>332</v>
      </c>
      <c r="B20" s="201">
        <v>0</v>
      </c>
      <c r="C20" s="201">
        <v>0.65</v>
      </c>
      <c r="D20" s="201">
        <v>0</v>
      </c>
      <c r="E20" s="201">
        <v>0</v>
      </c>
      <c r="F20" s="201">
        <v>0.35</v>
      </c>
      <c r="G20" s="201">
        <v>0</v>
      </c>
      <c r="H20" s="202"/>
      <c r="I20" s="202"/>
      <c r="J20" s="201">
        <v>0</v>
      </c>
      <c r="K20" s="201">
        <f t="shared" si="3"/>
        <v>1</v>
      </c>
      <c r="L20" s="252"/>
    </row>
    <row r="21" spans="1:12" s="35" customFormat="1" ht="15">
      <c r="A21" s="200" t="s">
        <v>333</v>
      </c>
      <c r="B21" s="171">
        <f t="shared" ref="B21:G21" si="5">ROUND(B$20*$I$6,0)</f>
        <v>0</v>
      </c>
      <c r="C21" s="171">
        <f>ROUND(C$20*$I$6,0)</f>
        <v>1322750</v>
      </c>
      <c r="D21" s="171">
        <f t="shared" si="5"/>
        <v>0</v>
      </c>
      <c r="E21" s="171">
        <f t="shared" si="5"/>
        <v>0</v>
      </c>
      <c r="F21" s="171">
        <f t="shared" si="5"/>
        <v>712250</v>
      </c>
      <c r="G21" s="171">
        <f t="shared" si="5"/>
        <v>0</v>
      </c>
      <c r="H21" s="202"/>
      <c r="I21" s="202"/>
      <c r="J21" s="171">
        <f>ROUND(J$20*$I$6,0)</f>
        <v>0</v>
      </c>
      <c r="K21" s="171">
        <f t="shared" si="3"/>
        <v>2035000</v>
      </c>
      <c r="L21" s="252"/>
    </row>
    <row r="22" spans="1:12" s="35" customFormat="1" ht="15">
      <c r="A22" s="250" t="s">
        <v>334</v>
      </c>
      <c r="B22" s="201">
        <f t="shared" ref="B22:G22" si="6">AVERAGE(B18,B20)</f>
        <v>0</v>
      </c>
      <c r="C22" s="201">
        <f>AVERAGE(C18,C20)</f>
        <v>0.55000000000000004</v>
      </c>
      <c r="D22" s="201">
        <f t="shared" si="6"/>
        <v>0</v>
      </c>
      <c r="E22" s="201">
        <f t="shared" si="6"/>
        <v>0</v>
      </c>
      <c r="F22" s="201">
        <v>0.35</v>
      </c>
      <c r="G22" s="201">
        <f t="shared" si="6"/>
        <v>0</v>
      </c>
      <c r="H22" s="202"/>
      <c r="I22" s="202"/>
      <c r="J22" s="201">
        <v>0.05</v>
      </c>
      <c r="K22" s="201">
        <f t="shared" si="3"/>
        <v>0.95000000000000007</v>
      </c>
      <c r="L22" s="252"/>
    </row>
    <row r="23" spans="1:12" s="35" customFormat="1" ht="15">
      <c r="A23" s="200" t="s">
        <v>335</v>
      </c>
      <c r="B23" s="171">
        <f t="shared" ref="B23:G23" si="7">ROUND(B$22*$I$13,0)</f>
        <v>0</v>
      </c>
      <c r="C23" s="171">
        <f>ROUND(C$22*$I$13,0)</f>
        <v>412500</v>
      </c>
      <c r="D23" s="171">
        <f t="shared" si="7"/>
        <v>0</v>
      </c>
      <c r="E23" s="171">
        <f t="shared" si="7"/>
        <v>0</v>
      </c>
      <c r="F23" s="171">
        <f t="shared" si="7"/>
        <v>262500</v>
      </c>
      <c r="G23" s="171">
        <f t="shared" si="7"/>
        <v>0</v>
      </c>
      <c r="H23" s="202"/>
      <c r="I23" s="202"/>
      <c r="J23" s="171">
        <f>ROUND(J$22*$I$13,0)</f>
        <v>37500</v>
      </c>
      <c r="K23" s="171">
        <f t="shared" si="3"/>
        <v>712500</v>
      </c>
      <c r="L23" s="252"/>
    </row>
    <row r="24" spans="1:12" s="35" customFormat="1"/>
    <row r="25" spans="1:12" s="35" customFormat="1"/>
    <row r="26" spans="1:12" s="35" customFormat="1" ht="15">
      <c r="A26" s="200" t="s">
        <v>336</v>
      </c>
      <c r="B26" s="203">
        <f t="shared" ref="B26:G26" si="8">B16+B19+B21+B23</f>
        <v>0</v>
      </c>
      <c r="C26" s="203">
        <f>C16+C19+C21+C23</f>
        <v>2815250</v>
      </c>
      <c r="D26" s="203">
        <f t="shared" si="8"/>
        <v>0</v>
      </c>
      <c r="E26" s="203">
        <f t="shared" si="8"/>
        <v>0</v>
      </c>
      <c r="F26" s="203">
        <f t="shared" si="8"/>
        <v>2294750</v>
      </c>
      <c r="G26" s="203">
        <f t="shared" si="8"/>
        <v>0</v>
      </c>
      <c r="H26" s="202"/>
      <c r="I26" s="202"/>
      <c r="J26" s="203">
        <f>J16+J19+J21+J23</f>
        <v>157500</v>
      </c>
      <c r="K26" s="171">
        <f>SUM(B26:J26)</f>
        <v>5267500</v>
      </c>
      <c r="L26" s="252"/>
    </row>
    <row r="27" spans="1:12" s="35" customFormat="1"/>
    <row r="28" spans="1:12" s="35" customFormat="1">
      <c r="A28" s="196" t="s">
        <v>337</v>
      </c>
      <c r="B28" s="204">
        <f t="shared" ref="B28:G28" si="9">ROUND(B26/$K$26,4)</f>
        <v>0</v>
      </c>
      <c r="C28" s="204">
        <f>ROUND(C26/$K$26,4)</f>
        <v>0.53449999999999998</v>
      </c>
      <c r="D28" s="204">
        <f t="shared" si="9"/>
        <v>0</v>
      </c>
      <c r="E28" s="204">
        <f t="shared" si="9"/>
        <v>0</v>
      </c>
      <c r="F28" s="204">
        <f t="shared" si="9"/>
        <v>0.43559999999999999</v>
      </c>
      <c r="G28" s="204">
        <f t="shared" si="9"/>
        <v>0</v>
      </c>
      <c r="H28" s="205"/>
      <c r="I28" s="205"/>
      <c r="J28" s="204">
        <f>J29+J30</f>
        <v>2.9899999999999999E-2</v>
      </c>
      <c r="K28" s="204">
        <f>SUM(B28:J28)</f>
        <v>1</v>
      </c>
      <c r="L28" s="245"/>
    </row>
    <row r="29" spans="1:12" s="35" customFormat="1">
      <c r="I29" s="35" t="s">
        <v>338</v>
      </c>
      <c r="J29" s="204">
        <v>0</v>
      </c>
      <c r="K29" s="35" t="s">
        <v>339</v>
      </c>
    </row>
    <row r="30" spans="1:12" s="35" customFormat="1">
      <c r="I30" s="35" t="s">
        <v>340</v>
      </c>
      <c r="J30" s="204">
        <f>ROUND(J26/$K$26,4)</f>
        <v>2.9899999999999999E-2</v>
      </c>
    </row>
    <row r="31" spans="1:12" s="35" customFormat="1"/>
  </sheetData>
  <phoneticPr fontId="11"/>
  <pageMargins left="0.75" right="0.75" top="1" bottom="1" header="0.3" footer="0.3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7"/>
  <sheetViews>
    <sheetView zoomScaleNormal="100" workbookViewId="0">
      <pane ySplit="1" topLeftCell="A2" activePane="bottomLeft" state="frozenSplit"/>
      <selection activeCell="D10" sqref="D10"/>
      <selection pane="bottomLeft" activeCell="J8" sqref="J8"/>
    </sheetView>
  </sheetViews>
  <sheetFormatPr baseColWidth="10" defaultColWidth="12.83203125" defaultRowHeight="15"/>
  <cols>
    <col min="1" max="1" width="27.5" style="163" customWidth="1"/>
    <col min="2" max="16384" width="12.83203125" style="163"/>
  </cols>
  <sheetData>
    <row r="1" spans="1:13" ht="38" customHeight="1" thickBot="1">
      <c r="A1" s="160" t="s">
        <v>328</v>
      </c>
      <c r="B1" s="219"/>
      <c r="C1" s="219" t="str">
        <f>共通経費の按分比率!C4</f>
        <v>創業支援</v>
      </c>
      <c r="D1" s="219">
        <f>共通経費の按分比率!D4</f>
        <v>0</v>
      </c>
      <c r="E1" s="219">
        <f>共通経費の按分比率!E4</f>
        <v>0</v>
      </c>
      <c r="F1" s="219" t="str">
        <f>共通経費の按分比率!F4</f>
        <v>視察研修受入・講演 等</v>
      </c>
      <c r="G1" s="219">
        <f>共通経費の按分比率!G4</f>
        <v>0</v>
      </c>
      <c r="H1" s="187" t="s">
        <v>262</v>
      </c>
      <c r="I1" s="161" t="s">
        <v>263</v>
      </c>
      <c r="J1" s="162" t="s">
        <v>264</v>
      </c>
      <c r="K1" s="160" t="s">
        <v>265</v>
      </c>
      <c r="L1" s="191"/>
      <c r="M1" s="191" t="s">
        <v>291</v>
      </c>
    </row>
    <row r="2" spans="1:13">
      <c r="A2" s="164" t="s">
        <v>8</v>
      </c>
      <c r="B2" s="161"/>
      <c r="C2" s="161"/>
      <c r="D2" s="161"/>
      <c r="E2" s="161"/>
      <c r="F2" s="161"/>
      <c r="G2" s="161"/>
      <c r="H2" s="187">
        <f t="shared" ref="H2:H13" si="0">B2+C2+SUM(E2:G2)</f>
        <v>0</v>
      </c>
      <c r="I2" s="161"/>
      <c r="J2" s="161"/>
      <c r="K2" s="187">
        <f>SUM(H2:J2)</f>
        <v>0</v>
      </c>
      <c r="L2" s="161"/>
      <c r="M2" s="171">
        <f>K2-L2</f>
        <v>0</v>
      </c>
    </row>
    <row r="3" spans="1:13">
      <c r="A3" s="165" t="s">
        <v>3</v>
      </c>
      <c r="B3" s="161"/>
      <c r="C3" s="161"/>
      <c r="D3" s="161"/>
      <c r="E3" s="161"/>
      <c r="F3" s="161"/>
      <c r="G3" s="161"/>
      <c r="H3" s="187">
        <f t="shared" si="0"/>
        <v>0</v>
      </c>
      <c r="I3" s="166"/>
      <c r="J3" s="161">
        <f>12000*10</f>
        <v>120000</v>
      </c>
      <c r="K3" s="187">
        <f t="shared" ref="K3:K30" si="1">SUM(H3:J3)</f>
        <v>120000</v>
      </c>
      <c r="L3" s="161"/>
      <c r="M3" s="171">
        <f t="shared" ref="M3:M65" si="2">K3-L3</f>
        <v>120000</v>
      </c>
    </row>
    <row r="4" spans="1:13">
      <c r="A4" s="165" t="s">
        <v>4</v>
      </c>
      <c r="B4" s="171"/>
      <c r="C4" s="161"/>
      <c r="D4" s="161"/>
      <c r="E4" s="161"/>
      <c r="F4" s="161"/>
      <c r="G4" s="161"/>
      <c r="H4" s="187">
        <f t="shared" si="0"/>
        <v>0</v>
      </c>
      <c r="I4" s="166"/>
      <c r="J4" s="161"/>
      <c r="K4" s="187">
        <f t="shared" si="1"/>
        <v>0</v>
      </c>
      <c r="L4" s="161"/>
      <c r="M4" s="171">
        <f t="shared" si="2"/>
        <v>0</v>
      </c>
    </row>
    <row r="5" spans="1:13">
      <c r="A5" s="165" t="s">
        <v>5</v>
      </c>
      <c r="B5" s="161"/>
      <c r="C5" s="171"/>
      <c r="D5" s="161"/>
      <c r="E5" s="161"/>
      <c r="F5" s="161"/>
      <c r="G5" s="161"/>
      <c r="H5" s="187">
        <f t="shared" si="0"/>
        <v>0</v>
      </c>
      <c r="I5" s="166"/>
      <c r="J5" s="161"/>
      <c r="K5" s="187">
        <f t="shared" si="1"/>
        <v>0</v>
      </c>
      <c r="L5" s="167"/>
      <c r="M5" s="171">
        <f t="shared" si="2"/>
        <v>0</v>
      </c>
    </row>
    <row r="6" spans="1:13">
      <c r="A6" s="68" t="s">
        <v>345</v>
      </c>
      <c r="B6" s="161"/>
      <c r="C6" s="171">
        <v>14800000</v>
      </c>
      <c r="D6" s="161"/>
      <c r="E6" s="161"/>
      <c r="F6" s="161"/>
      <c r="G6" s="161"/>
      <c r="H6" s="187"/>
      <c r="I6" s="166"/>
      <c r="J6" s="161"/>
      <c r="K6" s="187"/>
      <c r="L6" s="167"/>
      <c r="M6" s="171"/>
    </row>
    <row r="7" spans="1:13">
      <c r="A7" s="68" t="s">
        <v>346</v>
      </c>
      <c r="B7" s="161"/>
      <c r="C7" s="171"/>
      <c r="D7" s="161"/>
      <c r="E7" s="161"/>
      <c r="F7" s="161"/>
      <c r="G7" s="161"/>
      <c r="H7" s="187"/>
      <c r="I7" s="166"/>
      <c r="J7" s="161">
        <v>600000</v>
      </c>
      <c r="K7" s="187"/>
      <c r="L7" s="167"/>
      <c r="M7" s="171"/>
    </row>
    <row r="8" spans="1:13">
      <c r="A8" s="165" t="s">
        <v>6</v>
      </c>
      <c r="B8" s="161"/>
      <c r="C8" s="161"/>
      <c r="D8" s="161"/>
      <c r="E8" s="161"/>
      <c r="F8" s="161"/>
      <c r="G8" s="161"/>
      <c r="H8" s="187">
        <f t="shared" si="0"/>
        <v>0</v>
      </c>
      <c r="I8" s="161"/>
      <c r="J8" s="161"/>
      <c r="K8" s="187">
        <f t="shared" si="1"/>
        <v>0</v>
      </c>
      <c r="L8" s="161"/>
      <c r="M8" s="171">
        <f t="shared" si="2"/>
        <v>0</v>
      </c>
    </row>
    <row r="9" spans="1:13">
      <c r="A9" s="168" t="s">
        <v>266</v>
      </c>
      <c r="B9" s="171"/>
      <c r="C9" s="264">
        <f>100000*10</f>
        <v>1000000</v>
      </c>
      <c r="D9" s="171"/>
      <c r="E9" s="171"/>
      <c r="F9" s="171">
        <f>88000*2*12+110000*12+165000</f>
        <v>3597000</v>
      </c>
      <c r="G9" s="171"/>
      <c r="H9" s="188">
        <f t="shared" si="0"/>
        <v>4597000</v>
      </c>
      <c r="I9" s="171"/>
      <c r="J9" s="171"/>
      <c r="K9" s="188">
        <f t="shared" si="1"/>
        <v>4597000</v>
      </c>
      <c r="L9" s="167"/>
      <c r="M9" s="171">
        <f t="shared" si="2"/>
        <v>4597000</v>
      </c>
    </row>
    <row r="10" spans="1:13">
      <c r="A10" s="168" t="s">
        <v>70</v>
      </c>
      <c r="B10" s="171"/>
      <c r="C10" s="171">
        <f>100000*12</f>
        <v>1200000</v>
      </c>
      <c r="D10" s="171"/>
      <c r="E10" s="171"/>
      <c r="F10" s="171"/>
      <c r="G10" s="171"/>
      <c r="H10" s="188">
        <f t="shared" si="0"/>
        <v>1200000</v>
      </c>
      <c r="I10" s="171"/>
      <c r="J10" s="171"/>
      <c r="K10" s="188">
        <f t="shared" si="1"/>
        <v>1200000</v>
      </c>
      <c r="L10" s="167"/>
      <c r="M10" s="171">
        <f t="shared" si="2"/>
        <v>1200000</v>
      </c>
    </row>
    <row r="11" spans="1:13">
      <c r="A11" s="165" t="s">
        <v>7</v>
      </c>
      <c r="B11" s="171"/>
      <c r="C11" s="171"/>
      <c r="D11" s="171"/>
      <c r="E11" s="171"/>
      <c r="F11" s="171"/>
      <c r="G11" s="171"/>
      <c r="H11" s="188">
        <f t="shared" si="0"/>
        <v>0</v>
      </c>
      <c r="I11" s="171"/>
      <c r="J11" s="171"/>
      <c r="K11" s="188">
        <f t="shared" si="1"/>
        <v>0</v>
      </c>
      <c r="L11" s="161"/>
      <c r="M11" s="171">
        <f t="shared" si="2"/>
        <v>0</v>
      </c>
    </row>
    <row r="12" spans="1:13">
      <c r="A12" s="165" t="s">
        <v>267</v>
      </c>
      <c r="B12" s="171"/>
      <c r="C12" s="171"/>
      <c r="D12" s="171"/>
      <c r="E12" s="171"/>
      <c r="F12" s="171"/>
      <c r="G12" s="171"/>
      <c r="H12" s="188">
        <f t="shared" si="0"/>
        <v>0</v>
      </c>
      <c r="I12" s="171"/>
      <c r="J12" s="171"/>
      <c r="K12" s="188">
        <f t="shared" si="1"/>
        <v>0</v>
      </c>
      <c r="L12" s="161"/>
      <c r="M12" s="171">
        <f t="shared" si="2"/>
        <v>0</v>
      </c>
    </row>
    <row r="13" spans="1:13">
      <c r="A13" s="165" t="s">
        <v>268</v>
      </c>
      <c r="B13" s="171"/>
      <c r="C13" s="171"/>
      <c r="D13" s="171"/>
      <c r="E13" s="171"/>
      <c r="F13" s="171"/>
      <c r="G13" s="171"/>
      <c r="H13" s="188">
        <f t="shared" si="0"/>
        <v>0</v>
      </c>
      <c r="I13" s="171"/>
      <c r="J13" s="171"/>
      <c r="K13" s="188">
        <f t="shared" si="1"/>
        <v>0</v>
      </c>
      <c r="L13" s="167"/>
      <c r="M13" s="171">
        <f t="shared" si="2"/>
        <v>0</v>
      </c>
    </row>
    <row r="14" spans="1:13">
      <c r="A14" s="234" t="s">
        <v>42</v>
      </c>
      <c r="B14" s="199">
        <f t="shared" ref="B14:K14" si="3">SUM(B3:B13)</f>
        <v>0</v>
      </c>
      <c r="C14" s="199">
        <f t="shared" si="3"/>
        <v>17000000</v>
      </c>
      <c r="D14" s="199">
        <f t="shared" si="3"/>
        <v>0</v>
      </c>
      <c r="E14" s="199">
        <f t="shared" si="3"/>
        <v>0</v>
      </c>
      <c r="F14" s="199">
        <f t="shared" si="3"/>
        <v>3597000</v>
      </c>
      <c r="G14" s="199">
        <f t="shared" si="3"/>
        <v>0</v>
      </c>
      <c r="H14" s="199">
        <f t="shared" si="3"/>
        <v>5797000</v>
      </c>
      <c r="I14" s="199">
        <f t="shared" si="3"/>
        <v>0</v>
      </c>
      <c r="J14" s="199">
        <f t="shared" si="3"/>
        <v>720000</v>
      </c>
      <c r="K14" s="199">
        <f t="shared" si="3"/>
        <v>5917000</v>
      </c>
      <c r="L14" s="235">
        <f>SUM(L3:L13)</f>
        <v>0</v>
      </c>
      <c r="M14" s="199">
        <f t="shared" si="2"/>
        <v>5917000</v>
      </c>
    </row>
    <row r="15" spans="1:13">
      <c r="A15" s="164" t="s">
        <v>10</v>
      </c>
      <c r="B15" s="161"/>
      <c r="C15" s="161"/>
      <c r="D15" s="161"/>
      <c r="E15" s="161"/>
      <c r="F15" s="161"/>
      <c r="G15" s="161"/>
      <c r="H15" s="187">
        <f t="shared" ref="H15:H27" si="4">B15+C15+SUM(E15:G15)</f>
        <v>0</v>
      </c>
      <c r="I15" s="166"/>
      <c r="J15" s="161"/>
      <c r="K15" s="188">
        <f t="shared" si="1"/>
        <v>0</v>
      </c>
      <c r="L15" s="161"/>
      <c r="M15" s="171">
        <f t="shared" si="2"/>
        <v>0</v>
      </c>
    </row>
    <row r="16" spans="1:13">
      <c r="A16" s="165" t="s">
        <v>0</v>
      </c>
      <c r="B16" s="161"/>
      <c r="C16" s="161"/>
      <c r="D16" s="161"/>
      <c r="E16" s="161"/>
      <c r="F16" s="161"/>
      <c r="G16" s="161"/>
      <c r="H16" s="187">
        <f t="shared" si="4"/>
        <v>0</v>
      </c>
      <c r="I16" s="166"/>
      <c r="J16" s="161"/>
      <c r="K16" s="188">
        <f t="shared" si="1"/>
        <v>0</v>
      </c>
      <c r="L16" s="161"/>
      <c r="M16" s="171">
        <f>K16-L16</f>
        <v>0</v>
      </c>
    </row>
    <row r="17" spans="1:14">
      <c r="A17" s="165" t="s">
        <v>11</v>
      </c>
      <c r="B17" s="161"/>
      <c r="C17" s="161"/>
      <c r="D17" s="161"/>
      <c r="E17" s="161"/>
      <c r="F17" s="161"/>
      <c r="G17" s="161"/>
      <c r="H17" s="187">
        <f t="shared" si="4"/>
        <v>0</v>
      </c>
      <c r="I17" s="166"/>
      <c r="J17" s="161"/>
      <c r="K17" s="188">
        <f t="shared" si="1"/>
        <v>0</v>
      </c>
      <c r="L17" s="161"/>
      <c r="M17" s="171">
        <f>K17-L17</f>
        <v>0</v>
      </c>
    </row>
    <row r="18" spans="1:14">
      <c r="A18" s="233" t="s">
        <v>14</v>
      </c>
      <c r="B18" s="231">
        <f>共通経費の按分比率!B6</f>
        <v>0</v>
      </c>
      <c r="C18" s="231">
        <f>共通経費の按分比率!C6</f>
        <v>0</v>
      </c>
      <c r="D18" s="231">
        <f>共通経費の按分比率!D6</f>
        <v>0</v>
      </c>
      <c r="E18" s="231">
        <f>共通経費の按分比率!E6</f>
        <v>0</v>
      </c>
      <c r="F18" s="231">
        <f>共通経費の按分比率!F6</f>
        <v>0</v>
      </c>
      <c r="G18" s="231">
        <f>共通経費の按分比率!G6</f>
        <v>0</v>
      </c>
      <c r="H18" s="187">
        <f t="shared" si="4"/>
        <v>0</v>
      </c>
      <c r="I18" s="231">
        <f>共通経費の按分比率!I6</f>
        <v>2035000</v>
      </c>
      <c r="J18" s="231">
        <f>共通経費の按分比率!J6</f>
        <v>0</v>
      </c>
      <c r="K18" s="188">
        <f t="shared" si="1"/>
        <v>2035000</v>
      </c>
      <c r="L18" s="186"/>
      <c r="M18" s="171">
        <f>K18-L18+K20+K22</f>
        <v>2035000</v>
      </c>
    </row>
    <row r="19" spans="1:14">
      <c r="A19" s="233" t="s">
        <v>74</v>
      </c>
      <c r="B19" s="231">
        <f>共通経費の按分比率!B7</f>
        <v>0</v>
      </c>
      <c r="C19" s="231">
        <f>共通経費の按分比率!C7</f>
        <v>0</v>
      </c>
      <c r="D19" s="231">
        <f>共通経費の按分比率!D7</f>
        <v>0</v>
      </c>
      <c r="E19" s="231">
        <f>共通経費の按分比率!E7</f>
        <v>0</v>
      </c>
      <c r="F19" s="231">
        <f>共通経費の按分比率!F7</f>
        <v>0</v>
      </c>
      <c r="G19" s="231">
        <f>共通経費の按分比率!G7</f>
        <v>0</v>
      </c>
      <c r="H19" s="187">
        <f t="shared" si="4"/>
        <v>0</v>
      </c>
      <c r="I19" s="231">
        <f>共通経費の按分比率!I7</f>
        <v>2400000</v>
      </c>
      <c r="J19" s="231">
        <f>共通経費の按分比率!J7</f>
        <v>0</v>
      </c>
      <c r="K19" s="188">
        <f t="shared" ref="K19:K25" si="5">SUM(H19:J19)</f>
        <v>2400000</v>
      </c>
      <c r="L19" s="186"/>
      <c r="M19" s="199">
        <f t="shared" ref="M19:M26" si="6">K19-L19</f>
        <v>2400000</v>
      </c>
    </row>
    <row r="20" spans="1:14">
      <c r="A20" s="233" t="s">
        <v>96</v>
      </c>
      <c r="B20" s="231">
        <f>共通経費の按分比率!B8</f>
        <v>0</v>
      </c>
      <c r="C20" s="231">
        <f>共通経費の按分比率!C8</f>
        <v>0</v>
      </c>
      <c r="D20" s="231">
        <f>共通経費の按分比率!D8</f>
        <v>0</v>
      </c>
      <c r="E20" s="231">
        <f>共通経費の按分比率!E8</f>
        <v>0</v>
      </c>
      <c r="F20" s="231">
        <f>共通経費の按分比率!F8</f>
        <v>0</v>
      </c>
      <c r="G20" s="231">
        <f>共通経費の按分比率!G8</f>
        <v>0</v>
      </c>
      <c r="H20" s="187">
        <f t="shared" si="4"/>
        <v>0</v>
      </c>
      <c r="I20" s="231">
        <f>共通経費の按分比率!I8</f>
        <v>0</v>
      </c>
      <c r="J20" s="231">
        <f>共通経費の按分比率!J8</f>
        <v>0</v>
      </c>
      <c r="K20" s="188">
        <f t="shared" si="5"/>
        <v>0</v>
      </c>
      <c r="L20" s="167"/>
      <c r="M20" s="198"/>
    </row>
    <row r="21" spans="1:14">
      <c r="A21" s="233" t="s">
        <v>159</v>
      </c>
      <c r="B21" s="231">
        <f>共通経費の按分比率!B9</f>
        <v>0</v>
      </c>
      <c r="C21" s="231">
        <f>共通経費の按分比率!C9</f>
        <v>0</v>
      </c>
      <c r="D21" s="231">
        <f>共通経費の按分比率!D9</f>
        <v>0</v>
      </c>
      <c r="E21" s="231">
        <f>共通経費の按分比率!E9</f>
        <v>0</v>
      </c>
      <c r="F21" s="231">
        <f>共通経費の按分比率!F9</f>
        <v>0</v>
      </c>
      <c r="G21" s="231">
        <f>共通経費の按分比率!G9</f>
        <v>0</v>
      </c>
      <c r="H21" s="187">
        <f t="shared" si="4"/>
        <v>0</v>
      </c>
      <c r="I21" s="231">
        <f>共通経費の按分比率!I9</f>
        <v>0</v>
      </c>
      <c r="J21" s="231">
        <f>共通経費の按分比率!J9</f>
        <v>0</v>
      </c>
      <c r="K21" s="188">
        <f t="shared" si="5"/>
        <v>0</v>
      </c>
      <c r="L21" s="161"/>
      <c r="M21" s="171">
        <f t="shared" si="6"/>
        <v>0</v>
      </c>
    </row>
    <row r="22" spans="1:14">
      <c r="A22" s="233" t="s">
        <v>15</v>
      </c>
      <c r="B22" s="231">
        <f>共通経費の按分比率!B10</f>
        <v>0</v>
      </c>
      <c r="C22" s="231">
        <f>共通経費の按分比率!C10</f>
        <v>0</v>
      </c>
      <c r="D22" s="231">
        <f>共通経費の按分比率!D10</f>
        <v>0</v>
      </c>
      <c r="E22" s="231">
        <f>共通経費の按分比率!E10</f>
        <v>0</v>
      </c>
      <c r="F22" s="231">
        <f>共通経費の按分比率!F10</f>
        <v>0</v>
      </c>
      <c r="G22" s="231">
        <f>共通経費の按分比率!G10</f>
        <v>0</v>
      </c>
      <c r="H22" s="187">
        <f t="shared" si="4"/>
        <v>0</v>
      </c>
      <c r="I22" s="231">
        <f>共通経費の按分比率!I10</f>
        <v>0</v>
      </c>
      <c r="J22" s="231">
        <f>共通経費の按分比率!J10</f>
        <v>0</v>
      </c>
      <c r="K22" s="188">
        <f t="shared" si="5"/>
        <v>0</v>
      </c>
      <c r="L22" s="167"/>
      <c r="M22" s="198"/>
    </row>
    <row r="23" spans="1:14">
      <c r="A23" s="233" t="s">
        <v>16</v>
      </c>
      <c r="B23" s="231">
        <f>共通経費の按分比率!B11</f>
        <v>0</v>
      </c>
      <c r="C23" s="231">
        <f>共通経費の按分比率!C11</f>
        <v>0</v>
      </c>
      <c r="D23" s="231">
        <f>共通経費の按分比率!D11</f>
        <v>0</v>
      </c>
      <c r="E23" s="231">
        <f>共通経費の按分比率!E11</f>
        <v>0</v>
      </c>
      <c r="F23" s="231">
        <f>共通経費の按分比率!F11</f>
        <v>0</v>
      </c>
      <c r="G23" s="231">
        <f>共通経費の按分比率!G11</f>
        <v>0</v>
      </c>
      <c r="H23" s="187">
        <f t="shared" si="4"/>
        <v>0</v>
      </c>
      <c r="I23" s="231">
        <f>共通経費の按分比率!I11</f>
        <v>0</v>
      </c>
      <c r="J23" s="231">
        <f>共通経費の按分比率!J11</f>
        <v>0</v>
      </c>
      <c r="K23" s="188">
        <f t="shared" si="5"/>
        <v>0</v>
      </c>
      <c r="L23" s="161"/>
      <c r="M23" s="171">
        <f t="shared" si="6"/>
        <v>0</v>
      </c>
    </row>
    <row r="24" spans="1:14">
      <c r="A24" s="233" t="s">
        <v>97</v>
      </c>
      <c r="B24" s="231">
        <f>共通経費の按分比率!B12</f>
        <v>0</v>
      </c>
      <c r="C24" s="231">
        <f>共通経費の按分比率!C12</f>
        <v>0</v>
      </c>
      <c r="D24" s="231">
        <f>共通経費の按分比率!D12</f>
        <v>0</v>
      </c>
      <c r="E24" s="231">
        <f>共通経費の按分比率!E12</f>
        <v>0</v>
      </c>
      <c r="F24" s="231">
        <f>共通経費の按分比率!F12</f>
        <v>0</v>
      </c>
      <c r="G24" s="231">
        <f>共通経費の按分比率!G12</f>
        <v>0</v>
      </c>
      <c r="H24" s="187">
        <f t="shared" si="4"/>
        <v>0</v>
      </c>
      <c r="I24" s="231">
        <f>共通経費の按分比率!I12</f>
        <v>0</v>
      </c>
      <c r="J24" s="231">
        <f>共通経費の按分比率!J12</f>
        <v>0</v>
      </c>
      <c r="K24" s="188">
        <f t="shared" si="5"/>
        <v>0</v>
      </c>
      <c r="L24" s="161"/>
      <c r="M24" s="171">
        <f t="shared" si="6"/>
        <v>0</v>
      </c>
    </row>
    <row r="25" spans="1:14">
      <c r="A25" s="233" t="s">
        <v>17</v>
      </c>
      <c r="B25" s="231">
        <f>共通経費の按分比率!B13</f>
        <v>0</v>
      </c>
      <c r="C25" s="231">
        <f>共通経費の按分比率!C13</f>
        <v>0</v>
      </c>
      <c r="D25" s="231">
        <f>共通経費の按分比率!D13</f>
        <v>0</v>
      </c>
      <c r="E25" s="231">
        <f>共通経費の按分比率!E13</f>
        <v>0</v>
      </c>
      <c r="F25" s="231">
        <f>共通経費の按分比率!F13</f>
        <v>0</v>
      </c>
      <c r="G25" s="231">
        <f>共通経費の按分比率!G13</f>
        <v>0</v>
      </c>
      <c r="H25" s="187">
        <f t="shared" si="4"/>
        <v>0</v>
      </c>
      <c r="I25" s="231">
        <f>共通経費の按分比率!I13</f>
        <v>750000</v>
      </c>
      <c r="J25" s="231">
        <f>共通経費の按分比率!J13</f>
        <v>0</v>
      </c>
      <c r="K25" s="188">
        <f t="shared" si="5"/>
        <v>750000</v>
      </c>
      <c r="L25" s="186"/>
      <c r="M25" s="171">
        <f t="shared" si="6"/>
        <v>750000</v>
      </c>
      <c r="N25" s="173"/>
    </row>
    <row r="26" spans="1:14">
      <c r="A26" s="233" t="s">
        <v>283</v>
      </c>
      <c r="B26" s="231">
        <f>共通経費の按分比率!B14</f>
        <v>0</v>
      </c>
      <c r="C26" s="231">
        <f>共通経費の按分比率!C14</f>
        <v>0</v>
      </c>
      <c r="D26" s="231">
        <f>共通経費の按分比率!D14</f>
        <v>0</v>
      </c>
      <c r="E26" s="231">
        <f>共通経費の按分比率!E14</f>
        <v>0</v>
      </c>
      <c r="F26" s="231">
        <f>共通経費の按分比率!F14</f>
        <v>0</v>
      </c>
      <c r="G26" s="231">
        <f>共通経費の按分比率!G14</f>
        <v>0</v>
      </c>
      <c r="H26" s="187">
        <f t="shared" si="4"/>
        <v>0</v>
      </c>
      <c r="I26" s="231">
        <f>共通経費の按分比率!I14</f>
        <v>0</v>
      </c>
      <c r="J26" s="231">
        <f>共通経費の按分比率!J14</f>
        <v>0</v>
      </c>
      <c r="K26" s="188">
        <f t="shared" si="1"/>
        <v>0</v>
      </c>
      <c r="L26" s="167"/>
      <c r="M26" s="199">
        <f t="shared" si="6"/>
        <v>0</v>
      </c>
    </row>
    <row r="27" spans="1:14">
      <c r="A27" s="233" t="s">
        <v>98</v>
      </c>
      <c r="B27" s="232"/>
      <c r="C27" s="232"/>
      <c r="D27" s="232"/>
      <c r="E27" s="232"/>
      <c r="F27" s="232"/>
      <c r="G27" s="232"/>
      <c r="H27" s="187">
        <f t="shared" si="4"/>
        <v>0</v>
      </c>
      <c r="I27" s="232"/>
      <c r="J27" s="232"/>
      <c r="K27" s="188">
        <f t="shared" si="1"/>
        <v>0</v>
      </c>
      <c r="L27" s="161"/>
      <c r="M27" s="171">
        <f>K27-L27</f>
        <v>0</v>
      </c>
    </row>
    <row r="28" spans="1:14">
      <c r="A28" s="236" t="s">
        <v>13</v>
      </c>
      <c r="B28" s="199">
        <f t="shared" ref="B28:L28" si="7">SUM(B18:B27)</f>
        <v>0</v>
      </c>
      <c r="C28" s="199">
        <f t="shared" si="7"/>
        <v>0</v>
      </c>
      <c r="D28" s="199">
        <f>SUM(D18:D27)</f>
        <v>0</v>
      </c>
      <c r="E28" s="199">
        <f t="shared" si="7"/>
        <v>0</v>
      </c>
      <c r="F28" s="199">
        <f t="shared" si="7"/>
        <v>0</v>
      </c>
      <c r="G28" s="199">
        <f t="shared" si="7"/>
        <v>0</v>
      </c>
      <c r="H28" s="199">
        <f t="shared" si="7"/>
        <v>0</v>
      </c>
      <c r="I28" s="199">
        <f t="shared" si="7"/>
        <v>5185000</v>
      </c>
      <c r="J28" s="199">
        <f t="shared" si="7"/>
        <v>0</v>
      </c>
      <c r="K28" s="199">
        <f t="shared" si="7"/>
        <v>5185000</v>
      </c>
      <c r="L28" s="235">
        <f t="shared" si="7"/>
        <v>0</v>
      </c>
      <c r="M28" s="199">
        <f t="shared" ref="M28:M37" si="8">K28-L28</f>
        <v>5185000</v>
      </c>
    </row>
    <row r="29" spans="1:14">
      <c r="A29" s="165" t="s">
        <v>12</v>
      </c>
      <c r="B29" s="161"/>
      <c r="C29" s="161"/>
      <c r="D29" s="161"/>
      <c r="E29" s="161"/>
      <c r="F29" s="161"/>
      <c r="G29" s="161"/>
      <c r="H29" s="187">
        <f t="shared" ref="H29:H62" si="9">B29+C29+SUM(E29:G29)</f>
        <v>0</v>
      </c>
      <c r="I29" s="166"/>
      <c r="J29" s="161"/>
      <c r="K29" s="188">
        <f t="shared" si="1"/>
        <v>0</v>
      </c>
      <c r="L29" s="161"/>
      <c r="M29" s="171">
        <f t="shared" si="8"/>
        <v>0</v>
      </c>
    </row>
    <row r="30" spans="1:14">
      <c r="A30" s="174" t="s">
        <v>71</v>
      </c>
      <c r="B30" s="167"/>
      <c r="C30" s="167"/>
      <c r="D30" s="167"/>
      <c r="E30" s="167"/>
      <c r="F30" s="161"/>
      <c r="G30" s="161"/>
      <c r="H30" s="188">
        <f t="shared" si="9"/>
        <v>0</v>
      </c>
      <c r="I30" s="166"/>
      <c r="J30" s="161"/>
      <c r="K30" s="188">
        <f t="shared" si="1"/>
        <v>0</v>
      </c>
      <c r="L30" s="161"/>
      <c r="M30" s="171">
        <f t="shared" si="8"/>
        <v>0</v>
      </c>
    </row>
    <row r="31" spans="1:14">
      <c r="A31" s="174" t="s">
        <v>72</v>
      </c>
      <c r="B31" s="167"/>
      <c r="C31" s="167">
        <f>2870000+3995000</f>
        <v>6865000</v>
      </c>
      <c r="D31" s="167"/>
      <c r="E31" s="167"/>
      <c r="F31" s="161">
        <f>F9*0.1</f>
        <v>359700</v>
      </c>
      <c r="G31" s="167"/>
      <c r="H31" s="188">
        <f t="shared" si="9"/>
        <v>7224700</v>
      </c>
      <c r="I31" s="171">
        <f>30000*12*0.1</f>
        <v>36000</v>
      </c>
      <c r="J31" s="167"/>
      <c r="K31" s="188">
        <f>SUM(H31:J31)</f>
        <v>7260700</v>
      </c>
      <c r="L31" s="186"/>
      <c r="M31" s="171">
        <f t="shared" si="8"/>
        <v>7260700</v>
      </c>
    </row>
    <row r="32" spans="1:14">
      <c r="A32" s="174" t="s">
        <v>269</v>
      </c>
      <c r="B32" s="167"/>
      <c r="C32" s="167"/>
      <c r="D32" s="167"/>
      <c r="E32" s="167"/>
      <c r="F32" s="161"/>
      <c r="G32" s="167"/>
      <c r="H32" s="188">
        <f t="shared" si="9"/>
        <v>0</v>
      </c>
      <c r="I32" s="166"/>
      <c r="J32" s="167"/>
      <c r="K32" s="188">
        <f t="shared" ref="K32:K62" si="10">SUM(H32:J32)</f>
        <v>0</v>
      </c>
      <c r="L32" s="186"/>
      <c r="M32" s="171">
        <f t="shared" si="8"/>
        <v>0</v>
      </c>
    </row>
    <row r="33" spans="1:13">
      <c r="A33" s="174" t="s">
        <v>85</v>
      </c>
      <c r="B33" s="167"/>
      <c r="C33" s="167"/>
      <c r="D33" s="167"/>
      <c r="E33" s="167"/>
      <c r="F33" s="161"/>
      <c r="G33" s="167"/>
      <c r="H33" s="188">
        <f t="shared" si="9"/>
        <v>0</v>
      </c>
      <c r="I33" s="166"/>
      <c r="J33" s="167"/>
      <c r="K33" s="188">
        <f t="shared" si="10"/>
        <v>0</v>
      </c>
      <c r="L33" s="186"/>
      <c r="M33" s="171">
        <f t="shared" si="8"/>
        <v>0</v>
      </c>
    </row>
    <row r="34" spans="1:13">
      <c r="A34" s="174" t="s">
        <v>19</v>
      </c>
      <c r="B34" s="167"/>
      <c r="C34" s="167"/>
      <c r="D34" s="167"/>
      <c r="E34" s="167"/>
      <c r="F34" s="161"/>
      <c r="G34" s="167"/>
      <c r="H34" s="188">
        <f t="shared" si="9"/>
        <v>0</v>
      </c>
      <c r="I34" s="171"/>
      <c r="J34" s="167"/>
      <c r="K34" s="188">
        <f t="shared" si="10"/>
        <v>0</v>
      </c>
      <c r="L34" s="186"/>
      <c r="M34" s="171">
        <f t="shared" si="8"/>
        <v>0</v>
      </c>
    </row>
    <row r="35" spans="1:13">
      <c r="A35" s="174" t="s">
        <v>86</v>
      </c>
      <c r="B35" s="167"/>
      <c r="C35" s="167"/>
      <c r="D35" s="167"/>
      <c r="E35" s="167"/>
      <c r="F35" s="161"/>
      <c r="G35" s="167"/>
      <c r="H35" s="188">
        <f t="shared" si="9"/>
        <v>0</v>
      </c>
      <c r="I35" s="166"/>
      <c r="J35" s="167"/>
      <c r="K35" s="188">
        <f t="shared" si="10"/>
        <v>0</v>
      </c>
      <c r="L35" s="161"/>
      <c r="M35" s="171">
        <f t="shared" si="8"/>
        <v>0</v>
      </c>
    </row>
    <row r="36" spans="1:13">
      <c r="A36" s="174" t="s">
        <v>20</v>
      </c>
      <c r="B36" s="167"/>
      <c r="C36" s="167"/>
      <c r="D36" s="167"/>
      <c r="E36" s="167"/>
      <c r="F36" s="161"/>
      <c r="G36" s="167"/>
      <c r="H36" s="188">
        <f t="shared" si="9"/>
        <v>0</v>
      </c>
      <c r="I36" s="166"/>
      <c r="J36" s="167"/>
      <c r="K36" s="188">
        <f t="shared" si="10"/>
        <v>0</v>
      </c>
      <c r="L36" s="186"/>
      <c r="M36" s="171">
        <f t="shared" si="8"/>
        <v>0</v>
      </c>
    </row>
    <row r="37" spans="1:13">
      <c r="A37" s="174" t="s">
        <v>21</v>
      </c>
      <c r="B37" s="167"/>
      <c r="C37" s="167"/>
      <c r="D37" s="244"/>
      <c r="E37" s="167"/>
      <c r="F37" s="161"/>
      <c r="G37" s="167"/>
      <c r="H37" s="188">
        <f t="shared" si="9"/>
        <v>0</v>
      </c>
      <c r="I37" s="171">
        <v>250000</v>
      </c>
      <c r="K37" s="188">
        <f t="shared" si="10"/>
        <v>250000</v>
      </c>
      <c r="L37" s="186"/>
      <c r="M37" s="199">
        <f t="shared" si="8"/>
        <v>250000</v>
      </c>
    </row>
    <row r="38" spans="1:13">
      <c r="A38" s="174" t="s">
        <v>87</v>
      </c>
      <c r="B38" s="167"/>
      <c r="C38" s="167">
        <v>5750500</v>
      </c>
      <c r="D38" s="167"/>
      <c r="E38" s="167"/>
      <c r="F38" s="161"/>
      <c r="G38" s="167"/>
      <c r="H38" s="188">
        <f t="shared" si="9"/>
        <v>5750500</v>
      </c>
      <c r="I38" s="171">
        <v>20000</v>
      </c>
      <c r="J38" s="167"/>
      <c r="K38" s="188">
        <f t="shared" si="10"/>
        <v>5770500</v>
      </c>
      <c r="L38" s="186"/>
      <c r="M38" s="171">
        <f t="shared" si="2"/>
        <v>5770500</v>
      </c>
    </row>
    <row r="39" spans="1:13">
      <c r="A39" s="174" t="s">
        <v>22</v>
      </c>
      <c r="B39" s="167"/>
      <c r="C39" s="167"/>
      <c r="D39" s="167"/>
      <c r="E39" s="167"/>
      <c r="F39" s="161"/>
      <c r="G39" s="167"/>
      <c r="H39" s="188">
        <f t="shared" si="9"/>
        <v>0</v>
      </c>
      <c r="I39" s="166"/>
      <c r="J39" s="167"/>
      <c r="K39" s="188">
        <f t="shared" si="10"/>
        <v>0</v>
      </c>
      <c r="L39" s="161"/>
      <c r="M39" s="171">
        <f t="shared" si="2"/>
        <v>0</v>
      </c>
    </row>
    <row r="40" spans="1:13">
      <c r="A40" s="174" t="s">
        <v>23</v>
      </c>
      <c r="B40" s="167"/>
      <c r="C40" s="167"/>
      <c r="D40" s="167"/>
      <c r="E40" s="167"/>
      <c r="F40" s="161"/>
      <c r="G40" s="167"/>
      <c r="H40" s="188">
        <f t="shared" si="9"/>
        <v>0</v>
      </c>
      <c r="I40" s="166"/>
      <c r="J40" s="167">
        <v>20000</v>
      </c>
      <c r="K40" s="188">
        <f t="shared" si="10"/>
        <v>20000</v>
      </c>
      <c r="L40" s="186"/>
      <c r="M40" s="171">
        <f t="shared" si="2"/>
        <v>20000</v>
      </c>
    </row>
    <row r="41" spans="1:13">
      <c r="A41" s="174" t="s">
        <v>24</v>
      </c>
      <c r="B41" s="167"/>
      <c r="C41" s="167"/>
      <c r="D41" s="167"/>
      <c r="E41" s="167"/>
      <c r="F41" s="161"/>
      <c r="G41" s="161"/>
      <c r="H41" s="188">
        <f t="shared" si="9"/>
        <v>0</v>
      </c>
      <c r="I41" s="171">
        <v>10000</v>
      </c>
      <c r="J41" s="167"/>
      <c r="K41" s="188">
        <f t="shared" si="10"/>
        <v>10000</v>
      </c>
      <c r="L41" s="186"/>
      <c r="M41" s="171">
        <f t="shared" si="2"/>
        <v>10000</v>
      </c>
    </row>
    <row r="42" spans="1:13">
      <c r="A42" s="174" t="s">
        <v>270</v>
      </c>
      <c r="B42" s="167"/>
      <c r="C42" s="167">
        <v>1984500</v>
      </c>
      <c r="D42" s="167"/>
      <c r="E42" s="167"/>
      <c r="F42" s="161"/>
      <c r="G42" s="161"/>
      <c r="H42" s="188">
        <f t="shared" si="9"/>
        <v>1984500</v>
      </c>
      <c r="I42" s="166"/>
      <c r="J42" s="167"/>
      <c r="K42" s="188">
        <f t="shared" si="10"/>
        <v>1984500</v>
      </c>
      <c r="L42" s="186"/>
      <c r="M42" s="171">
        <f t="shared" si="2"/>
        <v>1984500</v>
      </c>
    </row>
    <row r="43" spans="1:13">
      <c r="A43" s="174" t="s">
        <v>25</v>
      </c>
      <c r="B43" s="167"/>
      <c r="C43" s="167"/>
      <c r="D43" s="167"/>
      <c r="E43" s="167"/>
      <c r="F43" s="161"/>
      <c r="G43" s="161"/>
      <c r="H43" s="188">
        <f t="shared" si="9"/>
        <v>0</v>
      </c>
      <c r="I43" s="166"/>
      <c r="J43" s="167"/>
      <c r="K43" s="188">
        <f t="shared" si="10"/>
        <v>0</v>
      </c>
      <c r="L43" s="161"/>
      <c r="M43" s="171">
        <f t="shared" si="2"/>
        <v>0</v>
      </c>
    </row>
    <row r="44" spans="1:13">
      <c r="A44" s="174" t="s">
        <v>193</v>
      </c>
      <c r="B44" s="167"/>
      <c r="C44" s="167"/>
      <c r="D44" s="167"/>
      <c r="E44" s="167"/>
      <c r="F44" s="161"/>
      <c r="G44" s="161"/>
      <c r="H44" s="188">
        <f t="shared" si="9"/>
        <v>0</v>
      </c>
      <c r="I44" s="166"/>
      <c r="J44" s="167"/>
      <c r="K44" s="188">
        <f t="shared" si="10"/>
        <v>0</v>
      </c>
      <c r="L44" s="186"/>
      <c r="M44" s="171">
        <f t="shared" si="2"/>
        <v>0</v>
      </c>
    </row>
    <row r="45" spans="1:13">
      <c r="A45" s="174" t="s">
        <v>223</v>
      </c>
      <c r="B45" s="167"/>
      <c r="C45" s="167"/>
      <c r="D45" s="167"/>
      <c r="E45" s="167"/>
      <c r="F45" s="161"/>
      <c r="G45" s="161"/>
      <c r="H45" s="188">
        <f t="shared" si="9"/>
        <v>0</v>
      </c>
      <c r="I45" s="166"/>
      <c r="J45" s="167"/>
      <c r="K45" s="188">
        <f t="shared" si="10"/>
        <v>0</v>
      </c>
      <c r="L45" s="186"/>
      <c r="M45" s="171">
        <f t="shared" si="2"/>
        <v>0</v>
      </c>
    </row>
    <row r="46" spans="1:13">
      <c r="A46" s="174" t="s">
        <v>26</v>
      </c>
      <c r="B46" s="167"/>
      <c r="C46" s="167"/>
      <c r="D46" s="167"/>
      <c r="E46" s="167"/>
      <c r="F46" s="161"/>
      <c r="G46" s="161"/>
      <c r="H46" s="188">
        <f t="shared" si="9"/>
        <v>0</v>
      </c>
      <c r="I46" s="175"/>
      <c r="J46" s="167"/>
      <c r="K46" s="188">
        <f t="shared" si="10"/>
        <v>0</v>
      </c>
      <c r="L46" s="161"/>
      <c r="M46" s="171">
        <f t="shared" si="2"/>
        <v>0</v>
      </c>
    </row>
    <row r="47" spans="1:13">
      <c r="A47" s="174" t="s">
        <v>89</v>
      </c>
      <c r="B47" s="167"/>
      <c r="C47" s="167"/>
      <c r="D47" s="167"/>
      <c r="E47" s="167"/>
      <c r="F47" s="161"/>
      <c r="G47" s="161"/>
      <c r="H47" s="188">
        <f t="shared" si="9"/>
        <v>0</v>
      </c>
      <c r="I47" s="166"/>
      <c r="J47" s="167"/>
      <c r="K47" s="188">
        <f t="shared" si="10"/>
        <v>0</v>
      </c>
      <c r="L47" s="186"/>
      <c r="M47" s="171">
        <f t="shared" si="2"/>
        <v>0</v>
      </c>
    </row>
    <row r="48" spans="1:13">
      <c r="A48" s="174" t="s">
        <v>192</v>
      </c>
      <c r="B48" s="167"/>
      <c r="C48" s="167"/>
      <c r="D48" s="167"/>
      <c r="E48" s="167"/>
      <c r="F48" s="161"/>
      <c r="G48" s="161"/>
      <c r="H48" s="188">
        <f t="shared" si="9"/>
        <v>0</v>
      </c>
      <c r="I48" s="166"/>
      <c r="J48" s="167"/>
      <c r="K48" s="188">
        <f t="shared" si="10"/>
        <v>0</v>
      </c>
      <c r="L48" s="186"/>
      <c r="M48" s="171">
        <f t="shared" si="2"/>
        <v>0</v>
      </c>
    </row>
    <row r="49" spans="1:13">
      <c r="A49" s="174" t="s">
        <v>88</v>
      </c>
      <c r="B49" s="167"/>
      <c r="C49" s="167"/>
      <c r="D49" s="167"/>
      <c r="E49" s="167"/>
      <c r="F49" s="161"/>
      <c r="G49" s="161"/>
      <c r="H49" s="188">
        <f t="shared" si="9"/>
        <v>0</v>
      </c>
      <c r="I49" s="166"/>
      <c r="J49" s="167"/>
      <c r="K49" s="188">
        <f t="shared" si="10"/>
        <v>0</v>
      </c>
      <c r="L49" s="162"/>
      <c r="M49" s="171">
        <f t="shared" si="2"/>
        <v>0</v>
      </c>
    </row>
    <row r="50" spans="1:13">
      <c r="A50" s="174" t="s">
        <v>27</v>
      </c>
      <c r="B50" s="167"/>
      <c r="C50" s="167"/>
      <c r="D50" s="167"/>
      <c r="E50" s="167"/>
      <c r="F50" s="161"/>
      <c r="G50" s="161"/>
      <c r="H50" s="188">
        <f t="shared" si="9"/>
        <v>0</v>
      </c>
      <c r="I50" s="171">
        <v>60000</v>
      </c>
      <c r="J50" s="167">
        <v>2000</v>
      </c>
      <c r="K50" s="188">
        <f t="shared" si="10"/>
        <v>62000</v>
      </c>
      <c r="L50" s="186"/>
      <c r="M50" s="171">
        <f t="shared" si="2"/>
        <v>62000</v>
      </c>
    </row>
    <row r="51" spans="1:13">
      <c r="A51" s="174" t="s">
        <v>28</v>
      </c>
      <c r="B51" s="167"/>
      <c r="C51" s="167"/>
      <c r="D51" s="167"/>
      <c r="E51" s="167"/>
      <c r="F51" s="161"/>
      <c r="G51" s="161"/>
      <c r="H51" s="188">
        <f t="shared" si="9"/>
        <v>0</v>
      </c>
      <c r="I51" s="171">
        <v>5000</v>
      </c>
      <c r="J51" s="167">
        <v>41000</v>
      </c>
      <c r="K51" s="188">
        <f t="shared" si="10"/>
        <v>46000</v>
      </c>
      <c r="L51" s="186"/>
      <c r="M51" s="171">
        <f t="shared" si="2"/>
        <v>46000</v>
      </c>
    </row>
    <row r="52" spans="1:13">
      <c r="A52" s="174" t="s">
        <v>29</v>
      </c>
      <c r="B52" s="161"/>
      <c r="C52" s="167"/>
      <c r="D52" s="167"/>
      <c r="E52" s="167"/>
      <c r="F52" s="161"/>
      <c r="G52" s="161"/>
      <c r="H52" s="188">
        <f t="shared" si="9"/>
        <v>0</v>
      </c>
      <c r="I52" s="166"/>
      <c r="J52" s="167"/>
      <c r="K52" s="188">
        <f t="shared" si="10"/>
        <v>0</v>
      </c>
      <c r="L52" s="161"/>
      <c r="M52" s="171">
        <f t="shared" si="2"/>
        <v>0</v>
      </c>
    </row>
    <row r="53" spans="1:13">
      <c r="A53" s="174" t="s">
        <v>191</v>
      </c>
      <c r="B53" s="161"/>
      <c r="C53" s="167"/>
      <c r="D53" s="167"/>
      <c r="E53" s="167"/>
      <c r="F53" s="161"/>
      <c r="G53" s="161"/>
      <c r="H53" s="188">
        <f t="shared" si="9"/>
        <v>0</v>
      </c>
      <c r="I53" s="166">
        <v>20000</v>
      </c>
      <c r="J53" s="167"/>
      <c r="K53" s="188">
        <f t="shared" si="10"/>
        <v>20000</v>
      </c>
      <c r="L53" s="161"/>
      <c r="M53" s="171">
        <f t="shared" si="2"/>
        <v>20000</v>
      </c>
    </row>
    <row r="54" spans="1:13">
      <c r="A54" s="174" t="s">
        <v>30</v>
      </c>
      <c r="B54" s="161"/>
      <c r="C54" s="167"/>
      <c r="D54" s="167"/>
      <c r="E54" s="167"/>
      <c r="F54" s="161"/>
      <c r="G54" s="161"/>
      <c r="H54" s="188">
        <f t="shared" si="9"/>
        <v>0</v>
      </c>
      <c r="I54" s="171">
        <f>16500*12</f>
        <v>198000</v>
      </c>
      <c r="J54" s="167"/>
      <c r="K54" s="188">
        <f t="shared" si="10"/>
        <v>198000</v>
      </c>
      <c r="L54" s="186"/>
      <c r="M54" s="171">
        <f t="shared" si="2"/>
        <v>198000</v>
      </c>
    </row>
    <row r="55" spans="1:13">
      <c r="A55" s="174" t="s">
        <v>272</v>
      </c>
      <c r="B55" s="161"/>
      <c r="C55" s="167"/>
      <c r="D55" s="167"/>
      <c r="E55" s="167"/>
      <c r="F55" s="161"/>
      <c r="G55" s="161"/>
      <c r="H55" s="188">
        <f t="shared" si="9"/>
        <v>0</v>
      </c>
      <c r="I55" s="166"/>
      <c r="J55" s="167"/>
      <c r="K55" s="188">
        <f t="shared" si="10"/>
        <v>0</v>
      </c>
      <c r="L55" s="186"/>
      <c r="M55" s="171">
        <f t="shared" si="2"/>
        <v>0</v>
      </c>
    </row>
    <row r="56" spans="1:13">
      <c r="A56" s="174" t="s">
        <v>31</v>
      </c>
      <c r="B56" s="167"/>
      <c r="C56" s="167"/>
      <c r="D56" s="167"/>
      <c r="E56" s="167"/>
      <c r="F56" s="161"/>
      <c r="G56" s="166"/>
      <c r="H56" s="188">
        <f t="shared" si="9"/>
        <v>0</v>
      </c>
      <c r="I56" s="171">
        <v>175000</v>
      </c>
      <c r="J56" s="167"/>
      <c r="K56" s="188">
        <f t="shared" si="10"/>
        <v>175000</v>
      </c>
      <c r="L56" s="186"/>
      <c r="M56" s="171">
        <f t="shared" si="2"/>
        <v>175000</v>
      </c>
    </row>
    <row r="57" spans="1:13">
      <c r="A57" s="174" t="s">
        <v>92</v>
      </c>
      <c r="B57" s="161"/>
      <c r="C57" s="167"/>
      <c r="D57" s="167"/>
      <c r="E57" s="167"/>
      <c r="F57" s="161"/>
      <c r="G57" s="161"/>
      <c r="H57" s="188">
        <f t="shared" si="9"/>
        <v>0</v>
      </c>
      <c r="I57" s="166"/>
      <c r="J57" s="167"/>
      <c r="K57" s="188">
        <f t="shared" si="10"/>
        <v>0</v>
      </c>
      <c r="L57" s="161"/>
      <c r="M57" s="171">
        <f t="shared" si="2"/>
        <v>0</v>
      </c>
    </row>
    <row r="58" spans="1:13">
      <c r="A58" s="174" t="s">
        <v>190</v>
      </c>
      <c r="B58" s="161"/>
      <c r="C58" s="167"/>
      <c r="D58" s="167"/>
      <c r="E58" s="167"/>
      <c r="F58" s="161"/>
      <c r="G58" s="161"/>
      <c r="H58" s="188">
        <f t="shared" si="9"/>
        <v>0</v>
      </c>
      <c r="I58" s="166"/>
      <c r="J58" s="167"/>
      <c r="K58" s="188">
        <f t="shared" si="10"/>
        <v>0</v>
      </c>
      <c r="L58" s="186"/>
      <c r="M58" s="171">
        <f t="shared" si="2"/>
        <v>0</v>
      </c>
    </row>
    <row r="59" spans="1:13">
      <c r="A59" s="174" t="s">
        <v>32</v>
      </c>
      <c r="B59" s="161"/>
      <c r="C59" s="167">
        <v>200000</v>
      </c>
      <c r="D59" s="167"/>
      <c r="E59" s="161"/>
      <c r="F59" s="161"/>
      <c r="G59" s="161"/>
      <c r="H59" s="188">
        <f t="shared" si="9"/>
        <v>200000</v>
      </c>
      <c r="I59" s="166"/>
      <c r="J59" s="161"/>
      <c r="K59" s="188">
        <f t="shared" si="10"/>
        <v>200000</v>
      </c>
      <c r="L59" s="161"/>
      <c r="M59" s="171">
        <f t="shared" si="2"/>
        <v>200000</v>
      </c>
    </row>
    <row r="60" spans="1:13">
      <c r="A60" s="174" t="s">
        <v>274</v>
      </c>
      <c r="B60" s="161"/>
      <c r="C60" s="161"/>
      <c r="D60" s="161"/>
      <c r="E60" s="161"/>
      <c r="F60" s="161"/>
      <c r="G60" s="161"/>
      <c r="H60" s="188">
        <f t="shared" si="9"/>
        <v>0</v>
      </c>
      <c r="I60" s="166"/>
      <c r="J60" s="161"/>
      <c r="K60" s="188">
        <f t="shared" si="10"/>
        <v>0</v>
      </c>
      <c r="M60" s="171">
        <f t="shared" si="2"/>
        <v>0</v>
      </c>
    </row>
    <row r="61" spans="1:13">
      <c r="A61" s="174" t="s">
        <v>94</v>
      </c>
      <c r="B61" s="161"/>
      <c r="C61" s="161"/>
      <c r="D61" s="161"/>
      <c r="E61" s="161"/>
      <c r="F61" s="161"/>
      <c r="G61" s="161"/>
      <c r="H61" s="188">
        <f t="shared" si="9"/>
        <v>0</v>
      </c>
      <c r="I61" s="161"/>
      <c r="J61" s="161"/>
      <c r="K61" s="188">
        <f t="shared" si="10"/>
        <v>0</v>
      </c>
      <c r="L61" s="161"/>
      <c r="M61" s="171">
        <f t="shared" si="2"/>
        <v>0</v>
      </c>
    </row>
    <row r="62" spans="1:13">
      <c r="A62" s="174" t="s">
        <v>95</v>
      </c>
      <c r="B62" s="161"/>
      <c r="C62" s="161"/>
      <c r="D62" s="161"/>
      <c r="E62" s="161"/>
      <c r="F62" s="161"/>
      <c r="G62" s="161"/>
      <c r="H62" s="188">
        <f t="shared" si="9"/>
        <v>0</v>
      </c>
      <c r="I62" s="161"/>
      <c r="J62" s="161"/>
      <c r="K62" s="188">
        <f t="shared" si="10"/>
        <v>0</v>
      </c>
      <c r="L62" s="161"/>
      <c r="M62" s="171">
        <f t="shared" si="2"/>
        <v>0</v>
      </c>
    </row>
    <row r="63" spans="1:13">
      <c r="A63" s="237" t="s">
        <v>34</v>
      </c>
      <c r="B63" s="199">
        <f t="shared" ref="B63:L63" si="11">SUM(B30:B62)</f>
        <v>0</v>
      </c>
      <c r="C63" s="199">
        <f t="shared" si="11"/>
        <v>14800000</v>
      </c>
      <c r="D63" s="199">
        <f>SUM(D30:D62)</f>
        <v>0</v>
      </c>
      <c r="E63" s="199">
        <f t="shared" si="11"/>
        <v>0</v>
      </c>
      <c r="F63" s="199">
        <f t="shared" si="11"/>
        <v>359700</v>
      </c>
      <c r="G63" s="199">
        <f t="shared" si="11"/>
        <v>0</v>
      </c>
      <c r="H63" s="199">
        <f t="shared" si="11"/>
        <v>15159700</v>
      </c>
      <c r="I63" s="199">
        <f t="shared" si="11"/>
        <v>774000</v>
      </c>
      <c r="J63" s="199">
        <f t="shared" si="11"/>
        <v>63000</v>
      </c>
      <c r="K63" s="199">
        <f t="shared" si="11"/>
        <v>15996700</v>
      </c>
      <c r="L63" s="235">
        <f t="shared" si="11"/>
        <v>0</v>
      </c>
      <c r="M63" s="199">
        <f t="shared" si="2"/>
        <v>15996700</v>
      </c>
    </row>
    <row r="64" spans="1:13">
      <c r="A64" s="238" t="s">
        <v>45</v>
      </c>
      <c r="B64" s="199">
        <f t="shared" ref="B64:L64" si="12">B63+B28</f>
        <v>0</v>
      </c>
      <c r="C64" s="199">
        <f t="shared" si="12"/>
        <v>14800000</v>
      </c>
      <c r="D64" s="199">
        <f>D63+D28</f>
        <v>0</v>
      </c>
      <c r="E64" s="199">
        <f t="shared" si="12"/>
        <v>0</v>
      </c>
      <c r="F64" s="199">
        <f t="shared" si="12"/>
        <v>359700</v>
      </c>
      <c r="G64" s="199">
        <f t="shared" si="12"/>
        <v>0</v>
      </c>
      <c r="H64" s="199">
        <f t="shared" si="12"/>
        <v>15159700</v>
      </c>
      <c r="I64" s="199">
        <f t="shared" si="12"/>
        <v>5959000</v>
      </c>
      <c r="J64" s="199">
        <f t="shared" si="12"/>
        <v>63000</v>
      </c>
      <c r="K64" s="199">
        <f t="shared" si="12"/>
        <v>21181700</v>
      </c>
      <c r="L64" s="235">
        <f t="shared" si="12"/>
        <v>0</v>
      </c>
      <c r="M64" s="199">
        <f t="shared" si="2"/>
        <v>21181700</v>
      </c>
    </row>
    <row r="65" spans="1:13">
      <c r="A65" s="239" t="s">
        <v>126</v>
      </c>
      <c r="B65" s="240">
        <f>B14-B64</f>
        <v>0</v>
      </c>
      <c r="C65" s="240">
        <f>C14-C64</f>
        <v>2200000</v>
      </c>
      <c r="D65" s="240">
        <f>D14-D64</f>
        <v>0</v>
      </c>
      <c r="E65" s="240">
        <f>E14-E64</f>
        <v>0</v>
      </c>
      <c r="F65" s="240">
        <f>F14-F64</f>
        <v>3237300</v>
      </c>
      <c r="G65" s="240">
        <f t="shared" ref="G65:L65" si="13">G14-G64</f>
        <v>0</v>
      </c>
      <c r="H65" s="240">
        <f t="shared" si="13"/>
        <v>-9362700</v>
      </c>
      <c r="I65" s="240">
        <f t="shared" si="13"/>
        <v>-5959000</v>
      </c>
      <c r="J65" s="240">
        <f t="shared" si="13"/>
        <v>657000</v>
      </c>
      <c r="K65" s="240">
        <f t="shared" si="13"/>
        <v>-15264700</v>
      </c>
      <c r="L65" s="241">
        <f t="shared" si="13"/>
        <v>0</v>
      </c>
      <c r="M65" s="240">
        <f t="shared" si="2"/>
        <v>-15264700</v>
      </c>
    </row>
    <row r="66" spans="1:13">
      <c r="I66" s="184"/>
    </row>
    <row r="67" spans="1:13">
      <c r="I67" s="186"/>
    </row>
  </sheetData>
  <phoneticPr fontId="11"/>
  <pageMargins left="0.75" right="0.75" top="1" bottom="1" header="0.3" footer="0.3"/>
  <pageSetup paperSize="9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5"/>
  <sheetViews>
    <sheetView zoomScale="85" zoomScaleNormal="85" workbookViewId="0">
      <selection activeCell="C6" sqref="C6"/>
    </sheetView>
  </sheetViews>
  <sheetFormatPr baseColWidth="10" defaultColWidth="12.83203125" defaultRowHeight="15"/>
  <cols>
    <col min="1" max="1" width="31.6640625" style="163" customWidth="1"/>
    <col min="2" max="2" width="16.5" style="163" customWidth="1"/>
    <col min="3" max="16384" width="12.83203125" style="163"/>
  </cols>
  <sheetData>
    <row r="1" spans="1:11" ht="40" customHeight="1" thickBot="1">
      <c r="A1" s="160" t="s">
        <v>275</v>
      </c>
      <c r="B1" s="191" t="s">
        <v>292</v>
      </c>
      <c r="C1" s="219" t="str">
        <f>共通経費の按分比率!B4</f>
        <v>まちづくり講座</v>
      </c>
      <c r="D1" s="219" t="str">
        <f>共通経費の按分比率!C4</f>
        <v>創業支援</v>
      </c>
      <c r="E1" s="219">
        <f>共通経費の按分比率!D4</f>
        <v>0</v>
      </c>
      <c r="F1" s="219">
        <f>共通経費の按分比率!E4</f>
        <v>0</v>
      </c>
      <c r="G1" s="219" t="str">
        <f>共通経費の按分比率!F4</f>
        <v>視察研修受入・講演 等</v>
      </c>
      <c r="H1" s="219">
        <f>共通経費の按分比率!G4</f>
        <v>0</v>
      </c>
      <c r="I1" s="161" t="s">
        <v>262</v>
      </c>
      <c r="J1" s="160" t="s">
        <v>276</v>
      </c>
      <c r="K1" s="160" t="s">
        <v>265</v>
      </c>
    </row>
    <row r="2" spans="1:11">
      <c r="A2" s="164" t="s">
        <v>8</v>
      </c>
      <c r="B2" s="192" t="str">
        <f>IF('部門別(共通配分以前)_活動計算書'!I2="","",'部門別(共通配分以前)_活動計算書'!I2)</f>
        <v/>
      </c>
      <c r="C2" s="178"/>
      <c r="D2" s="178"/>
      <c r="E2" s="178"/>
      <c r="F2" s="178"/>
      <c r="G2" s="178"/>
      <c r="H2" s="178"/>
      <c r="I2" s="178">
        <f t="shared" ref="I2:I29" si="0">C2+D2+SUM(F2:H2)</f>
        <v>0</v>
      </c>
      <c r="J2" s="178"/>
      <c r="K2" s="178">
        <f>I2+J2</f>
        <v>0</v>
      </c>
    </row>
    <row r="3" spans="1:11">
      <c r="A3" s="165" t="s">
        <v>3</v>
      </c>
      <c r="B3" s="192" t="str">
        <f>IF('部門別(共通配分以前)_活動計算書'!I3="","",'部門別(共通配分以前)_活動計算書'!I3)</f>
        <v/>
      </c>
      <c r="C3" s="178"/>
      <c r="D3" s="178"/>
      <c r="E3" s="178"/>
      <c r="F3" s="178"/>
      <c r="G3" s="178"/>
      <c r="H3" s="178"/>
      <c r="I3" s="178">
        <f t="shared" si="0"/>
        <v>0</v>
      </c>
      <c r="J3" s="178"/>
      <c r="K3" s="178">
        <f>I3+J3</f>
        <v>0</v>
      </c>
    </row>
    <row r="4" spans="1:11">
      <c r="A4" s="165" t="s">
        <v>4</v>
      </c>
      <c r="B4" s="192" t="str">
        <f>IF('部門別(共通配分以前)_活動計算書'!I4="","",'部門別(共通配分以前)_活動計算書'!I4)</f>
        <v/>
      </c>
      <c r="C4" s="178"/>
      <c r="D4" s="178"/>
      <c r="E4" s="178"/>
      <c r="F4" s="178"/>
      <c r="G4" s="178"/>
      <c r="H4" s="178"/>
      <c r="I4" s="178">
        <f t="shared" si="0"/>
        <v>0</v>
      </c>
      <c r="J4" s="178"/>
      <c r="K4" s="178">
        <f t="shared" ref="K4:K65" si="1">I4+J4</f>
        <v>0</v>
      </c>
    </row>
    <row r="5" spans="1:11">
      <c r="A5" s="165" t="s">
        <v>5</v>
      </c>
      <c r="B5" s="192" t="str">
        <f>IF('部門別(共通配分以前)_活動計算書'!I5="","",'部門別(共通配分以前)_活動計算書'!I5)</f>
        <v/>
      </c>
      <c r="C5" s="178"/>
      <c r="D5" s="178"/>
      <c r="E5" s="178"/>
      <c r="F5" s="178"/>
      <c r="G5" s="178"/>
      <c r="H5" s="178"/>
      <c r="I5" s="178">
        <f t="shared" si="0"/>
        <v>0</v>
      </c>
      <c r="J5" s="178"/>
      <c r="K5" s="178">
        <f t="shared" si="1"/>
        <v>0</v>
      </c>
    </row>
    <row r="6" spans="1:11">
      <c r="A6" s="68" t="s">
        <v>345</v>
      </c>
      <c r="B6" s="192"/>
      <c r="C6" s="178"/>
      <c r="D6" s="178"/>
      <c r="E6" s="178"/>
      <c r="F6" s="178"/>
      <c r="G6" s="178"/>
      <c r="H6" s="178"/>
      <c r="I6" s="178"/>
      <c r="J6" s="178"/>
      <c r="K6" s="178"/>
    </row>
    <row r="7" spans="1:11">
      <c r="A7" s="68" t="s">
        <v>346</v>
      </c>
      <c r="B7" s="192"/>
      <c r="C7" s="178"/>
      <c r="D7" s="178"/>
      <c r="E7" s="178"/>
      <c r="F7" s="178"/>
      <c r="G7" s="178"/>
      <c r="H7" s="178"/>
      <c r="I7" s="178"/>
      <c r="J7" s="178"/>
      <c r="K7" s="178"/>
    </row>
    <row r="8" spans="1:11">
      <c r="A8" s="165" t="s">
        <v>6</v>
      </c>
      <c r="B8" s="192" t="str">
        <f>IF('部門別(共通配分以前)_活動計算書'!I8="","",'部門別(共通配分以前)_活動計算書'!I8)</f>
        <v/>
      </c>
      <c r="C8" s="178"/>
      <c r="D8" s="178"/>
      <c r="E8" s="178"/>
      <c r="F8" s="178"/>
      <c r="G8" s="178"/>
      <c r="H8" s="178"/>
      <c r="I8" s="178">
        <f t="shared" si="0"/>
        <v>0</v>
      </c>
      <c r="J8" s="178"/>
      <c r="K8" s="178">
        <f t="shared" si="1"/>
        <v>0</v>
      </c>
    </row>
    <row r="9" spans="1:11">
      <c r="A9" s="168" t="s">
        <v>266</v>
      </c>
      <c r="B9" s="193" t="str">
        <f>IF('部門別(共通配分以前)_活動計算書'!I9="","",'部門別(共通配分以前)_活動計算書'!I9)</f>
        <v/>
      </c>
      <c r="C9" s="178"/>
      <c r="D9" s="178"/>
      <c r="E9" s="178"/>
      <c r="F9" s="178"/>
      <c r="G9" s="178"/>
      <c r="H9" s="178"/>
      <c r="I9" s="178">
        <f t="shared" si="0"/>
        <v>0</v>
      </c>
      <c r="J9" s="178"/>
      <c r="K9" s="178">
        <f t="shared" si="1"/>
        <v>0</v>
      </c>
    </row>
    <row r="10" spans="1:11">
      <c r="A10" s="168" t="s">
        <v>70</v>
      </c>
      <c r="B10" s="193" t="str">
        <f>IF('部門別(共通配分以前)_活動計算書'!I10="","",'部門別(共通配分以前)_活動計算書'!I10)</f>
        <v/>
      </c>
      <c r="C10" s="178"/>
      <c r="D10" s="178"/>
      <c r="E10" s="178"/>
      <c r="F10" s="178"/>
      <c r="G10" s="178"/>
      <c r="H10" s="178"/>
      <c r="I10" s="178">
        <f t="shared" si="0"/>
        <v>0</v>
      </c>
      <c r="J10" s="178"/>
      <c r="K10" s="178">
        <f t="shared" si="1"/>
        <v>0</v>
      </c>
    </row>
    <row r="11" spans="1:11">
      <c r="A11" s="165" t="s">
        <v>7</v>
      </c>
      <c r="B11" s="193" t="str">
        <f>IF('部門別(共通配分以前)_活動計算書'!I11="","",'部門別(共通配分以前)_活動計算書'!I11)</f>
        <v/>
      </c>
      <c r="C11" s="178"/>
      <c r="D11" s="178"/>
      <c r="E11" s="178"/>
      <c r="F11" s="178"/>
      <c r="G11" s="178"/>
      <c r="H11" s="178"/>
      <c r="I11" s="178">
        <f t="shared" si="0"/>
        <v>0</v>
      </c>
      <c r="J11" s="178"/>
      <c r="K11" s="178">
        <f t="shared" si="1"/>
        <v>0</v>
      </c>
    </row>
    <row r="12" spans="1:11">
      <c r="A12" s="165" t="s">
        <v>267</v>
      </c>
      <c r="B12" s="193" t="str">
        <f>IF('部門別(共通配分以前)_活動計算書'!I12="","",'部門別(共通配分以前)_活動計算書'!I12)</f>
        <v/>
      </c>
      <c r="C12" s="178"/>
      <c r="D12" s="178"/>
      <c r="E12" s="178"/>
      <c r="F12" s="178"/>
      <c r="G12" s="178"/>
      <c r="H12" s="178"/>
      <c r="I12" s="178">
        <f t="shared" si="0"/>
        <v>0</v>
      </c>
      <c r="J12" s="178"/>
      <c r="K12" s="178">
        <f t="shared" si="1"/>
        <v>0</v>
      </c>
    </row>
    <row r="13" spans="1:11">
      <c r="A13" s="165" t="s">
        <v>268</v>
      </c>
      <c r="B13" s="193" t="str">
        <f>IF('部門別(共通配分以前)_活動計算書'!I13="","",'部門別(共通配分以前)_活動計算書'!I13)</f>
        <v/>
      </c>
      <c r="C13" s="178">
        <f>共通経費の按分比率!B$22</f>
        <v>0</v>
      </c>
      <c r="D13" s="178">
        <v>0</v>
      </c>
      <c r="E13" s="178">
        <v>0</v>
      </c>
      <c r="F13" s="178">
        <v>0</v>
      </c>
      <c r="G13" s="178">
        <v>0</v>
      </c>
      <c r="H13" s="178">
        <v>0</v>
      </c>
      <c r="I13" s="178">
        <f t="shared" ref="I13" si="2">C13+D13+SUM(F13:H13)</f>
        <v>0</v>
      </c>
      <c r="J13" s="178">
        <v>1</v>
      </c>
      <c r="K13" s="178">
        <f t="shared" si="1"/>
        <v>1</v>
      </c>
    </row>
    <row r="14" spans="1:11">
      <c r="A14" s="169" t="s">
        <v>42</v>
      </c>
      <c r="B14" s="193">
        <f>IF('部門別(共通配分以前)_活動計算書'!I14="","",'部門別(共通配分以前)_活動計算書'!I14)</f>
        <v>0</v>
      </c>
      <c r="C14" s="178"/>
      <c r="D14" s="178"/>
      <c r="E14" s="178"/>
      <c r="F14" s="178"/>
      <c r="G14" s="178"/>
      <c r="H14" s="178"/>
      <c r="I14" s="178">
        <f t="shared" si="0"/>
        <v>0</v>
      </c>
      <c r="J14" s="178"/>
      <c r="K14" s="178">
        <f t="shared" si="1"/>
        <v>0</v>
      </c>
    </row>
    <row r="15" spans="1:11">
      <c r="A15" s="164" t="s">
        <v>10</v>
      </c>
      <c r="B15" s="192" t="str">
        <f>IF('部門別(共通配分以前)_活動計算書'!I15="","",'部門別(共通配分以前)_活動計算書'!I15)</f>
        <v/>
      </c>
      <c r="C15" s="178"/>
      <c r="D15" s="178"/>
      <c r="E15" s="178"/>
      <c r="F15" s="178"/>
      <c r="G15" s="178"/>
      <c r="H15" s="178"/>
      <c r="I15" s="178">
        <f t="shared" si="0"/>
        <v>0</v>
      </c>
      <c r="J15" s="178"/>
      <c r="K15" s="178">
        <f t="shared" si="1"/>
        <v>0</v>
      </c>
    </row>
    <row r="16" spans="1:11">
      <c r="A16" s="165" t="s">
        <v>0</v>
      </c>
      <c r="B16" s="192" t="str">
        <f>IF('部門別(共通配分以前)_活動計算書'!I16="","",'部門別(共通配分以前)_活動計算書'!I16)</f>
        <v/>
      </c>
      <c r="C16" s="178"/>
      <c r="D16" s="178"/>
      <c r="E16" s="178"/>
      <c r="F16" s="178"/>
      <c r="G16" s="178"/>
      <c r="H16" s="178"/>
      <c r="I16" s="178">
        <f t="shared" si="0"/>
        <v>0</v>
      </c>
      <c r="J16" s="178"/>
      <c r="K16" s="178">
        <f t="shared" si="1"/>
        <v>0</v>
      </c>
    </row>
    <row r="17" spans="1:11">
      <c r="A17" s="165" t="s">
        <v>11</v>
      </c>
      <c r="B17" s="192" t="str">
        <f>IF('部門別(共通配分以前)_活動計算書'!I17="","",'部門別(共通配分以前)_活動計算書'!I17)</f>
        <v/>
      </c>
      <c r="C17" s="178"/>
      <c r="D17" s="178"/>
      <c r="E17" s="178"/>
      <c r="F17" s="178"/>
      <c r="G17" s="178"/>
      <c r="H17" s="178"/>
      <c r="I17" s="178">
        <f t="shared" si="0"/>
        <v>0</v>
      </c>
      <c r="J17" s="178"/>
      <c r="K17" s="178">
        <f t="shared" si="1"/>
        <v>0</v>
      </c>
    </row>
    <row r="18" spans="1:11">
      <c r="A18" s="189" t="s">
        <v>14</v>
      </c>
      <c r="B18" s="185">
        <f>IF('部門別(共通配分以前)_活動計算書'!I18="","",'部門別(共通配分以前)_活動計算書'!I18)</f>
        <v>2035000</v>
      </c>
      <c r="C18" s="190">
        <f>共通経費の按分比率!B20</f>
        <v>0</v>
      </c>
      <c r="D18" s="190">
        <f>共通経費の按分比率!C20</f>
        <v>0.65</v>
      </c>
      <c r="E18" s="190">
        <f>共通経費の按分比率!D20</f>
        <v>0</v>
      </c>
      <c r="F18" s="190">
        <f>共通経費の按分比率!E20</f>
        <v>0</v>
      </c>
      <c r="G18" s="190">
        <f>共通経費の按分比率!F20</f>
        <v>0.35</v>
      </c>
      <c r="H18" s="190">
        <f>共通経費の按分比率!G20</f>
        <v>0</v>
      </c>
      <c r="I18" s="190">
        <f t="shared" si="0"/>
        <v>1</v>
      </c>
      <c r="J18" s="190">
        <f>共通経費の按分比率!J20</f>
        <v>0</v>
      </c>
      <c r="K18" s="190">
        <f t="shared" si="1"/>
        <v>1</v>
      </c>
    </row>
    <row r="19" spans="1:11">
      <c r="A19" s="189" t="s">
        <v>74</v>
      </c>
      <c r="B19" s="193">
        <f>IF('部門別(共通配分以前)_活動計算書'!I19="","",'部門別(共通配分以前)_活動計算書'!I19)</f>
        <v>2400000</v>
      </c>
      <c r="C19" s="190">
        <f>共通経費の按分比率!B18</f>
        <v>0</v>
      </c>
      <c r="D19" s="190">
        <f>共通経費の按分比率!C18</f>
        <v>0.45</v>
      </c>
      <c r="E19" s="190">
        <f>共通経費の按分比率!D18</f>
        <v>0</v>
      </c>
      <c r="F19" s="190">
        <f>共通経費の按分比率!E18</f>
        <v>0</v>
      </c>
      <c r="G19" s="190">
        <f>共通経費の按分比率!F18</f>
        <v>0.55000000000000004</v>
      </c>
      <c r="H19" s="190">
        <f>共通経費の按分比率!G18</f>
        <v>0</v>
      </c>
      <c r="I19" s="190">
        <f t="shared" si="0"/>
        <v>1</v>
      </c>
      <c r="J19" s="190">
        <f>共通経費の按分比率!J18</f>
        <v>0.05</v>
      </c>
      <c r="K19" s="190">
        <f t="shared" si="1"/>
        <v>1.05</v>
      </c>
    </row>
    <row r="20" spans="1:11">
      <c r="A20" s="189" t="s">
        <v>96</v>
      </c>
      <c r="B20" s="192">
        <f>IF('部門別(共通配分以前)_活動計算書'!I20="","",'部門別(共通配分以前)_活動計算書'!I20)</f>
        <v>0</v>
      </c>
      <c r="C20" s="190"/>
      <c r="D20" s="190"/>
      <c r="E20" s="190"/>
      <c r="F20" s="190"/>
      <c r="G20" s="190"/>
      <c r="H20" s="190"/>
      <c r="I20" s="190">
        <f t="shared" si="0"/>
        <v>0</v>
      </c>
      <c r="J20" s="190"/>
      <c r="K20" s="190">
        <f t="shared" si="1"/>
        <v>0</v>
      </c>
    </row>
    <row r="21" spans="1:11">
      <c r="A21" s="170" t="s">
        <v>159</v>
      </c>
      <c r="B21" s="192">
        <f>IF('部門別(共通配分以前)_活動計算書'!I21="","",'部門別(共通配分以前)_活動計算書'!I21)</f>
        <v>0</v>
      </c>
      <c r="C21" s="178"/>
      <c r="D21" s="178"/>
      <c r="E21" s="178"/>
      <c r="F21" s="178"/>
      <c r="G21" s="178"/>
      <c r="H21" s="178"/>
      <c r="I21" s="178">
        <f t="shared" si="0"/>
        <v>0</v>
      </c>
      <c r="J21" s="178"/>
      <c r="K21" s="178">
        <f t="shared" si="1"/>
        <v>0</v>
      </c>
    </row>
    <row r="22" spans="1:11">
      <c r="A22" s="189" t="s">
        <v>15</v>
      </c>
      <c r="B22" s="192">
        <f>IF('部門別(共通配分以前)_活動計算書'!I22="","",'部門別(共通配分以前)_活動計算書'!I22)</f>
        <v>0</v>
      </c>
      <c r="C22" s="190"/>
      <c r="D22" s="190"/>
      <c r="E22" s="190"/>
      <c r="F22" s="190"/>
      <c r="G22" s="190"/>
      <c r="H22" s="190"/>
      <c r="I22" s="190">
        <f t="shared" si="0"/>
        <v>0</v>
      </c>
      <c r="J22" s="190"/>
      <c r="K22" s="190">
        <f t="shared" si="1"/>
        <v>0</v>
      </c>
    </row>
    <row r="23" spans="1:11">
      <c r="A23" s="172" t="s">
        <v>16</v>
      </c>
      <c r="B23" s="192">
        <f>IF('部門別(共通配分以前)_活動計算書'!I23="","",'部門別(共通配分以前)_活動計算書'!I23)</f>
        <v>0</v>
      </c>
      <c r="C23" s="178"/>
      <c r="D23" s="178"/>
      <c r="E23" s="178"/>
      <c r="F23" s="178"/>
      <c r="G23" s="178"/>
      <c r="H23" s="178"/>
      <c r="I23" s="178">
        <f t="shared" si="0"/>
        <v>0</v>
      </c>
      <c r="J23" s="178"/>
      <c r="K23" s="178">
        <f t="shared" si="1"/>
        <v>0</v>
      </c>
    </row>
    <row r="24" spans="1:11">
      <c r="A24" s="170" t="s">
        <v>97</v>
      </c>
      <c r="B24" s="192">
        <f>IF('部門別(共通配分以前)_活動計算書'!I24="","",'部門別(共通配分以前)_活動計算書'!I24)</f>
        <v>0</v>
      </c>
      <c r="C24" s="178"/>
      <c r="D24" s="178"/>
      <c r="E24" s="178"/>
      <c r="F24" s="178"/>
      <c r="G24" s="178"/>
      <c r="H24" s="178"/>
      <c r="I24" s="178">
        <f t="shared" si="0"/>
        <v>0</v>
      </c>
      <c r="J24" s="178"/>
      <c r="K24" s="178">
        <f t="shared" si="1"/>
        <v>0</v>
      </c>
    </row>
    <row r="25" spans="1:11">
      <c r="A25" s="189" t="s">
        <v>17</v>
      </c>
      <c r="B25" s="185">
        <f>IF('部門別(共通配分以前)_活動計算書'!I25="","",'部門別(共通配分以前)_活動計算書'!I25)</f>
        <v>750000</v>
      </c>
      <c r="C25" s="190">
        <f>共通経費の按分比率!B22</f>
        <v>0</v>
      </c>
      <c r="D25" s="190">
        <f>共通経費の按分比率!C22</f>
        <v>0.55000000000000004</v>
      </c>
      <c r="E25" s="190">
        <f>共通経費の按分比率!D22</f>
        <v>0</v>
      </c>
      <c r="F25" s="190">
        <f>共通経費の按分比率!E22</f>
        <v>0</v>
      </c>
      <c r="G25" s="190">
        <f>共通経費の按分比率!F22</f>
        <v>0.35</v>
      </c>
      <c r="H25" s="190">
        <f>共通経費の按分比率!G22</f>
        <v>0</v>
      </c>
      <c r="I25" s="190">
        <f t="shared" si="0"/>
        <v>0.9</v>
      </c>
      <c r="J25" s="190">
        <f>共通経費の按分比率!J22</f>
        <v>0.05</v>
      </c>
      <c r="K25" s="190">
        <f t="shared" si="1"/>
        <v>0.95000000000000007</v>
      </c>
    </row>
    <row r="26" spans="1:11">
      <c r="A26" s="189" t="s">
        <v>288</v>
      </c>
      <c r="B26" s="193">
        <f>IF('部門別(共通配分以前)_活動計算書'!I26="","",'部門別(共通配分以前)_活動計算書'!I26)</f>
        <v>0</v>
      </c>
      <c r="C26" s="190"/>
      <c r="D26" s="190"/>
      <c r="E26" s="190"/>
      <c r="F26" s="190"/>
      <c r="G26" s="190"/>
      <c r="H26" s="190"/>
      <c r="I26" s="190">
        <f t="shared" si="0"/>
        <v>0</v>
      </c>
      <c r="J26" s="190"/>
      <c r="K26" s="190">
        <f t="shared" si="1"/>
        <v>0</v>
      </c>
    </row>
    <row r="27" spans="1:11">
      <c r="A27" s="170" t="s">
        <v>98</v>
      </c>
      <c r="B27" s="192" t="str">
        <f>IF('部門別(共通配分以前)_活動計算書'!I27="","",'部門別(共通配分以前)_活動計算書'!I27)</f>
        <v/>
      </c>
      <c r="C27" s="178"/>
      <c r="D27" s="178"/>
      <c r="E27" s="178"/>
      <c r="F27" s="178"/>
      <c r="G27" s="178"/>
      <c r="H27" s="178"/>
      <c r="I27" s="178">
        <f t="shared" si="0"/>
        <v>0</v>
      </c>
      <c r="J27" s="178"/>
      <c r="K27" s="178">
        <f t="shared" si="1"/>
        <v>0</v>
      </c>
    </row>
    <row r="28" spans="1:11">
      <c r="A28" s="168" t="s">
        <v>13</v>
      </c>
      <c r="B28" s="193">
        <f>IF('部門別(共通配分以前)_活動計算書'!I28="","",'部門別(共通配分以前)_活動計算書'!I28)</f>
        <v>5185000</v>
      </c>
      <c r="C28" s="178"/>
      <c r="D28" s="178"/>
      <c r="E28" s="178"/>
      <c r="F28" s="178"/>
      <c r="G28" s="178"/>
      <c r="H28" s="178"/>
      <c r="I28" s="178">
        <f t="shared" si="0"/>
        <v>0</v>
      </c>
      <c r="J28" s="178"/>
      <c r="K28" s="178">
        <f t="shared" si="1"/>
        <v>0</v>
      </c>
    </row>
    <row r="29" spans="1:11">
      <c r="A29" s="165" t="s">
        <v>12</v>
      </c>
      <c r="B29" s="192" t="str">
        <f>IF('部門別(共通配分以前)_活動計算書'!I29="","",'部門別(共通配分以前)_活動計算書'!I29)</f>
        <v/>
      </c>
      <c r="C29" s="178">
        <f>共通経費の按分比率!B$22</f>
        <v>0</v>
      </c>
      <c r="D29" s="178">
        <f>共通経費の按分比率!C$22</f>
        <v>0.55000000000000004</v>
      </c>
      <c r="E29" s="178">
        <f>共通経費の按分比率!D$22</f>
        <v>0</v>
      </c>
      <c r="F29" s="178">
        <f>共通経費の按分比率!E$22</f>
        <v>0</v>
      </c>
      <c r="G29" s="178">
        <f>共通経費の按分比率!F$22</f>
        <v>0.35</v>
      </c>
      <c r="H29" s="178">
        <f>共通経費の按分比率!G$22</f>
        <v>0</v>
      </c>
      <c r="I29" s="178">
        <f t="shared" si="0"/>
        <v>0.9</v>
      </c>
      <c r="J29" s="178">
        <f>共通経費の按分比率!J$22</f>
        <v>0.05</v>
      </c>
      <c r="K29" s="178">
        <f t="shared" si="1"/>
        <v>0.95000000000000007</v>
      </c>
    </row>
    <row r="30" spans="1:11">
      <c r="A30" s="174" t="s">
        <v>71</v>
      </c>
      <c r="B30" s="192" t="str">
        <f>IF('部門別(共通配分以前)_活動計算書'!I30="","",'部門別(共通配分以前)_活動計算書'!I30)</f>
        <v/>
      </c>
      <c r="C30" s="178">
        <f>共通経費の按分比率!B$22</f>
        <v>0</v>
      </c>
      <c r="D30" s="178">
        <f>共通経費の按分比率!C$22</f>
        <v>0.55000000000000004</v>
      </c>
      <c r="E30" s="178">
        <f>共通経費の按分比率!D$22</f>
        <v>0</v>
      </c>
      <c r="F30" s="178">
        <f>共通経費の按分比率!E$22</f>
        <v>0</v>
      </c>
      <c r="G30" s="178">
        <f>共通経費の按分比率!F$22</f>
        <v>0.35</v>
      </c>
      <c r="H30" s="178">
        <f>共通経費の按分比率!G$22</f>
        <v>0</v>
      </c>
      <c r="I30" s="178">
        <f t="shared" ref="I30:I62" si="3">C30+D30+SUM(F30:H30)</f>
        <v>0.9</v>
      </c>
      <c r="J30" s="178">
        <f>共通経費の按分比率!J$22</f>
        <v>0.05</v>
      </c>
      <c r="K30" s="178">
        <f t="shared" si="1"/>
        <v>0.95000000000000007</v>
      </c>
    </row>
    <row r="31" spans="1:11">
      <c r="A31" s="174" t="s">
        <v>72</v>
      </c>
      <c r="B31" s="193">
        <f>IF('部門別(共通配分以前)_活動計算書'!I31="","",'部門別(共通配分以前)_活動計算書'!I31)</f>
        <v>36000</v>
      </c>
      <c r="C31" s="178">
        <f>共通経費の按分比率!B$22</f>
        <v>0</v>
      </c>
      <c r="D31" s="178">
        <f>共通経費の按分比率!C$22</f>
        <v>0.55000000000000004</v>
      </c>
      <c r="E31" s="178">
        <f>共通経費の按分比率!D$22</f>
        <v>0</v>
      </c>
      <c r="F31" s="178">
        <f>共通経費の按分比率!E$22</f>
        <v>0</v>
      </c>
      <c r="G31" s="178">
        <f>共通経費の按分比率!F$22</f>
        <v>0.35</v>
      </c>
      <c r="H31" s="178">
        <f>共通経費の按分比率!G$22</f>
        <v>0</v>
      </c>
      <c r="I31" s="178">
        <f t="shared" si="3"/>
        <v>0.9</v>
      </c>
      <c r="J31" s="178">
        <f>共通経費の按分比率!J$22</f>
        <v>0.05</v>
      </c>
      <c r="K31" s="178">
        <f t="shared" si="1"/>
        <v>0.95000000000000007</v>
      </c>
    </row>
    <row r="32" spans="1:11">
      <c r="A32" s="174" t="s">
        <v>269</v>
      </c>
      <c r="B32" s="192" t="str">
        <f>IF('部門別(共通配分以前)_活動計算書'!I32="","",'部門別(共通配分以前)_活動計算書'!I32)</f>
        <v/>
      </c>
      <c r="C32" s="178">
        <f>共通経費の按分比率!B$22</f>
        <v>0</v>
      </c>
      <c r="D32" s="178">
        <f>共通経費の按分比率!C$22</f>
        <v>0.55000000000000004</v>
      </c>
      <c r="E32" s="178">
        <f>共通経費の按分比率!D$22</f>
        <v>0</v>
      </c>
      <c r="F32" s="178">
        <f>共通経費の按分比率!E$22</f>
        <v>0</v>
      </c>
      <c r="G32" s="178">
        <f>共通経費の按分比率!F$22</f>
        <v>0.35</v>
      </c>
      <c r="H32" s="178">
        <f>共通経費の按分比率!G$22</f>
        <v>0</v>
      </c>
      <c r="I32" s="178">
        <f t="shared" si="3"/>
        <v>0.9</v>
      </c>
      <c r="J32" s="178">
        <f>共通経費の按分比率!J$22</f>
        <v>0.05</v>
      </c>
      <c r="K32" s="178">
        <f t="shared" si="1"/>
        <v>0.95000000000000007</v>
      </c>
    </row>
    <row r="33" spans="1:11">
      <c r="A33" s="174" t="s">
        <v>85</v>
      </c>
      <c r="B33" s="192" t="str">
        <f>IF('部門別(共通配分以前)_活動計算書'!I33="","",'部門別(共通配分以前)_活動計算書'!I33)</f>
        <v/>
      </c>
      <c r="C33" s="178">
        <f>共通経費の按分比率!B$22</f>
        <v>0</v>
      </c>
      <c r="D33" s="178">
        <f>共通経費の按分比率!C$22</f>
        <v>0.55000000000000004</v>
      </c>
      <c r="E33" s="178">
        <f>共通経費の按分比率!D$22</f>
        <v>0</v>
      </c>
      <c r="F33" s="178">
        <f>共通経費の按分比率!E$22</f>
        <v>0</v>
      </c>
      <c r="G33" s="178">
        <f>共通経費の按分比率!F$22</f>
        <v>0.35</v>
      </c>
      <c r="H33" s="178">
        <f>共通経費の按分比率!G$22</f>
        <v>0</v>
      </c>
      <c r="I33" s="178">
        <f t="shared" si="3"/>
        <v>0.9</v>
      </c>
      <c r="J33" s="178">
        <f>共通経費の按分比率!J$22</f>
        <v>0.05</v>
      </c>
      <c r="K33" s="178">
        <f t="shared" si="1"/>
        <v>0.95000000000000007</v>
      </c>
    </row>
    <row r="34" spans="1:11">
      <c r="A34" s="174" t="s">
        <v>19</v>
      </c>
      <c r="B34" s="193" t="str">
        <f>IF('部門別(共通配分以前)_活動計算書'!I34="","",'部門別(共通配分以前)_活動計算書'!I34)</f>
        <v/>
      </c>
      <c r="C34" s="178">
        <f>共通経費の按分比率!B$22</f>
        <v>0</v>
      </c>
      <c r="D34" s="178">
        <f>共通経費の按分比率!C$22</f>
        <v>0.55000000000000004</v>
      </c>
      <c r="E34" s="178">
        <f>共通経費の按分比率!D$22</f>
        <v>0</v>
      </c>
      <c r="F34" s="178">
        <f>共通経費の按分比率!E$22</f>
        <v>0</v>
      </c>
      <c r="G34" s="178">
        <f>共通経費の按分比率!F$22</f>
        <v>0.35</v>
      </c>
      <c r="H34" s="178">
        <f>共通経費の按分比率!G$22</f>
        <v>0</v>
      </c>
      <c r="I34" s="178">
        <f t="shared" si="3"/>
        <v>0.9</v>
      </c>
      <c r="J34" s="178">
        <f>共通経費の按分比率!J$22</f>
        <v>0.05</v>
      </c>
      <c r="K34" s="178">
        <f t="shared" si="1"/>
        <v>0.95000000000000007</v>
      </c>
    </row>
    <row r="35" spans="1:11">
      <c r="A35" s="174" t="s">
        <v>86</v>
      </c>
      <c r="B35" s="192" t="str">
        <f>IF('部門別(共通配分以前)_活動計算書'!I35="","",'部門別(共通配分以前)_活動計算書'!I35)</f>
        <v/>
      </c>
      <c r="C35" s="178">
        <f>共通経費の按分比率!B$22</f>
        <v>0</v>
      </c>
      <c r="D35" s="178">
        <f>共通経費の按分比率!C$22</f>
        <v>0.55000000000000004</v>
      </c>
      <c r="E35" s="178">
        <f>共通経費の按分比率!D$22</f>
        <v>0</v>
      </c>
      <c r="F35" s="178">
        <f>共通経費の按分比率!E$22</f>
        <v>0</v>
      </c>
      <c r="G35" s="178">
        <f>共通経費の按分比率!F$22</f>
        <v>0.35</v>
      </c>
      <c r="H35" s="178">
        <f>共通経費の按分比率!G$22</f>
        <v>0</v>
      </c>
      <c r="I35" s="178">
        <f t="shared" si="3"/>
        <v>0.9</v>
      </c>
      <c r="J35" s="178">
        <f>共通経費の按分比率!J$22</f>
        <v>0.05</v>
      </c>
      <c r="K35" s="178">
        <f t="shared" si="1"/>
        <v>0.95000000000000007</v>
      </c>
    </row>
    <row r="36" spans="1:11">
      <c r="A36" s="174" t="s">
        <v>20</v>
      </c>
      <c r="B36" s="192" t="str">
        <f>IF('部門別(共通配分以前)_活動計算書'!I36="","",'部門別(共通配分以前)_活動計算書'!I36)</f>
        <v/>
      </c>
      <c r="C36" s="178">
        <f>共通経費の按分比率!B$22</f>
        <v>0</v>
      </c>
      <c r="D36" s="178">
        <f>共通経費の按分比率!C$22</f>
        <v>0.55000000000000004</v>
      </c>
      <c r="E36" s="178">
        <f>共通経費の按分比率!D$22</f>
        <v>0</v>
      </c>
      <c r="F36" s="178">
        <f>共通経費の按分比率!E$22</f>
        <v>0</v>
      </c>
      <c r="G36" s="178">
        <f>共通経費の按分比率!F$22</f>
        <v>0.35</v>
      </c>
      <c r="H36" s="178">
        <f>共通経費の按分比率!G$22</f>
        <v>0</v>
      </c>
      <c r="I36" s="178">
        <f t="shared" si="3"/>
        <v>0.9</v>
      </c>
      <c r="J36" s="178">
        <f>共通経費の按分比率!J$22</f>
        <v>0.05</v>
      </c>
      <c r="K36" s="178">
        <f t="shared" si="1"/>
        <v>0.95000000000000007</v>
      </c>
    </row>
    <row r="37" spans="1:11">
      <c r="A37" s="174" t="s">
        <v>21</v>
      </c>
      <c r="B37" s="192">
        <f>IF('部門別(共通配分以前)_活動計算書'!I37="","",'部門別(共通配分以前)_活動計算書'!I37)</f>
        <v>250000</v>
      </c>
      <c r="C37" s="178">
        <f>共通経費の按分比率!B$22</f>
        <v>0</v>
      </c>
      <c r="D37" s="178">
        <f>共通経費の按分比率!C$22</f>
        <v>0.55000000000000004</v>
      </c>
      <c r="E37" s="178">
        <f>共通経費の按分比率!D$22</f>
        <v>0</v>
      </c>
      <c r="F37" s="178">
        <f>共通経費の按分比率!E$22</f>
        <v>0</v>
      </c>
      <c r="G37" s="178">
        <f>共通経費の按分比率!F$22</f>
        <v>0.35</v>
      </c>
      <c r="H37" s="178">
        <f>共通経費の按分比率!G$22</f>
        <v>0</v>
      </c>
      <c r="I37" s="178">
        <f t="shared" si="3"/>
        <v>0.9</v>
      </c>
      <c r="J37" s="178">
        <f>共通経費の按分比率!J$22</f>
        <v>0.05</v>
      </c>
      <c r="K37" s="178">
        <f t="shared" si="1"/>
        <v>0.95000000000000007</v>
      </c>
    </row>
    <row r="38" spans="1:11">
      <c r="A38" s="174" t="s">
        <v>87</v>
      </c>
      <c r="B38" s="192">
        <f>IF('部門別(共通配分以前)_活動計算書'!I38="","",'部門別(共通配分以前)_活動計算書'!I38)</f>
        <v>20000</v>
      </c>
      <c r="C38" s="178">
        <f>共通経費の按分比率!B$22</f>
        <v>0</v>
      </c>
      <c r="D38" s="178">
        <f>共通経費の按分比率!C$22</f>
        <v>0.55000000000000004</v>
      </c>
      <c r="E38" s="178">
        <f>共通経費の按分比率!D$22</f>
        <v>0</v>
      </c>
      <c r="F38" s="178">
        <f>共通経費の按分比率!E$22</f>
        <v>0</v>
      </c>
      <c r="G38" s="178">
        <f>共通経費の按分比率!F$22</f>
        <v>0.35</v>
      </c>
      <c r="H38" s="178">
        <f>共通経費の按分比率!G$22</f>
        <v>0</v>
      </c>
      <c r="I38" s="178">
        <f t="shared" si="3"/>
        <v>0.9</v>
      </c>
      <c r="J38" s="178">
        <f>共通経費の按分比率!J$22</f>
        <v>0.05</v>
      </c>
      <c r="K38" s="178">
        <f t="shared" si="1"/>
        <v>0.95000000000000007</v>
      </c>
    </row>
    <row r="39" spans="1:11">
      <c r="A39" s="174" t="s">
        <v>22</v>
      </c>
      <c r="B39" s="192" t="str">
        <f>IF('部門別(共通配分以前)_活動計算書'!I39="","",'部門別(共通配分以前)_活動計算書'!I39)</f>
        <v/>
      </c>
      <c r="C39" s="178">
        <f>共通経費の按分比率!B$22</f>
        <v>0</v>
      </c>
      <c r="D39" s="178">
        <f>共通経費の按分比率!C$22</f>
        <v>0.55000000000000004</v>
      </c>
      <c r="E39" s="178">
        <f>共通経費の按分比率!D$22</f>
        <v>0</v>
      </c>
      <c r="F39" s="178">
        <f>共通経費の按分比率!E$22</f>
        <v>0</v>
      </c>
      <c r="G39" s="178">
        <f>共通経費の按分比率!F$22</f>
        <v>0.35</v>
      </c>
      <c r="H39" s="178">
        <f>共通経費の按分比率!G$22</f>
        <v>0</v>
      </c>
      <c r="I39" s="178">
        <f t="shared" si="3"/>
        <v>0.9</v>
      </c>
      <c r="J39" s="178">
        <f>共通経費の按分比率!J$22</f>
        <v>0.05</v>
      </c>
      <c r="K39" s="178">
        <f t="shared" si="1"/>
        <v>0.95000000000000007</v>
      </c>
    </row>
    <row r="40" spans="1:11">
      <c r="A40" s="174" t="s">
        <v>23</v>
      </c>
      <c r="B40" s="192" t="str">
        <f>IF('部門別(共通配分以前)_活動計算書'!I40="","",'部門別(共通配分以前)_活動計算書'!I40)</f>
        <v/>
      </c>
      <c r="C40" s="178">
        <f>共通経費の按分比率!B$22</f>
        <v>0</v>
      </c>
      <c r="D40" s="178">
        <f>共通経費の按分比率!C$22</f>
        <v>0.55000000000000004</v>
      </c>
      <c r="E40" s="178">
        <f>共通経費の按分比率!D$22</f>
        <v>0</v>
      </c>
      <c r="F40" s="178">
        <f>共通経費の按分比率!E$22</f>
        <v>0</v>
      </c>
      <c r="G40" s="178">
        <f>共通経費の按分比率!F$22</f>
        <v>0.35</v>
      </c>
      <c r="H40" s="178">
        <f>共通経費の按分比率!G$22</f>
        <v>0</v>
      </c>
      <c r="I40" s="178">
        <f t="shared" si="3"/>
        <v>0.9</v>
      </c>
      <c r="J40" s="178">
        <f>共通経費の按分比率!J$22</f>
        <v>0.05</v>
      </c>
      <c r="K40" s="178">
        <f t="shared" si="1"/>
        <v>0.95000000000000007</v>
      </c>
    </row>
    <row r="41" spans="1:11">
      <c r="A41" s="174" t="s">
        <v>24</v>
      </c>
      <c r="B41" s="193">
        <f>IF('部門別(共通配分以前)_活動計算書'!I41="","",'部門別(共通配分以前)_活動計算書'!I41)</f>
        <v>10000</v>
      </c>
      <c r="C41" s="178">
        <f>共通経費の按分比率!B$22</f>
        <v>0</v>
      </c>
      <c r="D41" s="178">
        <f>共通経費の按分比率!C$22</f>
        <v>0.55000000000000004</v>
      </c>
      <c r="E41" s="178">
        <f>共通経費の按分比率!D$22</f>
        <v>0</v>
      </c>
      <c r="F41" s="178">
        <f>共通経費の按分比率!E$22</f>
        <v>0</v>
      </c>
      <c r="G41" s="178">
        <f>共通経費の按分比率!F$22</f>
        <v>0.35</v>
      </c>
      <c r="H41" s="178">
        <f>共通経費の按分比率!G$22</f>
        <v>0</v>
      </c>
      <c r="I41" s="178">
        <f t="shared" si="3"/>
        <v>0.9</v>
      </c>
      <c r="J41" s="178">
        <f>共通経費の按分比率!J$22</f>
        <v>0.05</v>
      </c>
      <c r="K41" s="178">
        <f t="shared" si="1"/>
        <v>0.95000000000000007</v>
      </c>
    </row>
    <row r="42" spans="1:11">
      <c r="A42" s="174" t="s">
        <v>270</v>
      </c>
      <c r="B42" s="192" t="str">
        <f>IF('部門別(共通配分以前)_活動計算書'!I42="","",'部門別(共通配分以前)_活動計算書'!I42)</f>
        <v/>
      </c>
      <c r="C42" s="178">
        <f>共通経費の按分比率!B$22</f>
        <v>0</v>
      </c>
      <c r="D42" s="178">
        <f>共通経費の按分比率!C$22</f>
        <v>0.55000000000000004</v>
      </c>
      <c r="E42" s="178">
        <f>共通経費の按分比率!D$22</f>
        <v>0</v>
      </c>
      <c r="F42" s="178">
        <f>共通経費の按分比率!E$22</f>
        <v>0</v>
      </c>
      <c r="G42" s="178">
        <f>共通経費の按分比率!F$22</f>
        <v>0.35</v>
      </c>
      <c r="H42" s="178">
        <f>共通経費の按分比率!G$22</f>
        <v>0</v>
      </c>
      <c r="I42" s="178">
        <f t="shared" si="3"/>
        <v>0.9</v>
      </c>
      <c r="J42" s="178">
        <f>共通経費の按分比率!J$22</f>
        <v>0.05</v>
      </c>
      <c r="K42" s="178">
        <f t="shared" si="1"/>
        <v>0.95000000000000007</v>
      </c>
    </row>
    <row r="43" spans="1:11">
      <c r="A43" s="174" t="s">
        <v>25</v>
      </c>
      <c r="B43" s="192" t="str">
        <f>IF('部門別(共通配分以前)_活動計算書'!I43="","",'部門別(共通配分以前)_活動計算書'!I43)</f>
        <v/>
      </c>
      <c r="C43" s="178">
        <f>共通経費の按分比率!B$22</f>
        <v>0</v>
      </c>
      <c r="D43" s="178">
        <f>共通経費の按分比率!C$22</f>
        <v>0.55000000000000004</v>
      </c>
      <c r="E43" s="178">
        <f>共通経費の按分比率!D$22</f>
        <v>0</v>
      </c>
      <c r="F43" s="178">
        <f>共通経費の按分比率!E$22</f>
        <v>0</v>
      </c>
      <c r="G43" s="178">
        <f>共通経費の按分比率!F$22</f>
        <v>0.35</v>
      </c>
      <c r="H43" s="178">
        <f>共通経費の按分比率!G$22</f>
        <v>0</v>
      </c>
      <c r="I43" s="178">
        <f t="shared" si="3"/>
        <v>0.9</v>
      </c>
      <c r="J43" s="178">
        <f>共通経費の按分比率!J$22</f>
        <v>0.05</v>
      </c>
      <c r="K43" s="178">
        <f t="shared" si="1"/>
        <v>0.95000000000000007</v>
      </c>
    </row>
    <row r="44" spans="1:11">
      <c r="A44" s="174" t="s">
        <v>193</v>
      </c>
      <c r="B44" s="192" t="str">
        <f>IF('部門別(共通配分以前)_活動計算書'!I44="","",'部門別(共通配分以前)_活動計算書'!I44)</f>
        <v/>
      </c>
      <c r="C44" s="178">
        <f>共通経費の按分比率!B$22</f>
        <v>0</v>
      </c>
      <c r="D44" s="178">
        <f>共通経費の按分比率!C$22</f>
        <v>0.55000000000000004</v>
      </c>
      <c r="E44" s="178">
        <f>共通経費の按分比率!D$22</f>
        <v>0</v>
      </c>
      <c r="F44" s="178">
        <f>共通経費の按分比率!E$22</f>
        <v>0</v>
      </c>
      <c r="G44" s="178">
        <f>共通経費の按分比率!F$22</f>
        <v>0.35</v>
      </c>
      <c r="H44" s="178">
        <f>共通経費の按分比率!G$22</f>
        <v>0</v>
      </c>
      <c r="I44" s="178">
        <f t="shared" si="3"/>
        <v>0.9</v>
      </c>
      <c r="J44" s="178">
        <f>共通経費の按分比率!J$22</f>
        <v>0.05</v>
      </c>
      <c r="K44" s="178">
        <f t="shared" si="1"/>
        <v>0.95000000000000007</v>
      </c>
    </row>
    <row r="45" spans="1:11">
      <c r="A45" s="174" t="s">
        <v>223</v>
      </c>
      <c r="B45" s="192" t="str">
        <f>IF('部門別(共通配分以前)_活動計算書'!I45="","",'部門別(共通配分以前)_活動計算書'!I45)</f>
        <v/>
      </c>
      <c r="C45" s="178">
        <f>共通経費の按分比率!B$22</f>
        <v>0</v>
      </c>
      <c r="D45" s="178">
        <f>共通経費の按分比率!C$22</f>
        <v>0.55000000000000004</v>
      </c>
      <c r="E45" s="178">
        <f>共通経費の按分比率!D$22</f>
        <v>0</v>
      </c>
      <c r="F45" s="178">
        <f>共通経費の按分比率!E$22</f>
        <v>0</v>
      </c>
      <c r="G45" s="178">
        <f>共通経費の按分比率!F$22</f>
        <v>0.35</v>
      </c>
      <c r="H45" s="178">
        <f>共通経費の按分比率!G$22</f>
        <v>0</v>
      </c>
      <c r="I45" s="178">
        <f t="shared" si="3"/>
        <v>0.9</v>
      </c>
      <c r="J45" s="178">
        <f>共通経費の按分比率!J$22</f>
        <v>0.05</v>
      </c>
      <c r="K45" s="178">
        <f t="shared" si="1"/>
        <v>0.95000000000000007</v>
      </c>
    </row>
    <row r="46" spans="1:11">
      <c r="A46" s="174" t="s">
        <v>26</v>
      </c>
      <c r="B46" s="194" t="str">
        <f>IF('部門別(共通配分以前)_活動計算書'!I46="","",'部門別(共通配分以前)_活動計算書'!I46)</f>
        <v/>
      </c>
      <c r="C46" s="178">
        <f>共通経費の按分比率!B$22</f>
        <v>0</v>
      </c>
      <c r="D46" s="178">
        <f>共通経費の按分比率!C$22</f>
        <v>0.55000000000000004</v>
      </c>
      <c r="E46" s="178">
        <f>共通経費の按分比率!D$22</f>
        <v>0</v>
      </c>
      <c r="F46" s="178">
        <f>共通経費の按分比率!E$22</f>
        <v>0</v>
      </c>
      <c r="G46" s="178">
        <f>共通経費の按分比率!F$22</f>
        <v>0.35</v>
      </c>
      <c r="H46" s="178">
        <f>共通経費の按分比率!G$22</f>
        <v>0</v>
      </c>
      <c r="I46" s="178">
        <f t="shared" si="3"/>
        <v>0.9</v>
      </c>
      <c r="J46" s="178">
        <f>共通経費の按分比率!J$22</f>
        <v>0.05</v>
      </c>
      <c r="K46" s="178">
        <f t="shared" si="1"/>
        <v>0.95000000000000007</v>
      </c>
    </row>
    <row r="47" spans="1:11">
      <c r="A47" s="174" t="s">
        <v>89</v>
      </c>
      <c r="B47" s="192" t="str">
        <f>IF('部門別(共通配分以前)_活動計算書'!I47="","",'部門別(共通配分以前)_活動計算書'!I47)</f>
        <v/>
      </c>
      <c r="C47" s="178">
        <f>共通経費の按分比率!B$22</f>
        <v>0</v>
      </c>
      <c r="D47" s="178">
        <f>共通経費の按分比率!C$22</f>
        <v>0.55000000000000004</v>
      </c>
      <c r="E47" s="178">
        <f>共通経費の按分比率!D$22</f>
        <v>0</v>
      </c>
      <c r="F47" s="178">
        <f>共通経費の按分比率!E$22</f>
        <v>0</v>
      </c>
      <c r="G47" s="178">
        <f>共通経費の按分比率!F$22</f>
        <v>0.35</v>
      </c>
      <c r="H47" s="178">
        <f>共通経費の按分比率!G$22</f>
        <v>0</v>
      </c>
      <c r="I47" s="178">
        <f t="shared" si="3"/>
        <v>0.9</v>
      </c>
      <c r="J47" s="178">
        <f>共通経費の按分比率!J$22</f>
        <v>0.05</v>
      </c>
      <c r="K47" s="178">
        <f t="shared" si="1"/>
        <v>0.95000000000000007</v>
      </c>
    </row>
    <row r="48" spans="1:11">
      <c r="A48" s="174" t="s">
        <v>192</v>
      </c>
      <c r="B48" s="192" t="str">
        <f>IF('部門別(共通配分以前)_活動計算書'!I48="","",'部門別(共通配分以前)_活動計算書'!I48)</f>
        <v/>
      </c>
      <c r="C48" s="178">
        <f>共通経費の按分比率!B$22</f>
        <v>0</v>
      </c>
      <c r="D48" s="178">
        <f>共通経費の按分比率!C$22</f>
        <v>0.55000000000000004</v>
      </c>
      <c r="E48" s="178">
        <f>共通経費の按分比率!D$22</f>
        <v>0</v>
      </c>
      <c r="F48" s="178">
        <f>共通経費の按分比率!E$22</f>
        <v>0</v>
      </c>
      <c r="G48" s="178">
        <f>共通経費の按分比率!F$22</f>
        <v>0.35</v>
      </c>
      <c r="H48" s="178">
        <f>共通経費の按分比率!G$22</f>
        <v>0</v>
      </c>
      <c r="I48" s="178">
        <f t="shared" si="3"/>
        <v>0.9</v>
      </c>
      <c r="J48" s="178">
        <f>共通経費の按分比率!J$22</f>
        <v>0.05</v>
      </c>
      <c r="K48" s="178">
        <f t="shared" si="1"/>
        <v>0.95000000000000007</v>
      </c>
    </row>
    <row r="49" spans="1:11">
      <c r="A49" s="174" t="s">
        <v>88</v>
      </c>
      <c r="B49" s="192" t="str">
        <f>IF('部門別(共通配分以前)_活動計算書'!I49="","",'部門別(共通配分以前)_活動計算書'!I49)</f>
        <v/>
      </c>
      <c r="C49" s="178">
        <f>共通経費の按分比率!B$22</f>
        <v>0</v>
      </c>
      <c r="D49" s="178">
        <f>共通経費の按分比率!C$22</f>
        <v>0.55000000000000004</v>
      </c>
      <c r="E49" s="178">
        <f>共通経費の按分比率!D$22</f>
        <v>0</v>
      </c>
      <c r="F49" s="178">
        <f>共通経費の按分比率!E$22</f>
        <v>0</v>
      </c>
      <c r="G49" s="178">
        <f>共通経費の按分比率!F$22</f>
        <v>0.35</v>
      </c>
      <c r="H49" s="178">
        <f>共通経費の按分比率!G$22</f>
        <v>0</v>
      </c>
      <c r="I49" s="178">
        <f t="shared" si="3"/>
        <v>0.9</v>
      </c>
      <c r="J49" s="178">
        <f>共通経費の按分比率!J$22</f>
        <v>0.05</v>
      </c>
      <c r="K49" s="178">
        <f t="shared" si="1"/>
        <v>0.95000000000000007</v>
      </c>
    </row>
    <row r="50" spans="1:11">
      <c r="A50" s="174" t="s">
        <v>27</v>
      </c>
      <c r="B50" s="193">
        <f>IF('部門別(共通配分以前)_活動計算書'!I50="","",'部門別(共通配分以前)_活動計算書'!I50)</f>
        <v>60000</v>
      </c>
      <c r="C50" s="178">
        <f>共通経費の按分比率!B$22</f>
        <v>0</v>
      </c>
      <c r="D50" s="178">
        <f>共通経費の按分比率!C$22</f>
        <v>0.55000000000000004</v>
      </c>
      <c r="E50" s="178">
        <f>共通経費の按分比率!D$22</f>
        <v>0</v>
      </c>
      <c r="F50" s="178">
        <f>共通経費の按分比率!E$22</f>
        <v>0</v>
      </c>
      <c r="G50" s="178">
        <f>共通経費の按分比率!F$22</f>
        <v>0.35</v>
      </c>
      <c r="H50" s="178">
        <f>共通経費の按分比率!G$22</f>
        <v>0</v>
      </c>
      <c r="I50" s="178">
        <f t="shared" si="3"/>
        <v>0.9</v>
      </c>
      <c r="J50" s="178">
        <f>共通経費の按分比率!J$22</f>
        <v>0.05</v>
      </c>
      <c r="K50" s="178">
        <f t="shared" si="1"/>
        <v>0.95000000000000007</v>
      </c>
    </row>
    <row r="51" spans="1:11">
      <c r="A51" s="174" t="s">
        <v>28</v>
      </c>
      <c r="B51" s="193">
        <f>IF('部門別(共通配分以前)_活動計算書'!I51="","",'部門別(共通配分以前)_活動計算書'!I51)</f>
        <v>5000</v>
      </c>
      <c r="C51" s="178">
        <f>共通経費の按分比率!B$22</f>
        <v>0</v>
      </c>
      <c r="D51" s="178">
        <f>共通経費の按分比率!C$22</f>
        <v>0.55000000000000004</v>
      </c>
      <c r="E51" s="178">
        <f>共通経費の按分比率!D$22</f>
        <v>0</v>
      </c>
      <c r="F51" s="178">
        <f>共通経費の按分比率!E$22</f>
        <v>0</v>
      </c>
      <c r="G51" s="178">
        <f>共通経費の按分比率!F$22</f>
        <v>0.35</v>
      </c>
      <c r="H51" s="178">
        <f>共通経費の按分比率!G$22</f>
        <v>0</v>
      </c>
      <c r="I51" s="178">
        <f t="shared" si="3"/>
        <v>0.9</v>
      </c>
      <c r="J51" s="178">
        <f>共通経費の按分比率!J$22</f>
        <v>0.05</v>
      </c>
      <c r="K51" s="178">
        <f t="shared" si="1"/>
        <v>0.95000000000000007</v>
      </c>
    </row>
    <row r="52" spans="1:11">
      <c r="A52" s="174" t="s">
        <v>29</v>
      </c>
      <c r="B52" s="192" t="str">
        <f>IF('部門別(共通配分以前)_活動計算書'!I52="","",'部門別(共通配分以前)_活動計算書'!I52)</f>
        <v/>
      </c>
      <c r="C52" s="178">
        <f>共通経費の按分比率!B$22</f>
        <v>0</v>
      </c>
      <c r="D52" s="178">
        <f>共通経費の按分比率!C$22</f>
        <v>0.55000000000000004</v>
      </c>
      <c r="E52" s="178">
        <f>共通経費の按分比率!D$22</f>
        <v>0</v>
      </c>
      <c r="F52" s="178">
        <f>共通経費の按分比率!E$22</f>
        <v>0</v>
      </c>
      <c r="G52" s="178">
        <f>共通経費の按分比率!F$22</f>
        <v>0.35</v>
      </c>
      <c r="H52" s="178">
        <f>共通経費の按分比率!G$22</f>
        <v>0</v>
      </c>
      <c r="I52" s="178">
        <f t="shared" si="3"/>
        <v>0.9</v>
      </c>
      <c r="J52" s="178">
        <f>共通経費の按分比率!J$22</f>
        <v>0.05</v>
      </c>
      <c r="K52" s="178">
        <f t="shared" si="1"/>
        <v>0.95000000000000007</v>
      </c>
    </row>
    <row r="53" spans="1:11">
      <c r="A53" s="174" t="s">
        <v>191</v>
      </c>
      <c r="B53" s="192">
        <f>IF('部門別(共通配分以前)_活動計算書'!I53="","",'部門別(共通配分以前)_活動計算書'!I53)</f>
        <v>20000</v>
      </c>
      <c r="C53" s="178">
        <f>共通経費の按分比率!B$22</f>
        <v>0</v>
      </c>
      <c r="D53" s="178">
        <f>共通経費の按分比率!C$22</f>
        <v>0.55000000000000004</v>
      </c>
      <c r="E53" s="178">
        <f>共通経費の按分比率!D$22</f>
        <v>0</v>
      </c>
      <c r="F53" s="178">
        <f>共通経費の按分比率!E$22</f>
        <v>0</v>
      </c>
      <c r="G53" s="178">
        <f>共通経費の按分比率!F$22</f>
        <v>0.35</v>
      </c>
      <c r="H53" s="178">
        <f>共通経費の按分比率!G$22</f>
        <v>0</v>
      </c>
      <c r="I53" s="178">
        <f t="shared" si="3"/>
        <v>0.9</v>
      </c>
      <c r="J53" s="178">
        <f>共通経費の按分比率!J$22</f>
        <v>0.05</v>
      </c>
      <c r="K53" s="178">
        <f t="shared" si="1"/>
        <v>0.95000000000000007</v>
      </c>
    </row>
    <row r="54" spans="1:11">
      <c r="A54" s="174" t="s">
        <v>30</v>
      </c>
      <c r="B54" s="193">
        <f>IF('部門別(共通配分以前)_活動計算書'!I54="","",'部門別(共通配分以前)_活動計算書'!I54)</f>
        <v>198000</v>
      </c>
      <c r="C54" s="178">
        <f>共通経費の按分比率!B$22</f>
        <v>0</v>
      </c>
      <c r="D54" s="178">
        <f>共通経費の按分比率!C$22</f>
        <v>0.55000000000000004</v>
      </c>
      <c r="E54" s="178">
        <f>共通経費の按分比率!D$22</f>
        <v>0</v>
      </c>
      <c r="F54" s="178">
        <f>共通経費の按分比率!E$22</f>
        <v>0</v>
      </c>
      <c r="G54" s="178">
        <f>共通経費の按分比率!F$22</f>
        <v>0.35</v>
      </c>
      <c r="H54" s="178">
        <f>共通経費の按分比率!G$22</f>
        <v>0</v>
      </c>
      <c r="I54" s="178">
        <f t="shared" si="3"/>
        <v>0.9</v>
      </c>
      <c r="J54" s="178">
        <f>共通経費の按分比率!J$22</f>
        <v>0.05</v>
      </c>
      <c r="K54" s="178">
        <f t="shared" si="1"/>
        <v>0.95000000000000007</v>
      </c>
    </row>
    <row r="55" spans="1:11">
      <c r="A55" s="174" t="s">
        <v>272</v>
      </c>
      <c r="B55" s="192" t="str">
        <f>IF('部門別(共通配分以前)_活動計算書'!I55="","",'部門別(共通配分以前)_活動計算書'!I55)</f>
        <v/>
      </c>
      <c r="C55" s="178">
        <f>共通経費の按分比率!B$22</f>
        <v>0</v>
      </c>
      <c r="D55" s="178">
        <f>共通経費の按分比率!C$22</f>
        <v>0.55000000000000004</v>
      </c>
      <c r="E55" s="178">
        <f>共通経費の按分比率!D$22</f>
        <v>0</v>
      </c>
      <c r="F55" s="178">
        <f>共通経費の按分比率!E$22</f>
        <v>0</v>
      </c>
      <c r="G55" s="178">
        <f>共通経費の按分比率!F$22</f>
        <v>0.35</v>
      </c>
      <c r="H55" s="178">
        <f>共通経費の按分比率!G$22</f>
        <v>0</v>
      </c>
      <c r="I55" s="178">
        <f t="shared" si="3"/>
        <v>0.9</v>
      </c>
      <c r="J55" s="178">
        <f>共通経費の按分比率!J$22</f>
        <v>0.05</v>
      </c>
      <c r="K55" s="178">
        <f t="shared" si="1"/>
        <v>0.95000000000000007</v>
      </c>
    </row>
    <row r="56" spans="1:11">
      <c r="A56" s="174" t="s">
        <v>31</v>
      </c>
      <c r="B56" s="193">
        <f>IF('部門別(共通配分以前)_活動計算書'!I56="","",'部門別(共通配分以前)_活動計算書'!I56)</f>
        <v>175000</v>
      </c>
      <c r="C56" s="178">
        <f>共通経費の按分比率!B$22</f>
        <v>0</v>
      </c>
      <c r="D56" s="178">
        <f>共通経費の按分比率!C$22</f>
        <v>0.55000000000000004</v>
      </c>
      <c r="E56" s="178">
        <f>共通経費の按分比率!D$22</f>
        <v>0</v>
      </c>
      <c r="F56" s="178">
        <f>共通経費の按分比率!E$22</f>
        <v>0</v>
      </c>
      <c r="G56" s="178">
        <f>共通経費の按分比率!F$22</f>
        <v>0.35</v>
      </c>
      <c r="H56" s="178">
        <f>共通経費の按分比率!G$22</f>
        <v>0</v>
      </c>
      <c r="I56" s="178">
        <f t="shared" si="3"/>
        <v>0.9</v>
      </c>
      <c r="J56" s="178">
        <f>共通経費の按分比率!J$22</f>
        <v>0.05</v>
      </c>
      <c r="K56" s="178">
        <f t="shared" si="1"/>
        <v>0.95000000000000007</v>
      </c>
    </row>
    <row r="57" spans="1:11">
      <c r="A57" s="174" t="s">
        <v>92</v>
      </c>
      <c r="B57" s="192" t="str">
        <f>IF('部門別(共通配分以前)_活動計算書'!I57="","",'部門別(共通配分以前)_活動計算書'!I57)</f>
        <v/>
      </c>
      <c r="C57" s="178">
        <f>共通経費の按分比率!B$22</f>
        <v>0</v>
      </c>
      <c r="D57" s="178">
        <f>共通経費の按分比率!C$22</f>
        <v>0.55000000000000004</v>
      </c>
      <c r="E57" s="178">
        <f>共通経費の按分比率!D$22</f>
        <v>0</v>
      </c>
      <c r="F57" s="178">
        <f>共通経費の按分比率!E$22</f>
        <v>0</v>
      </c>
      <c r="G57" s="178">
        <f>共通経費の按分比率!F$22</f>
        <v>0.35</v>
      </c>
      <c r="H57" s="178">
        <f>共通経費の按分比率!G$22</f>
        <v>0</v>
      </c>
      <c r="I57" s="178">
        <f t="shared" si="3"/>
        <v>0.9</v>
      </c>
      <c r="J57" s="178">
        <f>共通経費の按分比率!J$22</f>
        <v>0.05</v>
      </c>
      <c r="K57" s="178">
        <f t="shared" si="1"/>
        <v>0.95000000000000007</v>
      </c>
    </row>
    <row r="58" spans="1:11">
      <c r="A58" s="174" t="s">
        <v>190</v>
      </c>
      <c r="B58" s="192" t="str">
        <f>IF('部門別(共通配分以前)_活動計算書'!I58="","",'部門別(共通配分以前)_活動計算書'!I58)</f>
        <v/>
      </c>
      <c r="C58" s="178">
        <f>共通経費の按分比率!B$22</f>
        <v>0</v>
      </c>
      <c r="D58" s="178">
        <f>共通経費の按分比率!C$22</f>
        <v>0.55000000000000004</v>
      </c>
      <c r="E58" s="178">
        <f>共通経費の按分比率!D$22</f>
        <v>0</v>
      </c>
      <c r="F58" s="178">
        <f>共通経費の按分比率!E$22</f>
        <v>0</v>
      </c>
      <c r="G58" s="178">
        <f>共通経費の按分比率!F$22</f>
        <v>0.35</v>
      </c>
      <c r="H58" s="178">
        <f>共通経費の按分比率!G$22</f>
        <v>0</v>
      </c>
      <c r="I58" s="178">
        <f t="shared" si="3"/>
        <v>0.9</v>
      </c>
      <c r="J58" s="178">
        <f>共通経費の按分比率!J$22</f>
        <v>0.05</v>
      </c>
      <c r="K58" s="178">
        <f t="shared" si="1"/>
        <v>0.95000000000000007</v>
      </c>
    </row>
    <row r="59" spans="1:11">
      <c r="A59" s="174" t="s">
        <v>32</v>
      </c>
      <c r="B59" s="192" t="str">
        <f>IF('部門別(共通配分以前)_活動計算書'!I59="","",'部門別(共通配分以前)_活動計算書'!I59)</f>
        <v/>
      </c>
      <c r="C59" s="178">
        <f>共通経費の按分比率!B$22</f>
        <v>0</v>
      </c>
      <c r="D59" s="178">
        <f>共通経費の按分比率!C$22</f>
        <v>0.55000000000000004</v>
      </c>
      <c r="E59" s="178">
        <f>共通経費の按分比率!D$22</f>
        <v>0</v>
      </c>
      <c r="F59" s="178">
        <f>共通経費の按分比率!E$22</f>
        <v>0</v>
      </c>
      <c r="G59" s="178">
        <f>共通経費の按分比率!F$22</f>
        <v>0.35</v>
      </c>
      <c r="H59" s="178">
        <f>共通経費の按分比率!G$22</f>
        <v>0</v>
      </c>
      <c r="I59" s="178">
        <f t="shared" si="3"/>
        <v>0.9</v>
      </c>
      <c r="J59" s="178">
        <f>共通経費の按分比率!J$22</f>
        <v>0.05</v>
      </c>
      <c r="K59" s="178">
        <f t="shared" si="1"/>
        <v>0.95000000000000007</v>
      </c>
    </row>
    <row r="60" spans="1:11">
      <c r="A60" s="174" t="s">
        <v>274</v>
      </c>
      <c r="B60" s="192" t="str">
        <f>IF('部門別(共通配分以前)_活動計算書'!I60="","",'部門別(共通配分以前)_活動計算書'!I60)</f>
        <v/>
      </c>
      <c r="C60" s="178">
        <f>共通経費の按分比率!B$22</f>
        <v>0</v>
      </c>
      <c r="D60" s="178">
        <f>共通経費の按分比率!C$22</f>
        <v>0.55000000000000004</v>
      </c>
      <c r="E60" s="178">
        <f>共通経費の按分比率!D$22</f>
        <v>0</v>
      </c>
      <c r="F60" s="178">
        <f>共通経費の按分比率!E$22</f>
        <v>0</v>
      </c>
      <c r="G60" s="178">
        <f>共通経費の按分比率!F$22</f>
        <v>0.35</v>
      </c>
      <c r="H60" s="178">
        <f>共通経費の按分比率!G$22</f>
        <v>0</v>
      </c>
      <c r="I60" s="178">
        <f t="shared" si="3"/>
        <v>0.9</v>
      </c>
      <c r="J60" s="178">
        <f>共通経費の按分比率!J$22</f>
        <v>0.05</v>
      </c>
      <c r="K60" s="178">
        <f t="shared" si="1"/>
        <v>0.95000000000000007</v>
      </c>
    </row>
    <row r="61" spans="1:11">
      <c r="A61" s="174" t="s">
        <v>94</v>
      </c>
      <c r="B61" s="192" t="str">
        <f>IF('部門別(共通配分以前)_活動計算書'!I61="","",'部門別(共通配分以前)_活動計算書'!I61)</f>
        <v/>
      </c>
      <c r="C61" s="178">
        <f>共通経費の按分比率!B$22</f>
        <v>0</v>
      </c>
      <c r="D61" s="178">
        <f>共通経費の按分比率!C$22</f>
        <v>0.55000000000000004</v>
      </c>
      <c r="E61" s="178">
        <f>共通経費の按分比率!D$22</f>
        <v>0</v>
      </c>
      <c r="F61" s="178">
        <f>共通経費の按分比率!E$22</f>
        <v>0</v>
      </c>
      <c r="G61" s="178">
        <f>共通経費の按分比率!F$22</f>
        <v>0.35</v>
      </c>
      <c r="H61" s="178">
        <f>共通経費の按分比率!G$22</f>
        <v>0</v>
      </c>
      <c r="I61" s="178">
        <f t="shared" si="3"/>
        <v>0.9</v>
      </c>
      <c r="J61" s="178">
        <f>共通経費の按分比率!J$22</f>
        <v>0.05</v>
      </c>
      <c r="K61" s="178">
        <f t="shared" si="1"/>
        <v>0.95000000000000007</v>
      </c>
    </row>
    <row r="62" spans="1:11">
      <c r="A62" s="174" t="s">
        <v>95</v>
      </c>
      <c r="B62" s="192" t="str">
        <f>IF('部門別(共通配分以前)_活動計算書'!I62="","",'部門別(共通配分以前)_活動計算書'!I62)</f>
        <v/>
      </c>
      <c r="C62" s="178">
        <f>共通経費の按分比率!B$22</f>
        <v>0</v>
      </c>
      <c r="D62" s="178">
        <f>共通経費の按分比率!C$22</f>
        <v>0.55000000000000004</v>
      </c>
      <c r="E62" s="178">
        <f>共通経費の按分比率!D$22</f>
        <v>0</v>
      </c>
      <c r="F62" s="178">
        <f>共通経費の按分比率!E$22</f>
        <v>0</v>
      </c>
      <c r="G62" s="178">
        <f>共通経費の按分比率!F$22</f>
        <v>0.35</v>
      </c>
      <c r="H62" s="178">
        <f>共通経費の按分比率!G$22</f>
        <v>0</v>
      </c>
      <c r="I62" s="178">
        <f t="shared" si="3"/>
        <v>0.9</v>
      </c>
      <c r="J62" s="178">
        <f>共通経費の按分比率!J$22</f>
        <v>0.05</v>
      </c>
      <c r="K62" s="178">
        <f t="shared" si="1"/>
        <v>0.95000000000000007</v>
      </c>
    </row>
    <row r="63" spans="1:11">
      <c r="A63" s="176" t="s">
        <v>277</v>
      </c>
      <c r="B63" s="193">
        <f>IF('部門別(共通配分以前)_活動計算書'!I63="","",'部門別(共通配分以前)_活動計算書'!I63)</f>
        <v>774000</v>
      </c>
      <c r="C63" s="178"/>
      <c r="D63" s="178"/>
      <c r="E63" s="178"/>
      <c r="F63" s="178"/>
      <c r="G63" s="178"/>
      <c r="H63" s="178"/>
      <c r="I63" s="178">
        <f t="shared" ref="I63:I65" si="4">C63+D63+SUM(F63:H63)</f>
        <v>0</v>
      </c>
      <c r="J63" s="178"/>
      <c r="K63" s="178">
        <f t="shared" si="1"/>
        <v>0</v>
      </c>
    </row>
    <row r="64" spans="1:11">
      <c r="A64" s="177" t="s">
        <v>45</v>
      </c>
      <c r="B64" s="193">
        <f>IF('部門別(共通配分以前)_活動計算書'!I64="","",'部門別(共通配分以前)_活動計算書'!I64)</f>
        <v>5959000</v>
      </c>
      <c r="C64" s="178"/>
      <c r="D64" s="178"/>
      <c r="E64" s="178"/>
      <c r="F64" s="178"/>
      <c r="G64" s="178"/>
      <c r="H64" s="178"/>
      <c r="I64" s="178">
        <f t="shared" si="4"/>
        <v>0</v>
      </c>
      <c r="J64" s="178"/>
      <c r="K64" s="178">
        <f t="shared" si="1"/>
        <v>0</v>
      </c>
    </row>
    <row r="65" spans="1:11">
      <c r="A65" s="177" t="s">
        <v>126</v>
      </c>
      <c r="B65" s="193">
        <f>IF('部門別(共通配分以前)_活動計算書'!I65="","",'部門別(共通配分以前)_活動計算書'!I65)</f>
        <v>-5959000</v>
      </c>
      <c r="C65" s="178"/>
      <c r="D65" s="178"/>
      <c r="E65" s="178"/>
      <c r="F65" s="178"/>
      <c r="G65" s="178"/>
      <c r="H65" s="178"/>
      <c r="I65" s="178">
        <f t="shared" si="4"/>
        <v>0</v>
      </c>
      <c r="J65" s="178"/>
      <c r="K65" s="178">
        <f t="shared" si="1"/>
        <v>0</v>
      </c>
    </row>
  </sheetData>
  <phoneticPr fontId="11"/>
  <pageMargins left="0.75" right="0.75" top="1" bottom="1" header="0.3" footer="0.3"/>
  <pageSetup paperSize="9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5"/>
  <sheetViews>
    <sheetView zoomScale="85" zoomScaleNormal="85" workbookViewId="0">
      <selection activeCell="A6" sqref="A6:A7"/>
    </sheetView>
  </sheetViews>
  <sheetFormatPr baseColWidth="10" defaultColWidth="12.83203125" defaultRowHeight="15"/>
  <cols>
    <col min="1" max="1" width="23.5" style="163" bestFit="1" customWidth="1"/>
    <col min="2" max="2" width="14.83203125" style="163" customWidth="1"/>
    <col min="3" max="16384" width="12.83203125" style="163"/>
  </cols>
  <sheetData>
    <row r="1" spans="1:12" ht="34" customHeight="1" thickBot="1">
      <c r="A1" s="160" t="s">
        <v>2</v>
      </c>
      <c r="B1" s="191" t="s">
        <v>263</v>
      </c>
      <c r="C1" s="219" t="str">
        <f>共通経費の按分比率!B4</f>
        <v>まちづくり講座</v>
      </c>
      <c r="D1" s="219" t="str">
        <f>共通経費の按分比率!C4</f>
        <v>創業支援</v>
      </c>
      <c r="E1" s="219">
        <f>共通経費の按分比率!D4</f>
        <v>0</v>
      </c>
      <c r="F1" s="219">
        <f>共通経費の按分比率!E4</f>
        <v>0</v>
      </c>
      <c r="G1" s="219" t="str">
        <f>共通経費の按分比率!F4</f>
        <v>視察研修受入・講演 等</v>
      </c>
      <c r="H1" s="219">
        <f>共通経費の按分比率!G4</f>
        <v>0</v>
      </c>
      <c r="I1" s="161" t="s">
        <v>262</v>
      </c>
      <c r="J1" s="160" t="s">
        <v>276</v>
      </c>
      <c r="K1" s="160" t="s">
        <v>265</v>
      </c>
      <c r="L1" s="179" t="s">
        <v>278</v>
      </c>
    </row>
    <row r="2" spans="1:12">
      <c r="A2" s="164" t="s">
        <v>8</v>
      </c>
      <c r="B2" s="192">
        <f>'部門別(共通配分以前)_活動計算書'!I2</f>
        <v>0</v>
      </c>
      <c r="C2" s="180"/>
      <c r="D2" s="180"/>
      <c r="E2" s="180"/>
      <c r="F2" s="180"/>
      <c r="G2" s="180"/>
      <c r="H2" s="180"/>
      <c r="I2" s="180">
        <f>C2+D2+SUM(F2:H2)</f>
        <v>0</v>
      </c>
      <c r="J2" s="166">
        <f>IF(共通部門配分率!J2="",0,ROUND(共通部門配分率!J2*'部門別(共通配分以前)_活動計算書'!$I2,0))</f>
        <v>0</v>
      </c>
      <c r="K2" s="180">
        <f>I2+J2</f>
        <v>0</v>
      </c>
      <c r="L2" s="181">
        <f t="shared" ref="L2:L35" si="0">K2-B2</f>
        <v>0</v>
      </c>
    </row>
    <row r="3" spans="1:12">
      <c r="A3" s="165" t="s">
        <v>3</v>
      </c>
      <c r="B3" s="192">
        <f>'部門別(共通配分以前)_活動計算書'!I3</f>
        <v>0</v>
      </c>
      <c r="C3" s="180">
        <f>IF(共通部門配分率!C3="",0,ROUND(共通部門配分率!C3*'部門別(共通配分以前)_活動計算書'!$I3,0))</f>
        <v>0</v>
      </c>
      <c r="D3" s="180">
        <f>IF(共通部門配分率!D3="",0,ROUND(共通部門配分率!D3*'部門別(共通配分以前)_活動計算書'!$I3,0))</f>
        <v>0</v>
      </c>
      <c r="E3" s="180">
        <f>IF(共通部門配分率!E3="",0,ROUND(共通部門配分率!E3*'部門別(共通配分以前)_活動計算書'!$I3,0))</f>
        <v>0</v>
      </c>
      <c r="F3" s="180">
        <f>IF(共通部門配分率!F3="",0,ROUND(共通部門配分率!F3*'部門別(共通配分以前)_活動計算書'!$I3,0))</f>
        <v>0</v>
      </c>
      <c r="G3" s="180">
        <f>IF(共通部門配分率!G3="",0,ROUND(共通部門配分率!G3*'部門別(共通配分以前)_活動計算書'!$I3,0))</f>
        <v>0</v>
      </c>
      <c r="H3" s="180">
        <f>IF(共通部門配分率!H3="",0,ROUND(共通部門配分率!H3*'部門別(共通配分以前)_活動計算書'!$I3,0))</f>
        <v>0</v>
      </c>
      <c r="I3" s="180">
        <f t="shared" ref="I3:I36" si="1">SUM(C3:H3)</f>
        <v>0</v>
      </c>
      <c r="J3" s="166">
        <f>IF(共通部門配分率!J3="",0,ROUND(共通部門配分率!J3*'部門別(共通配分以前)_活動計算書'!$I3,0))</f>
        <v>0</v>
      </c>
      <c r="K3" s="180">
        <f>I3+J3</f>
        <v>0</v>
      </c>
      <c r="L3" s="181">
        <f t="shared" si="0"/>
        <v>0</v>
      </c>
    </row>
    <row r="4" spans="1:12">
      <c r="A4" s="165" t="s">
        <v>4</v>
      </c>
      <c r="B4" s="192">
        <f>'部門別(共通配分以前)_活動計算書'!I4</f>
        <v>0</v>
      </c>
      <c r="C4" s="180">
        <f>IF(共通部門配分率!C4="",0,ROUND(共通部門配分率!C4*'部門別(共通配分以前)_活動計算書'!$I4,0))</f>
        <v>0</v>
      </c>
      <c r="D4" s="180">
        <f>IF(共通部門配分率!D4="",0,ROUND(共通部門配分率!D4*'部門別(共通配分以前)_活動計算書'!$I4,0))</f>
        <v>0</v>
      </c>
      <c r="E4" s="180">
        <f>IF(共通部門配分率!E4="",0,ROUND(共通部門配分率!E4*'部門別(共通配分以前)_活動計算書'!$I4,0))</f>
        <v>0</v>
      </c>
      <c r="F4" s="180">
        <f>IF(共通部門配分率!F4="",0,ROUND(共通部門配分率!F4*'部門別(共通配分以前)_活動計算書'!$I4,0))</f>
        <v>0</v>
      </c>
      <c r="G4" s="180">
        <f>IF(共通部門配分率!G4="",0,ROUND(共通部門配分率!G4*'部門別(共通配分以前)_活動計算書'!$I4,0))</f>
        <v>0</v>
      </c>
      <c r="H4" s="180">
        <f>IF(共通部門配分率!H4="",0,ROUND(共通部門配分率!H4*'部門別(共通配分以前)_活動計算書'!$I4,0))</f>
        <v>0</v>
      </c>
      <c r="I4" s="180">
        <f t="shared" si="1"/>
        <v>0</v>
      </c>
      <c r="J4" s="166">
        <f>IF(共通部門配分率!J4="",0,ROUND(共通部門配分率!J4*'部門別(共通配分以前)_活動計算書'!$I4,0))</f>
        <v>0</v>
      </c>
      <c r="K4" s="180">
        <f>I4+J4</f>
        <v>0</v>
      </c>
      <c r="L4" s="181">
        <f t="shared" si="0"/>
        <v>0</v>
      </c>
    </row>
    <row r="5" spans="1:12">
      <c r="A5" s="165" t="s">
        <v>5</v>
      </c>
      <c r="B5" s="192">
        <f>'部門別(共通配分以前)_活動計算書'!I5</f>
        <v>0</v>
      </c>
      <c r="C5" s="180">
        <f>IF(共通部門配分率!C5="",0,ROUND(共通部門配分率!C5*'部門別(共通配分以前)_活動計算書'!$I5,0))</f>
        <v>0</v>
      </c>
      <c r="D5" s="180">
        <f>IF(共通部門配分率!D5="",0,ROUND(共通部門配分率!D5*'部門別(共通配分以前)_活動計算書'!$I5,0))</f>
        <v>0</v>
      </c>
      <c r="E5" s="180">
        <f>IF(共通部門配分率!E5="",0,ROUND(共通部門配分率!E5*'部門別(共通配分以前)_活動計算書'!$I5,0))</f>
        <v>0</v>
      </c>
      <c r="F5" s="180">
        <f>IF(共通部門配分率!F5="",0,ROUND(共通部門配分率!F5*'部門別(共通配分以前)_活動計算書'!$I5,0))</f>
        <v>0</v>
      </c>
      <c r="G5" s="180">
        <f>IF(共通部門配分率!G5="",0,ROUND(共通部門配分率!G5*'部門別(共通配分以前)_活動計算書'!$I5,0))</f>
        <v>0</v>
      </c>
      <c r="H5" s="180">
        <f>IF(共通部門配分率!H5="",0,ROUND(共通部門配分率!H5*'部門別(共通配分以前)_活動計算書'!$I5,0))</f>
        <v>0</v>
      </c>
      <c r="I5" s="180">
        <f t="shared" si="1"/>
        <v>0</v>
      </c>
      <c r="J5" s="166">
        <f>IF(共通部門配分率!J5="",0,ROUND(共通部門配分率!J5*'部門別(共通配分以前)_活動計算書'!$I5,0))</f>
        <v>0</v>
      </c>
      <c r="K5" s="180">
        <f t="shared" ref="K5:K62" si="2">I5+J5</f>
        <v>0</v>
      </c>
      <c r="L5" s="181">
        <f t="shared" si="0"/>
        <v>0</v>
      </c>
    </row>
    <row r="6" spans="1:12">
      <c r="A6" s="68" t="s">
        <v>345</v>
      </c>
      <c r="B6" s="192"/>
      <c r="C6" s="180"/>
      <c r="D6" s="180"/>
      <c r="E6" s="180"/>
      <c r="F6" s="180"/>
      <c r="G6" s="180"/>
      <c r="H6" s="180"/>
      <c r="I6" s="180"/>
      <c r="J6" s="166"/>
      <c r="K6" s="180"/>
      <c r="L6" s="181"/>
    </row>
    <row r="7" spans="1:12">
      <c r="A7" s="68" t="s">
        <v>346</v>
      </c>
      <c r="B7" s="192"/>
      <c r="C7" s="180"/>
      <c r="D7" s="180"/>
      <c r="E7" s="180"/>
      <c r="F7" s="180"/>
      <c r="G7" s="180"/>
      <c r="H7" s="180"/>
      <c r="I7" s="180"/>
      <c r="J7" s="166"/>
      <c r="K7" s="180"/>
      <c r="L7" s="181"/>
    </row>
    <row r="8" spans="1:12">
      <c r="A8" s="165" t="s">
        <v>6</v>
      </c>
      <c r="B8" s="192">
        <f>'部門別(共通配分以前)_活動計算書'!I8</f>
        <v>0</v>
      </c>
      <c r="C8" s="180">
        <f>IF(共通部門配分率!C8="",0,ROUND(共通部門配分率!C8*'部門別(共通配分以前)_活動計算書'!$I8,0))</f>
        <v>0</v>
      </c>
      <c r="D8" s="180">
        <f>IF(共通部門配分率!D8="",0,ROUND(共通部門配分率!D8*'部門別(共通配分以前)_活動計算書'!$I8,0))</f>
        <v>0</v>
      </c>
      <c r="E8" s="180">
        <f>IF(共通部門配分率!E8="",0,ROUND(共通部門配分率!E8*'部門別(共通配分以前)_活動計算書'!$I8,0))</f>
        <v>0</v>
      </c>
      <c r="F8" s="180">
        <f>IF(共通部門配分率!F8="",0,ROUND(共通部門配分率!F8*'部門別(共通配分以前)_活動計算書'!$I8,0))</f>
        <v>0</v>
      </c>
      <c r="G8" s="180">
        <f>IF(共通部門配分率!G8="",0,ROUND(共通部門配分率!G8*'部門別(共通配分以前)_活動計算書'!$I8,0))</f>
        <v>0</v>
      </c>
      <c r="H8" s="180">
        <f>IF(共通部門配分率!H8="",0,ROUND(共通部門配分率!H8*'部門別(共通配分以前)_活動計算書'!$I8,0))</f>
        <v>0</v>
      </c>
      <c r="I8" s="180">
        <f t="shared" si="1"/>
        <v>0</v>
      </c>
      <c r="J8" s="166">
        <f>IF(共通部門配分率!J8="",0,ROUND(共通部門配分率!J8*'部門別(共通配分以前)_活動計算書'!$I8,0))</f>
        <v>0</v>
      </c>
      <c r="K8" s="180">
        <f t="shared" si="2"/>
        <v>0</v>
      </c>
      <c r="L8" s="181">
        <f t="shared" si="0"/>
        <v>0</v>
      </c>
    </row>
    <row r="9" spans="1:12">
      <c r="A9" s="168" t="s">
        <v>266</v>
      </c>
      <c r="B9" s="192">
        <f>'部門別(共通配分以前)_活動計算書'!I9</f>
        <v>0</v>
      </c>
      <c r="C9" s="180">
        <f>IF(共通部門配分率!C9="",0,ROUND(共通部門配分率!C9*'部門別(共通配分以前)_活動計算書'!$I9,0))</f>
        <v>0</v>
      </c>
      <c r="D9" s="180">
        <f>IF(共通部門配分率!D9="",0,ROUND(共通部門配分率!D9*'部門別(共通配分以前)_活動計算書'!$I9,0))</f>
        <v>0</v>
      </c>
      <c r="E9" s="180">
        <f>IF(共通部門配分率!E9="",0,ROUND(共通部門配分率!E9*'部門別(共通配分以前)_活動計算書'!$I9,0))</f>
        <v>0</v>
      </c>
      <c r="F9" s="180">
        <f>IF(共通部門配分率!F9="",0,ROUND(共通部門配分率!F9*'部門別(共通配分以前)_活動計算書'!$I9,0))</f>
        <v>0</v>
      </c>
      <c r="G9" s="180">
        <f>IF(共通部門配分率!G9="",0,ROUND(共通部門配分率!G9*'部門別(共通配分以前)_活動計算書'!$I9,0))</f>
        <v>0</v>
      </c>
      <c r="H9" s="180">
        <f>IF(共通部門配分率!H9="",0,ROUND(共通部門配分率!H9*'部門別(共通配分以前)_活動計算書'!$I9,0))</f>
        <v>0</v>
      </c>
      <c r="I9" s="180">
        <f t="shared" si="1"/>
        <v>0</v>
      </c>
      <c r="J9" s="166">
        <f>IF(共通部門配分率!J9="",0,ROUND(共通部門配分率!J9*'部門別(共通配分以前)_活動計算書'!$I9,0))</f>
        <v>0</v>
      </c>
      <c r="K9" s="180">
        <f t="shared" si="2"/>
        <v>0</v>
      </c>
      <c r="L9" s="181">
        <f t="shared" si="0"/>
        <v>0</v>
      </c>
    </row>
    <row r="10" spans="1:12">
      <c r="A10" s="168" t="s">
        <v>70</v>
      </c>
      <c r="B10" s="192">
        <f>'部門別(共通配分以前)_活動計算書'!I10</f>
        <v>0</v>
      </c>
      <c r="C10" s="180">
        <f>IF(共通部門配分率!C10="",0,ROUND(共通部門配分率!C10*'部門別(共通配分以前)_活動計算書'!$I10,0))</f>
        <v>0</v>
      </c>
      <c r="D10" s="180">
        <f>IF(共通部門配分率!D10="",0,ROUND(共通部門配分率!D10*'部門別(共通配分以前)_活動計算書'!$I10,0))</f>
        <v>0</v>
      </c>
      <c r="E10" s="180">
        <f>IF(共通部門配分率!E10="",0,ROUND(共通部門配分率!E10*'部門別(共通配分以前)_活動計算書'!$I10,0))</f>
        <v>0</v>
      </c>
      <c r="F10" s="180">
        <f>IF(共通部門配分率!F10="",0,ROUND(共通部門配分率!F10*'部門別(共通配分以前)_活動計算書'!$I10,0))</f>
        <v>0</v>
      </c>
      <c r="G10" s="180">
        <f>IF(共通部門配分率!G10="",0,ROUND(共通部門配分率!G10*'部門別(共通配分以前)_活動計算書'!$I10,0))</f>
        <v>0</v>
      </c>
      <c r="H10" s="180">
        <f>IF(共通部門配分率!H10="",0,ROUND(共通部門配分率!H10*'部門別(共通配分以前)_活動計算書'!$I10,0))</f>
        <v>0</v>
      </c>
      <c r="I10" s="180">
        <f t="shared" si="1"/>
        <v>0</v>
      </c>
      <c r="J10" s="166">
        <f>IF(共通部門配分率!J10="",0,ROUND(共通部門配分率!J10*'部門別(共通配分以前)_活動計算書'!$I10,0))</f>
        <v>0</v>
      </c>
      <c r="K10" s="180">
        <f t="shared" si="2"/>
        <v>0</v>
      </c>
      <c r="L10" s="181">
        <f t="shared" si="0"/>
        <v>0</v>
      </c>
    </row>
    <row r="11" spans="1:12">
      <c r="A11" s="165" t="s">
        <v>7</v>
      </c>
      <c r="B11" s="192">
        <f>'部門別(共通配分以前)_活動計算書'!I11</f>
        <v>0</v>
      </c>
      <c r="C11" s="180">
        <f>IF(共通部門配分率!C11="",0,ROUND(共通部門配分率!C11*'部門別(共通配分以前)_活動計算書'!$I11,0))</f>
        <v>0</v>
      </c>
      <c r="D11" s="180">
        <f>IF(共通部門配分率!D11="",0,ROUND(共通部門配分率!D11*'部門別(共通配分以前)_活動計算書'!$I11,0))</f>
        <v>0</v>
      </c>
      <c r="E11" s="180">
        <f>IF(共通部門配分率!E11="",0,ROUND(共通部門配分率!E11*'部門別(共通配分以前)_活動計算書'!$I11,0))</f>
        <v>0</v>
      </c>
      <c r="F11" s="180">
        <f>IF(共通部門配分率!F11="",0,ROUND(共通部門配分率!F11*'部門別(共通配分以前)_活動計算書'!$I11,0))</f>
        <v>0</v>
      </c>
      <c r="G11" s="180">
        <f>IF(共通部門配分率!G11="",0,ROUND(共通部門配分率!G11*'部門別(共通配分以前)_活動計算書'!$I11,0))</f>
        <v>0</v>
      </c>
      <c r="H11" s="180">
        <f>IF(共通部門配分率!H11="",0,ROUND(共通部門配分率!H11*'部門別(共通配分以前)_活動計算書'!$I11,0))</f>
        <v>0</v>
      </c>
      <c r="I11" s="180">
        <f t="shared" si="1"/>
        <v>0</v>
      </c>
      <c r="J11" s="166">
        <f>IF(共通部門配分率!J11="",0,ROUND(共通部門配分率!J11*'部門別(共通配分以前)_活動計算書'!$I11,0))</f>
        <v>0</v>
      </c>
      <c r="K11" s="180">
        <f t="shared" si="2"/>
        <v>0</v>
      </c>
      <c r="L11" s="181">
        <f t="shared" si="0"/>
        <v>0</v>
      </c>
    </row>
    <row r="12" spans="1:12">
      <c r="A12" s="165" t="s">
        <v>267</v>
      </c>
      <c r="B12" s="192">
        <f>'部門別(共通配分以前)_活動計算書'!I12</f>
        <v>0</v>
      </c>
      <c r="C12" s="180">
        <f>IF(共通部門配分率!C12="",0,ROUND(共通部門配分率!C12*'部門別(共通配分以前)_活動計算書'!$I12,0))</f>
        <v>0</v>
      </c>
      <c r="D12" s="180">
        <f>IF(共通部門配分率!D12="",0,ROUND(共通部門配分率!D12*'部門別(共通配分以前)_活動計算書'!$I12,0))</f>
        <v>0</v>
      </c>
      <c r="E12" s="180">
        <f>IF(共通部門配分率!E12="",0,ROUND(共通部門配分率!E12*'部門別(共通配分以前)_活動計算書'!$I12,0))</f>
        <v>0</v>
      </c>
      <c r="F12" s="180">
        <f>IF(共通部門配分率!F12="",0,ROUND(共通部門配分率!F12*'部門別(共通配分以前)_活動計算書'!$I12,0))</f>
        <v>0</v>
      </c>
      <c r="G12" s="180">
        <f>IF(共通部門配分率!G12="",0,ROUND(共通部門配分率!G12*'部門別(共通配分以前)_活動計算書'!$I12,0))</f>
        <v>0</v>
      </c>
      <c r="H12" s="180">
        <f>IF(共通部門配分率!H12="",0,ROUND(共通部門配分率!H12*'部門別(共通配分以前)_活動計算書'!$I12,0))</f>
        <v>0</v>
      </c>
      <c r="I12" s="180">
        <f t="shared" si="1"/>
        <v>0</v>
      </c>
      <c r="J12" s="166">
        <f>IF(共通部門配分率!J12="",0,ROUND(共通部門配分率!J12*'部門別(共通配分以前)_活動計算書'!$I12,0))</f>
        <v>0</v>
      </c>
      <c r="K12" s="180">
        <f t="shared" si="2"/>
        <v>0</v>
      </c>
      <c r="L12" s="181">
        <f t="shared" si="0"/>
        <v>0</v>
      </c>
    </row>
    <row r="13" spans="1:12">
      <c r="A13" s="165" t="s">
        <v>268</v>
      </c>
      <c r="B13" s="192">
        <f>'部門別(共通配分以前)_活動計算書'!I13</f>
        <v>0</v>
      </c>
      <c r="C13" s="180">
        <f>IF(共通部門配分率!C13="",0,ROUND(共通部門配分率!C13*'部門別(共通配分以前)_活動計算書'!$I13,0))</f>
        <v>0</v>
      </c>
      <c r="D13" s="180">
        <f>IF(共通部門配分率!D13="",0,ROUND(共通部門配分率!D13*'部門別(共通配分以前)_活動計算書'!$I13,0))</f>
        <v>0</v>
      </c>
      <c r="E13" s="180">
        <f>IF(共通部門配分率!E13="",0,ROUND(共通部門配分率!E13*'部門別(共通配分以前)_活動計算書'!$I13,0))</f>
        <v>0</v>
      </c>
      <c r="F13" s="180">
        <f>IF(共通部門配分率!F13="",0,ROUND(共通部門配分率!F13*'部門別(共通配分以前)_活動計算書'!$I13,0))</f>
        <v>0</v>
      </c>
      <c r="G13" s="180">
        <f>IF(共通部門配分率!G13="",0,ROUND(共通部門配分率!G13*'部門別(共通配分以前)_活動計算書'!$I13,0))</f>
        <v>0</v>
      </c>
      <c r="H13" s="180">
        <f>IF(共通部門配分率!H13="",0,ROUND(共通部門配分率!H13*'部門別(共通配分以前)_活動計算書'!$I13,0))</f>
        <v>0</v>
      </c>
      <c r="I13" s="180">
        <f t="shared" si="1"/>
        <v>0</v>
      </c>
      <c r="J13" s="166">
        <f>IF(共通部門配分率!J13="",0,ROUND(共通部門配分率!J13*'部門別(共通配分以前)_活動計算書'!$I13,0))</f>
        <v>0</v>
      </c>
      <c r="K13" s="180">
        <f t="shared" si="2"/>
        <v>0</v>
      </c>
      <c r="L13" s="181">
        <f t="shared" si="0"/>
        <v>0</v>
      </c>
    </row>
    <row r="14" spans="1:12">
      <c r="A14" s="169" t="s">
        <v>42</v>
      </c>
      <c r="B14" s="192">
        <f>'部門別(共通配分以前)_活動計算書'!I14</f>
        <v>0</v>
      </c>
      <c r="C14" s="180" t="str">
        <f>IF(共通部門配分率!C14="","",共通部門配分率!C14*'部門別(共通配分以前)_活動計算書'!$I14)</f>
        <v/>
      </c>
      <c r="D14" s="180" t="str">
        <f>IF(共通部門配分率!D14="","",共通部門配分率!D14*'部門別(共通配分以前)_活動計算書'!$I14)</f>
        <v/>
      </c>
      <c r="E14" s="180" t="str">
        <f>IF(共通部門配分率!E14="","",共通部門配分率!E14*'部門別(共通配分以前)_活動計算書'!$I14)</f>
        <v/>
      </c>
      <c r="F14" s="180" t="str">
        <f>IF(共通部門配分率!F14="","",共通部門配分率!F14*'部門別(共通配分以前)_活動計算書'!$I14)</f>
        <v/>
      </c>
      <c r="G14" s="180" t="str">
        <f>IF(共通部門配分率!G14="","",共通部門配分率!G14*'部門別(共通配分以前)_活動計算書'!$I14)</f>
        <v/>
      </c>
      <c r="H14" s="180" t="str">
        <f>IF(共通部門配分率!H14="","",共通部門配分率!H14*'部門別(共通配分以前)_活動計算書'!$I14)</f>
        <v/>
      </c>
      <c r="I14" s="180">
        <f t="shared" si="1"/>
        <v>0</v>
      </c>
      <c r="J14" s="166">
        <f>IF(共通部門配分率!J14="",0,ROUND(共通部門配分率!J14*'部門別(共通配分以前)_活動計算書'!$I14,0))</f>
        <v>0</v>
      </c>
      <c r="K14" s="180">
        <f t="shared" si="2"/>
        <v>0</v>
      </c>
      <c r="L14" s="181">
        <f t="shared" si="0"/>
        <v>0</v>
      </c>
    </row>
    <row r="15" spans="1:12">
      <c r="A15" s="164" t="s">
        <v>10</v>
      </c>
      <c r="B15" s="192">
        <f>'部門別(共通配分以前)_活動計算書'!I15</f>
        <v>0</v>
      </c>
      <c r="C15" s="180" t="str">
        <f>IF(共通部門配分率!C15="","",共通部門配分率!C15*'部門別(共通配分以前)_活動計算書'!$I15)</f>
        <v/>
      </c>
      <c r="D15" s="180" t="str">
        <f>IF(共通部門配分率!D15="","",共通部門配分率!D15*'部門別(共通配分以前)_活動計算書'!$I15)</f>
        <v/>
      </c>
      <c r="E15" s="180" t="str">
        <f>IF(共通部門配分率!E15="","",共通部門配分率!E15*'部門別(共通配分以前)_活動計算書'!$I15)</f>
        <v/>
      </c>
      <c r="F15" s="180" t="str">
        <f>IF(共通部門配分率!F15="","",共通部門配分率!F15*'部門別(共通配分以前)_活動計算書'!$I15)</f>
        <v/>
      </c>
      <c r="G15" s="180" t="str">
        <f>IF(共通部門配分率!G15="","",共通部門配分率!G15*'部門別(共通配分以前)_活動計算書'!$I15)</f>
        <v/>
      </c>
      <c r="H15" s="180" t="str">
        <f>IF(共通部門配分率!H15="","",共通部門配分率!H15*'部門別(共通配分以前)_活動計算書'!$I15)</f>
        <v/>
      </c>
      <c r="I15" s="180">
        <f t="shared" si="1"/>
        <v>0</v>
      </c>
      <c r="J15" s="166">
        <f>IF(共通部門配分率!J15="",0,ROUND(共通部門配分率!J15*'部門別(共通配分以前)_活動計算書'!$I15,0))</f>
        <v>0</v>
      </c>
      <c r="K15" s="180">
        <f t="shared" si="2"/>
        <v>0</v>
      </c>
      <c r="L15" s="181">
        <f t="shared" si="0"/>
        <v>0</v>
      </c>
    </row>
    <row r="16" spans="1:12">
      <c r="A16" s="165" t="s">
        <v>0</v>
      </c>
      <c r="B16" s="192">
        <f>'部門別(共通配分以前)_活動計算書'!I16</f>
        <v>0</v>
      </c>
      <c r="C16" s="180" t="str">
        <f>IF(共通部門配分率!C16="","",共通部門配分率!C16*'部門別(共通配分以前)_活動計算書'!$I16)</f>
        <v/>
      </c>
      <c r="D16" s="180" t="str">
        <f>IF(共通部門配分率!D16="","",共通部門配分率!D16*'部門別(共通配分以前)_活動計算書'!$I16)</f>
        <v/>
      </c>
      <c r="E16" s="180" t="str">
        <f>IF(共通部門配分率!E16="","",共通部門配分率!E16*'部門別(共通配分以前)_活動計算書'!$I16)</f>
        <v/>
      </c>
      <c r="F16" s="180" t="str">
        <f>IF(共通部門配分率!F16="","",共通部門配分率!F16*'部門別(共通配分以前)_活動計算書'!$I16)</f>
        <v/>
      </c>
      <c r="G16" s="180" t="str">
        <f>IF(共通部門配分率!G16="","",共通部門配分率!G16*'部門別(共通配分以前)_活動計算書'!$I16)</f>
        <v/>
      </c>
      <c r="H16" s="180" t="str">
        <f>IF(共通部門配分率!H16="","",共通部門配分率!H16*'部門別(共通配分以前)_活動計算書'!$I16)</f>
        <v/>
      </c>
      <c r="I16" s="180">
        <f t="shared" si="1"/>
        <v>0</v>
      </c>
      <c r="J16" s="166">
        <f>IF(共通部門配分率!J16="",0,ROUND(共通部門配分率!J16*'部門別(共通配分以前)_活動計算書'!$I16,0))</f>
        <v>0</v>
      </c>
      <c r="K16" s="180">
        <f t="shared" si="2"/>
        <v>0</v>
      </c>
      <c r="L16" s="181">
        <f t="shared" si="0"/>
        <v>0</v>
      </c>
    </row>
    <row r="17" spans="1:13">
      <c r="A17" s="165" t="s">
        <v>11</v>
      </c>
      <c r="B17" s="192">
        <f>'部門別(共通配分以前)_活動計算書'!I17</f>
        <v>0</v>
      </c>
      <c r="C17" s="180" t="str">
        <f>IF(共通部門配分率!C17="","",共通部門配分率!C17*'部門別(共通配分以前)_活動計算書'!$I17)</f>
        <v/>
      </c>
      <c r="D17" s="180" t="str">
        <f>IF(共通部門配分率!D17="","",共通部門配分率!D17*'部門別(共通配分以前)_活動計算書'!$I17)</f>
        <v/>
      </c>
      <c r="E17" s="180" t="str">
        <f>IF(共通部門配分率!E17="","",共通部門配分率!E17*'部門別(共通配分以前)_活動計算書'!$I17)</f>
        <v/>
      </c>
      <c r="F17" s="180" t="str">
        <f>IF(共通部門配分率!F17="","",共通部門配分率!F17*'部門別(共通配分以前)_活動計算書'!$I17)</f>
        <v/>
      </c>
      <c r="G17" s="180" t="str">
        <f>IF(共通部門配分率!G17="","",共通部門配分率!G17*'部門別(共通配分以前)_活動計算書'!$I17)</f>
        <v/>
      </c>
      <c r="H17" s="180" t="str">
        <f>IF(共通部門配分率!H17="","",共通部門配分率!H17*'部門別(共通配分以前)_活動計算書'!$I17)</f>
        <v/>
      </c>
      <c r="I17" s="180">
        <f t="shared" si="1"/>
        <v>0</v>
      </c>
      <c r="J17" s="166">
        <f>IF(共通部門配分率!J17="",0,ROUND(共通部門配分率!J17*'部門別(共通配分以前)_活動計算書'!$I17,0))</f>
        <v>0</v>
      </c>
      <c r="K17" s="180">
        <f t="shared" si="2"/>
        <v>0</v>
      </c>
      <c r="L17" s="181">
        <f t="shared" si="0"/>
        <v>0</v>
      </c>
    </row>
    <row r="18" spans="1:13">
      <c r="A18" s="170" t="s">
        <v>14</v>
      </c>
      <c r="B18" s="193">
        <f>'部門別(共通配分以前)_活動計算書'!I18</f>
        <v>2035000</v>
      </c>
      <c r="C18" s="180">
        <f>IF(共通部門配分率!C18="","",共通部門配分率!C18*'部門別(共通配分以前)_活動計算書'!$I18)</f>
        <v>0</v>
      </c>
      <c r="D18" s="180">
        <f>IF(共通部門配分率!D18="","",共通部門配分率!D18*'部門別(共通配分以前)_活動計算書'!$I18)</f>
        <v>1322750</v>
      </c>
      <c r="E18" s="180">
        <f>IF(共通部門配分率!E18="","",共通部門配分率!E18*'部門別(共通配分以前)_活動計算書'!$I18)</f>
        <v>0</v>
      </c>
      <c r="F18" s="180">
        <f>IF(共通部門配分率!F18="","",共通部門配分率!F18*'部門別(共通配分以前)_活動計算書'!$I18)</f>
        <v>0</v>
      </c>
      <c r="G18" s="180">
        <f>IF(共通部門配分率!G18="","",共通部門配分率!G18*'部門別(共通配分以前)_活動計算書'!$I18)</f>
        <v>712250</v>
      </c>
      <c r="H18" s="180">
        <f>IF(共通部門配分率!H18="","",共通部門配分率!H18*'部門別(共通配分以前)_活動計算書'!$I18)</f>
        <v>0</v>
      </c>
      <c r="I18" s="180">
        <f t="shared" si="1"/>
        <v>2035000</v>
      </c>
      <c r="J18" s="166">
        <f>IF(共通部門配分率!J18="",0,ROUND(共通部門配分率!J18*'部門別(共通配分以前)_活動計算書'!$I18,0))</f>
        <v>0</v>
      </c>
      <c r="K18" s="180">
        <f t="shared" si="2"/>
        <v>2035000</v>
      </c>
      <c r="L18" s="181">
        <f t="shared" si="0"/>
        <v>0</v>
      </c>
    </row>
    <row r="19" spans="1:13">
      <c r="A19" s="170" t="s">
        <v>74</v>
      </c>
      <c r="B19" s="193">
        <f>'部門別(共通配分以前)_活動計算書'!I19</f>
        <v>2400000</v>
      </c>
      <c r="C19" s="180">
        <f>IF(共通部門配分率!C19="","",ROUND(共通部門配分率!C19*'部門別(共通配分以前)_活動計算書'!$I19,0))</f>
        <v>0</v>
      </c>
      <c r="D19" s="180">
        <f>IF(共通部門配分率!D19="","",ROUND(共通部門配分率!D19*'部門別(共通配分以前)_活動計算書'!$I19,0))</f>
        <v>1080000</v>
      </c>
      <c r="E19" s="180">
        <f>IF(共通部門配分率!E19="","",ROUND(共通部門配分率!E19*'部門別(共通配分以前)_活動計算書'!$I19,0))</f>
        <v>0</v>
      </c>
      <c r="F19" s="180">
        <f>IF(共通部門配分率!F19="","",ROUND(共通部門配分率!F19*'部門別(共通配分以前)_活動計算書'!$I19,0))</f>
        <v>0</v>
      </c>
      <c r="G19" s="180">
        <f>IF(共通部門配分率!G19="","",ROUND(共通部門配分率!G19*'部門別(共通配分以前)_活動計算書'!$I19,0))</f>
        <v>1320000</v>
      </c>
      <c r="H19" s="180">
        <f>IF(共通部門配分率!H19="","",ROUND(共通部門配分率!H19*'部門別(共通配分以前)_活動計算書'!$I19,0))</f>
        <v>0</v>
      </c>
      <c r="I19" s="180">
        <f t="shared" si="1"/>
        <v>2400000</v>
      </c>
      <c r="J19" s="166">
        <f>IF(共通部門配分率!J19="",0,ROUND(共通部門配分率!J19*'部門別(共通配分以前)_活動計算書'!$I19,0))</f>
        <v>120000</v>
      </c>
      <c r="K19" s="180">
        <f t="shared" si="2"/>
        <v>2520000</v>
      </c>
      <c r="L19" s="181">
        <f t="shared" si="0"/>
        <v>120000</v>
      </c>
    </row>
    <row r="20" spans="1:13">
      <c r="A20" s="170" t="s">
        <v>96</v>
      </c>
      <c r="B20" s="192">
        <f>'部門別(共通配分以前)_活動計算書'!I20</f>
        <v>0</v>
      </c>
      <c r="C20" s="180">
        <f>IF(共通部門配分率!C20="",0,共通部門配分率!C20*'部門別(共通配分以前)_活動計算書'!$I20)</f>
        <v>0</v>
      </c>
      <c r="D20" s="180">
        <f>IF(共通部門配分率!D20="",0,共通部門配分率!D20*'部門別(共通配分以前)_活動計算書'!$I20)</f>
        <v>0</v>
      </c>
      <c r="E20" s="180">
        <f>IF(共通部門配分率!E20="",0,共通部門配分率!E20*'部門別(共通配分以前)_活動計算書'!$I20)</f>
        <v>0</v>
      </c>
      <c r="F20" s="180">
        <f>IF(共通部門配分率!F20="",0,共通部門配分率!F20*'部門別(共通配分以前)_活動計算書'!$I20)</f>
        <v>0</v>
      </c>
      <c r="G20" s="180">
        <f>IF(共通部門配分率!G20="",0,共通部門配分率!G20*'部門別(共通配分以前)_活動計算書'!$I20)</f>
        <v>0</v>
      </c>
      <c r="H20" s="180">
        <f>IF(共通部門配分率!H20="",0,共通部門配分率!H20*'部門別(共通配分以前)_活動計算書'!$I20)</f>
        <v>0</v>
      </c>
      <c r="I20" s="180">
        <f t="shared" si="1"/>
        <v>0</v>
      </c>
      <c r="J20" s="166">
        <f>IF(共通部門配分率!J20="",0,ROUND(共通部門配分率!J20*'部門別(共通配分以前)_活動計算書'!$I20,0))</f>
        <v>0</v>
      </c>
      <c r="K20" s="180">
        <f t="shared" si="2"/>
        <v>0</v>
      </c>
      <c r="L20" s="181">
        <f t="shared" si="0"/>
        <v>0</v>
      </c>
    </row>
    <row r="21" spans="1:13">
      <c r="A21" s="170" t="s">
        <v>159</v>
      </c>
      <c r="B21" s="192">
        <f>'部門別(共通配分以前)_活動計算書'!I21</f>
        <v>0</v>
      </c>
      <c r="C21" s="180">
        <f>IF(共通部門配分率!C21="",0,共通部門配分率!C21*'部門別(共通配分以前)_活動計算書'!$I21)</f>
        <v>0</v>
      </c>
      <c r="D21" s="180">
        <f>IF(共通部門配分率!D21="",0,共通部門配分率!D21*'部門別(共通配分以前)_活動計算書'!$I21)</f>
        <v>0</v>
      </c>
      <c r="E21" s="180">
        <f>IF(共通部門配分率!E21="",0,共通部門配分率!E21*'部門別(共通配分以前)_活動計算書'!$I21)</f>
        <v>0</v>
      </c>
      <c r="F21" s="180">
        <f>IF(共通部門配分率!F21="",0,共通部門配分率!F21*'部門別(共通配分以前)_活動計算書'!$I21)</f>
        <v>0</v>
      </c>
      <c r="G21" s="180">
        <f>IF(共通部門配分率!G21="",0,共通部門配分率!G21*'部門別(共通配分以前)_活動計算書'!$I21)</f>
        <v>0</v>
      </c>
      <c r="H21" s="180">
        <f>IF(共通部門配分率!H21="",0,共通部門配分率!H21*'部門別(共通配分以前)_活動計算書'!$I21)</f>
        <v>0</v>
      </c>
      <c r="I21" s="180">
        <f t="shared" si="1"/>
        <v>0</v>
      </c>
      <c r="J21" s="166">
        <f>IF(共通部門配分率!J21="",0,ROUND(共通部門配分率!J21*'部門別(共通配分以前)_活動計算書'!$I21,0))</f>
        <v>0</v>
      </c>
      <c r="K21" s="180">
        <f t="shared" si="2"/>
        <v>0</v>
      </c>
      <c r="L21" s="181">
        <f t="shared" si="0"/>
        <v>0</v>
      </c>
    </row>
    <row r="22" spans="1:13">
      <c r="A22" s="170" t="s">
        <v>15</v>
      </c>
      <c r="B22" s="192">
        <f>'部門別(共通配分以前)_活動計算書'!I22</f>
        <v>0</v>
      </c>
      <c r="C22" s="180">
        <f>IF(共通部門配分率!C22="",0,共通部門配分率!C22*'部門別(共通配分以前)_活動計算書'!$I22)</f>
        <v>0</v>
      </c>
      <c r="D22" s="180">
        <f>IF(共通部門配分率!D22="",0,共通部門配分率!D22*'部門別(共通配分以前)_活動計算書'!$I22)</f>
        <v>0</v>
      </c>
      <c r="E22" s="180">
        <f>IF(共通部門配分率!E22="",0,共通部門配分率!E22*'部門別(共通配分以前)_活動計算書'!$I22)</f>
        <v>0</v>
      </c>
      <c r="F22" s="180">
        <f>IF(共通部門配分率!F22="",0,共通部門配分率!F22*'部門別(共通配分以前)_活動計算書'!$I22)</f>
        <v>0</v>
      </c>
      <c r="G22" s="180">
        <f>IF(共通部門配分率!G22="",0,共通部門配分率!G22*'部門別(共通配分以前)_活動計算書'!$I22)</f>
        <v>0</v>
      </c>
      <c r="H22" s="180">
        <f>IF(共通部門配分率!H22="",0,共通部門配分率!H22*'部門別(共通配分以前)_活動計算書'!$I22)</f>
        <v>0</v>
      </c>
      <c r="I22" s="180">
        <f t="shared" si="1"/>
        <v>0</v>
      </c>
      <c r="J22" s="166">
        <f>IF(共通部門配分率!J22="",0,ROUND(共通部門配分率!J22*'部門別(共通配分以前)_活動計算書'!$I22,0))</f>
        <v>0</v>
      </c>
      <c r="K22" s="180">
        <f t="shared" si="2"/>
        <v>0</v>
      </c>
      <c r="L22" s="181">
        <f t="shared" si="0"/>
        <v>0</v>
      </c>
    </row>
    <row r="23" spans="1:13">
      <c r="A23" s="172" t="s">
        <v>16</v>
      </c>
      <c r="B23" s="192">
        <f>'部門別(共通配分以前)_活動計算書'!I23</f>
        <v>0</v>
      </c>
      <c r="C23" s="180">
        <f>IF(共通部門配分率!C23="",0,共通部門配分率!C23*'部門別(共通配分以前)_活動計算書'!$I23)</f>
        <v>0</v>
      </c>
      <c r="D23" s="180">
        <f>IF(共通部門配分率!D23="",0,共通部門配分率!D23*'部門別(共通配分以前)_活動計算書'!$I23)</f>
        <v>0</v>
      </c>
      <c r="E23" s="180">
        <f>IF(共通部門配分率!E23="",0,共通部門配分率!E23*'部門別(共通配分以前)_活動計算書'!$I23)</f>
        <v>0</v>
      </c>
      <c r="F23" s="180">
        <f>IF(共通部門配分率!F23="",0,共通部門配分率!F23*'部門別(共通配分以前)_活動計算書'!$I23)</f>
        <v>0</v>
      </c>
      <c r="G23" s="180">
        <f>IF(共通部門配分率!G23="",0,共通部門配分率!G23*'部門別(共通配分以前)_活動計算書'!$I23)</f>
        <v>0</v>
      </c>
      <c r="H23" s="180">
        <f>IF(共通部門配分率!H23="",0,共通部門配分率!H23*'部門別(共通配分以前)_活動計算書'!$I23)</f>
        <v>0</v>
      </c>
      <c r="I23" s="180">
        <f t="shared" si="1"/>
        <v>0</v>
      </c>
      <c r="J23" s="166">
        <f>IF(共通部門配分率!J23="",0,ROUND(共通部門配分率!J23*'部門別(共通配分以前)_活動計算書'!$I23,0))</f>
        <v>0</v>
      </c>
      <c r="K23" s="180">
        <f t="shared" si="2"/>
        <v>0</v>
      </c>
      <c r="L23" s="181">
        <f t="shared" si="0"/>
        <v>0</v>
      </c>
    </row>
    <row r="24" spans="1:13">
      <c r="A24" s="170" t="s">
        <v>97</v>
      </c>
      <c r="B24" s="192">
        <f>'部門別(共通配分以前)_活動計算書'!I24</f>
        <v>0</v>
      </c>
      <c r="C24" s="180">
        <f>IF(共通部門配分率!C24="",0,共通部門配分率!C24*'部門別(共通配分以前)_活動計算書'!$I24)</f>
        <v>0</v>
      </c>
      <c r="D24" s="180">
        <f>IF(共通部門配分率!D24="",0,共通部門配分率!D24*'部門別(共通配分以前)_活動計算書'!$I24)</f>
        <v>0</v>
      </c>
      <c r="E24" s="180">
        <f>IF(共通部門配分率!E24="",0,共通部門配分率!E24*'部門別(共通配分以前)_活動計算書'!$I24)</f>
        <v>0</v>
      </c>
      <c r="F24" s="180">
        <f>IF(共通部門配分率!F24="",0,共通部門配分率!F24*'部門別(共通配分以前)_活動計算書'!$I24)</f>
        <v>0</v>
      </c>
      <c r="G24" s="180">
        <f>IF(共通部門配分率!G24="",0,共通部門配分率!G24*'部門別(共通配分以前)_活動計算書'!$I24)</f>
        <v>0</v>
      </c>
      <c r="H24" s="180">
        <f>IF(共通部門配分率!H24="",0,共通部門配分率!H24*'部門別(共通配分以前)_活動計算書'!$I24)</f>
        <v>0</v>
      </c>
      <c r="I24" s="180">
        <f t="shared" si="1"/>
        <v>0</v>
      </c>
      <c r="J24" s="166">
        <f>IF(共通部門配分率!J24="",0,ROUND(共通部門配分率!J24*'部門別(共通配分以前)_活動計算書'!$I24,0))</f>
        <v>0</v>
      </c>
      <c r="K24" s="180">
        <f t="shared" si="2"/>
        <v>0</v>
      </c>
      <c r="L24" s="181">
        <f t="shared" si="0"/>
        <v>0</v>
      </c>
    </row>
    <row r="25" spans="1:13">
      <c r="A25" s="170" t="s">
        <v>17</v>
      </c>
      <c r="B25" s="192">
        <f>'部門別(共通配分以前)_活動計算書'!I25</f>
        <v>750000</v>
      </c>
      <c r="C25" s="180">
        <f>IF(共通部門配分率!C25="",0,共通部門配分率!C25*'部門別(共通配分以前)_活動計算書'!$I25)</f>
        <v>0</v>
      </c>
      <c r="D25" s="180">
        <f>IF(共通部門配分率!D25="",0,共通部門配分率!D25*'部門別(共通配分以前)_活動計算書'!$I25)</f>
        <v>412500.00000000006</v>
      </c>
      <c r="E25" s="180">
        <f>IF(共通部門配分率!E25="",0,共通部門配分率!E25*'部門別(共通配分以前)_活動計算書'!$I25)</f>
        <v>0</v>
      </c>
      <c r="F25" s="180">
        <f>IF(共通部門配分率!F25="",0,共通部門配分率!F25*'部門別(共通配分以前)_活動計算書'!$I25)</f>
        <v>0</v>
      </c>
      <c r="G25" s="180">
        <f>IF(共通部門配分率!G25="",0,共通部門配分率!G25*'部門別(共通配分以前)_活動計算書'!$I25)</f>
        <v>262500</v>
      </c>
      <c r="H25" s="180">
        <f>IF(共通部門配分率!H25="",0,共通部門配分率!H25*'部門別(共通配分以前)_活動計算書'!$I25)</f>
        <v>0</v>
      </c>
      <c r="I25" s="180">
        <f t="shared" si="1"/>
        <v>675000</v>
      </c>
      <c r="J25" s="166">
        <f>IF(共通部門配分率!J25="",0,ROUND(共通部門配分率!J25*'部門別(共通配分以前)_活動計算書'!$I25,0))</f>
        <v>37500</v>
      </c>
      <c r="K25" s="180">
        <f t="shared" si="2"/>
        <v>712500</v>
      </c>
      <c r="L25" s="181">
        <f t="shared" si="0"/>
        <v>-37500</v>
      </c>
      <c r="M25" s="163" t="s">
        <v>297</v>
      </c>
    </row>
    <row r="26" spans="1:13">
      <c r="A26" s="170" t="s">
        <v>283</v>
      </c>
      <c r="B26" s="192">
        <f>'部門別(共通配分以前)_活動計算書'!I26</f>
        <v>0</v>
      </c>
      <c r="C26" s="180">
        <f>IF(共通部門配分率!C26="",0,共通部門配分率!C26*'部門別(共通配分以前)_活動計算書'!$I26)</f>
        <v>0</v>
      </c>
      <c r="D26" s="180">
        <f>IF(共通部門配分率!D26="",0,共通部門配分率!D26*'部門別(共通配分以前)_活動計算書'!$I26)</f>
        <v>0</v>
      </c>
      <c r="E26" s="180">
        <f>IF(共通部門配分率!E26="",0,共通部門配分率!E26*'部門別(共通配分以前)_活動計算書'!$I26)</f>
        <v>0</v>
      </c>
      <c r="F26" s="180">
        <f>IF(共通部門配分率!F26="",0,共通部門配分率!F26*'部門別(共通配分以前)_活動計算書'!$I26)</f>
        <v>0</v>
      </c>
      <c r="G26" s="180">
        <f>IF(共通部門配分率!G26="",0,共通部門配分率!G26*'部門別(共通配分以前)_活動計算書'!$I26)</f>
        <v>0</v>
      </c>
      <c r="H26" s="180">
        <f>IF(共通部門配分率!H26="",0,共通部門配分率!H26*'部門別(共通配分以前)_活動計算書'!$I26)</f>
        <v>0</v>
      </c>
      <c r="I26" s="180">
        <f t="shared" si="1"/>
        <v>0</v>
      </c>
      <c r="J26" s="166">
        <f>IF(共通部門配分率!J26="",0,ROUND(共通部門配分率!J26*'部門別(共通配分以前)_活動計算書'!$I26,0))</f>
        <v>0</v>
      </c>
      <c r="K26" s="180">
        <f t="shared" si="2"/>
        <v>0</v>
      </c>
      <c r="L26" s="181">
        <f t="shared" si="0"/>
        <v>0</v>
      </c>
    </row>
    <row r="27" spans="1:13">
      <c r="A27" s="170" t="s">
        <v>98</v>
      </c>
      <c r="B27" s="192">
        <f>'部門別(共通配分以前)_活動計算書'!I27</f>
        <v>0</v>
      </c>
      <c r="C27" s="180">
        <f>IF(共通部門配分率!C27="",0,共通部門配分率!C27*'部門別(共通配分以前)_活動計算書'!$I27)</f>
        <v>0</v>
      </c>
      <c r="D27" s="180">
        <f>IF(共通部門配分率!D27="",0,共通部門配分率!D27*'部門別(共通配分以前)_活動計算書'!$I27)</f>
        <v>0</v>
      </c>
      <c r="E27" s="180">
        <f>IF(共通部門配分率!E27="",0,共通部門配分率!E27*'部門別(共通配分以前)_活動計算書'!$I27)</f>
        <v>0</v>
      </c>
      <c r="F27" s="180">
        <f>IF(共通部門配分率!F27="",0,共通部門配分率!F27*'部門別(共通配分以前)_活動計算書'!$I27)</f>
        <v>0</v>
      </c>
      <c r="G27" s="180">
        <f>IF(共通部門配分率!G27="",0,共通部門配分率!G27*'部門別(共通配分以前)_活動計算書'!$I27)</f>
        <v>0</v>
      </c>
      <c r="H27" s="180">
        <f>IF(共通部門配分率!H27="",0,共通部門配分率!H27*'部門別(共通配分以前)_活動計算書'!$I27)</f>
        <v>0</v>
      </c>
      <c r="I27" s="180">
        <f t="shared" si="1"/>
        <v>0</v>
      </c>
      <c r="J27" s="166">
        <f>IF(共通部門配分率!J27="",0,ROUND(共通部門配分率!J27*'部門別(共通配分以前)_活動計算書'!$I27,0))</f>
        <v>0</v>
      </c>
      <c r="K27" s="180">
        <f t="shared" si="2"/>
        <v>0</v>
      </c>
      <c r="L27" s="181">
        <f t="shared" si="0"/>
        <v>0</v>
      </c>
    </row>
    <row r="28" spans="1:13">
      <c r="A28" s="168" t="s">
        <v>13</v>
      </c>
      <c r="B28" s="192"/>
      <c r="C28" s="180">
        <f>SUM(C18:C27)</f>
        <v>0</v>
      </c>
      <c r="D28" s="180">
        <f t="shared" ref="D28:H28" si="3">SUM(D18:D27)</f>
        <v>2815250</v>
      </c>
      <c r="E28" s="180">
        <f>SUM(E18:E27)</f>
        <v>0</v>
      </c>
      <c r="F28" s="180">
        <f t="shared" si="3"/>
        <v>0</v>
      </c>
      <c r="G28" s="180">
        <f t="shared" si="3"/>
        <v>2294750</v>
      </c>
      <c r="H28" s="180">
        <f t="shared" si="3"/>
        <v>0</v>
      </c>
      <c r="I28" s="180">
        <f t="shared" si="1"/>
        <v>5110000</v>
      </c>
      <c r="J28" s="166">
        <f>IF(共通部門配分率!J28="",0,ROUND(共通部門配分率!J28*'部門別(共通配分以前)_活動計算書'!$I28,0))</f>
        <v>0</v>
      </c>
      <c r="K28" s="180">
        <f t="shared" si="2"/>
        <v>5110000</v>
      </c>
      <c r="L28" s="181">
        <f t="shared" si="0"/>
        <v>5110000</v>
      </c>
    </row>
    <row r="29" spans="1:13">
      <c r="A29" s="165" t="s">
        <v>12</v>
      </c>
      <c r="B29" s="192">
        <f>'部門別(共通配分以前)_活動計算書'!I29</f>
        <v>0</v>
      </c>
      <c r="C29" s="180">
        <f>IF(共通部門配分率!C29="","",共通部門配分率!C29*'部門別(共通配分以前)_活動計算書'!$I29)</f>
        <v>0</v>
      </c>
      <c r="D29" s="180">
        <f>IF(共通部門配分率!D29="","",共通部門配分率!D29*'部門別(共通配分以前)_活動計算書'!$I29)</f>
        <v>0</v>
      </c>
      <c r="E29" s="180">
        <f>IF(共通部門配分率!E29="","",共通部門配分率!E29*'部門別(共通配分以前)_活動計算書'!$I29)</f>
        <v>0</v>
      </c>
      <c r="F29" s="180">
        <f>IF(共通部門配分率!F29="","",共通部門配分率!F29*'部門別(共通配分以前)_活動計算書'!$I29)</f>
        <v>0</v>
      </c>
      <c r="G29" s="180">
        <f>IF(共通部門配分率!G29="","",共通部門配分率!G29*'部門別(共通配分以前)_活動計算書'!$I29)</f>
        <v>0</v>
      </c>
      <c r="H29" s="180">
        <f>IF(共通部門配分率!H29="","",共通部門配分率!H29*'部門別(共通配分以前)_活動計算書'!$I29)</f>
        <v>0</v>
      </c>
      <c r="I29" s="180">
        <f t="shared" si="1"/>
        <v>0</v>
      </c>
      <c r="J29" s="166">
        <f>IF(共通部門配分率!J29="",0,共通部門配分率!J29*'部門別(共通配分以前)_活動計算書'!$J29)</f>
        <v>0</v>
      </c>
      <c r="K29" s="180">
        <f t="shared" si="2"/>
        <v>0</v>
      </c>
      <c r="L29" s="181">
        <f t="shared" si="0"/>
        <v>0</v>
      </c>
    </row>
    <row r="30" spans="1:13">
      <c r="A30" s="174" t="s">
        <v>71</v>
      </c>
      <c r="B30" s="192">
        <f>'部門別(共通配分以前)_活動計算書'!I30</f>
        <v>0</v>
      </c>
      <c r="C30" s="180">
        <f>IF(共通部門配分率!C30="",0,ROUND(共通部門配分率!C30*'部門別(共通配分以前)_活動計算書'!$I30,0))</f>
        <v>0</v>
      </c>
      <c r="D30" s="180">
        <f>IF(共通部門配分率!D30="",0,ROUND(共通部門配分率!D30*'部門別(共通配分以前)_活動計算書'!$I30,0))</f>
        <v>0</v>
      </c>
      <c r="E30" s="180">
        <f>IF(共通部門配分率!E30="",0,ROUND(共通部門配分率!E30*'部門別(共通配分以前)_活動計算書'!$I30,0))</f>
        <v>0</v>
      </c>
      <c r="F30" s="180">
        <f>IF(共通部門配分率!F30="",0,ROUND(共通部門配分率!F30*'部門別(共通配分以前)_活動計算書'!$I30,0))</f>
        <v>0</v>
      </c>
      <c r="G30" s="180">
        <f>IF(共通部門配分率!G30="",0,ROUND(共通部門配分率!G30*'部門別(共通配分以前)_活動計算書'!$I30,0))</f>
        <v>0</v>
      </c>
      <c r="H30" s="180">
        <f>IF(共通部門配分率!H30="",0,ROUND(共通部門配分率!H30*'部門別(共通配分以前)_活動計算書'!$I30,0))</f>
        <v>0</v>
      </c>
      <c r="I30" s="180">
        <f t="shared" si="1"/>
        <v>0</v>
      </c>
      <c r="J30" s="166">
        <f>IF(共通部門配分率!J30="",0,共通部門配分率!J30*'部門別(共通配分以前)_活動計算書'!$J30)</f>
        <v>0</v>
      </c>
      <c r="K30" s="180">
        <f t="shared" si="2"/>
        <v>0</v>
      </c>
      <c r="L30" s="181">
        <f t="shared" si="0"/>
        <v>0</v>
      </c>
    </row>
    <row r="31" spans="1:13">
      <c r="A31" s="174" t="s">
        <v>72</v>
      </c>
      <c r="B31" s="192">
        <f>'部門別(共通配分以前)_活動計算書'!I31</f>
        <v>36000</v>
      </c>
      <c r="C31" s="180">
        <f>IF(共通部門配分率!C31="",0,ROUND(共通部門配分率!C31*'部門別(共通配分以前)_活動計算書'!$I31,0))</f>
        <v>0</v>
      </c>
      <c r="D31" s="180">
        <f>IF(共通部門配分率!D31="",0,ROUND(共通部門配分率!D31*'部門別(共通配分以前)_活動計算書'!$I31,0))</f>
        <v>19800</v>
      </c>
      <c r="E31" s="180">
        <f>IF(共通部門配分率!E31="",0,ROUND(共通部門配分率!E31*'部門別(共通配分以前)_活動計算書'!$I31,0))</f>
        <v>0</v>
      </c>
      <c r="F31" s="180">
        <f>IF(共通部門配分率!F31="",0,ROUND(共通部門配分率!F31*'部門別(共通配分以前)_活動計算書'!$I31,0))</f>
        <v>0</v>
      </c>
      <c r="G31" s="180">
        <f>IF(共通部門配分率!G31="",0,ROUND(共通部門配分率!G31*'部門別(共通配分以前)_活動計算書'!$I31,0))</f>
        <v>12600</v>
      </c>
      <c r="H31" s="180">
        <f>IF(共通部門配分率!H31="",0,ROUND(共通部門配分率!H31*'部門別(共通配分以前)_活動計算書'!$I31,0))</f>
        <v>0</v>
      </c>
      <c r="I31" s="180">
        <f t="shared" si="1"/>
        <v>32400</v>
      </c>
      <c r="J31" s="211">
        <f>IF(共通部門配分率!J31="",0,ROUND(共通部門配分率!J31*'部門別(共通配分以前)_活動計算書'!$I31,0))</f>
        <v>1800</v>
      </c>
      <c r="K31" s="180">
        <f t="shared" si="2"/>
        <v>34200</v>
      </c>
      <c r="L31" s="181">
        <f t="shared" si="0"/>
        <v>-1800</v>
      </c>
      <c r="M31" s="163" t="s">
        <v>295</v>
      </c>
    </row>
    <row r="32" spans="1:13">
      <c r="A32" s="174" t="s">
        <v>73</v>
      </c>
      <c r="B32" s="192">
        <f>'部門別(共通配分以前)_活動計算書'!I32</f>
        <v>0</v>
      </c>
      <c r="C32" s="180">
        <f>IF(共通部門配分率!C32="",0,ROUND(共通部門配分率!C32*'部門別(共通配分以前)_活動計算書'!$I32,0))</f>
        <v>0</v>
      </c>
      <c r="D32" s="180">
        <f>IF(共通部門配分率!D32="",0,ROUND(共通部門配分率!D32*'部門別(共通配分以前)_活動計算書'!$I32,0))</f>
        <v>0</v>
      </c>
      <c r="E32" s="180">
        <f>IF(共通部門配分率!E32="",0,ROUND(共通部門配分率!E32*'部門別(共通配分以前)_活動計算書'!$I32,0))</f>
        <v>0</v>
      </c>
      <c r="F32" s="180">
        <f>IF(共通部門配分率!F32="",0,ROUND(共通部門配分率!F32*'部門別(共通配分以前)_活動計算書'!$I32,0))</f>
        <v>0</v>
      </c>
      <c r="G32" s="180">
        <f>IF(共通部門配分率!G32="",0,ROUND(共通部門配分率!G32*'部門別(共通配分以前)_活動計算書'!$I32,0))</f>
        <v>0</v>
      </c>
      <c r="H32" s="180">
        <f>IF(共通部門配分率!H32="",0,ROUND(共通部門配分率!H32*'部門別(共通配分以前)_活動計算書'!$I32,0))</f>
        <v>0</v>
      </c>
      <c r="I32" s="180">
        <f t="shared" si="1"/>
        <v>0</v>
      </c>
      <c r="J32" s="166">
        <f>IF(共通部門配分率!J32="",0,ROUND(共通部門配分率!J32*'部門別(共通配分以前)_活動計算書'!$I32,0))</f>
        <v>0</v>
      </c>
      <c r="K32" s="180">
        <f t="shared" si="2"/>
        <v>0</v>
      </c>
      <c r="L32" s="181">
        <f t="shared" si="0"/>
        <v>0</v>
      </c>
    </row>
    <row r="33" spans="1:12">
      <c r="A33" s="174" t="s">
        <v>85</v>
      </c>
      <c r="B33" s="192">
        <f>'部門別(共通配分以前)_活動計算書'!I33</f>
        <v>0</v>
      </c>
      <c r="C33" s="180">
        <f>IF(共通部門配分率!C33="",0,ROUND(共通部門配分率!C33*'部門別(共通配分以前)_活動計算書'!$I33,0))</f>
        <v>0</v>
      </c>
      <c r="D33" s="180">
        <f>IF(共通部門配分率!D33="",0,ROUND(共通部門配分率!D33*'部門別(共通配分以前)_活動計算書'!$I33,0))</f>
        <v>0</v>
      </c>
      <c r="E33" s="180">
        <f>IF(共通部門配分率!E33="",0,ROUND(共通部門配分率!E33*'部門別(共通配分以前)_活動計算書'!$I33,0))</f>
        <v>0</v>
      </c>
      <c r="F33" s="180">
        <f>IF(共通部門配分率!F33="",0,ROUND(共通部門配分率!F33*'部門別(共通配分以前)_活動計算書'!$I33,0))</f>
        <v>0</v>
      </c>
      <c r="G33" s="180">
        <f>IF(共通部門配分率!G33="",0,ROUND(共通部門配分率!G33*'部門別(共通配分以前)_活動計算書'!$I33,0))</f>
        <v>0</v>
      </c>
      <c r="H33" s="180">
        <f>IF(共通部門配分率!H33="",0,ROUND(共通部門配分率!H33*'部門別(共通配分以前)_活動計算書'!$I33,0))</f>
        <v>0</v>
      </c>
      <c r="I33" s="180">
        <f t="shared" si="1"/>
        <v>0</v>
      </c>
      <c r="J33" s="166">
        <f>IF(共通部門配分率!J33="",0,ROUND(共通部門配分率!J33*'部門別(共通配分以前)_活動計算書'!$I33,0))</f>
        <v>0</v>
      </c>
      <c r="K33" s="180">
        <f t="shared" si="2"/>
        <v>0</v>
      </c>
      <c r="L33" s="181">
        <f t="shared" si="0"/>
        <v>0</v>
      </c>
    </row>
    <row r="34" spans="1:12">
      <c r="A34" s="174" t="s">
        <v>19</v>
      </c>
      <c r="B34" s="192">
        <f>'部門別(共通配分以前)_活動計算書'!I34</f>
        <v>0</v>
      </c>
      <c r="C34" s="180">
        <f>IF(共通部門配分率!C34="",0,ROUND(共通部門配分率!C34*'部門別(共通配分以前)_活動計算書'!$I34,0))</f>
        <v>0</v>
      </c>
      <c r="D34" s="180">
        <f>IF(共通部門配分率!D34="",0,ROUND(共通部門配分率!D34*'部門別(共通配分以前)_活動計算書'!$I34,0))</f>
        <v>0</v>
      </c>
      <c r="E34" s="180">
        <f>IF(共通部門配分率!E34="",0,ROUND(共通部門配分率!E34*'部門別(共通配分以前)_活動計算書'!$I34,0))</f>
        <v>0</v>
      </c>
      <c r="F34" s="180">
        <f>IF(共通部門配分率!F34="",0,ROUND(共通部門配分率!F34*'部門別(共通配分以前)_活動計算書'!$I34,0))</f>
        <v>0</v>
      </c>
      <c r="G34" s="180">
        <f>IF(共通部門配分率!G34="",0,ROUND(共通部門配分率!G34*'部門別(共通配分以前)_活動計算書'!$I34,0))</f>
        <v>0</v>
      </c>
      <c r="H34" s="180">
        <f>IF(共通部門配分率!H34="",0,ROUND(共通部門配分率!H34*'部門別(共通配分以前)_活動計算書'!$I34,0))</f>
        <v>0</v>
      </c>
      <c r="I34" s="180">
        <f t="shared" si="1"/>
        <v>0</v>
      </c>
      <c r="J34" s="166">
        <f>IF(共通部門配分率!J34="",0,ROUND(共通部門配分率!J34*'部門別(共通配分以前)_活動計算書'!$I34,0))</f>
        <v>0</v>
      </c>
      <c r="K34" s="180">
        <f t="shared" si="2"/>
        <v>0</v>
      </c>
      <c r="L34" s="181">
        <f t="shared" si="0"/>
        <v>0</v>
      </c>
    </row>
    <row r="35" spans="1:12">
      <c r="A35" s="174" t="s">
        <v>86</v>
      </c>
      <c r="B35" s="192">
        <f>'部門別(共通配分以前)_活動計算書'!I35</f>
        <v>0</v>
      </c>
      <c r="C35" s="180">
        <f>IF(共通部門配分率!C35="",0,ROUND(共通部門配分率!C35*'部門別(共通配分以前)_活動計算書'!$I35,0))</f>
        <v>0</v>
      </c>
      <c r="D35" s="180">
        <f>IF(共通部門配分率!D35="",0,ROUND(共通部門配分率!D35*'部門別(共通配分以前)_活動計算書'!$I35,0))</f>
        <v>0</v>
      </c>
      <c r="E35" s="180">
        <f>IF(共通部門配分率!E35="",0,ROUND(共通部門配分率!E35*'部門別(共通配分以前)_活動計算書'!$I35,0))</f>
        <v>0</v>
      </c>
      <c r="F35" s="180">
        <f>IF(共通部門配分率!F35="",0,ROUND(共通部門配分率!F35*'部門別(共通配分以前)_活動計算書'!$I35,0))</f>
        <v>0</v>
      </c>
      <c r="G35" s="180">
        <f>IF(共通部門配分率!G35="",0,ROUND(共通部門配分率!G35*'部門別(共通配分以前)_活動計算書'!$I35,0))</f>
        <v>0</v>
      </c>
      <c r="H35" s="180">
        <f>IF(共通部門配分率!H35="",0,ROUND(共通部門配分率!H35*'部門別(共通配分以前)_活動計算書'!$I35,0))</f>
        <v>0</v>
      </c>
      <c r="I35" s="180">
        <f t="shared" si="1"/>
        <v>0</v>
      </c>
      <c r="J35" s="166">
        <f>IF(共通部門配分率!J35="",0,ROUND(共通部門配分率!J35*'部門別(共通配分以前)_活動計算書'!$I35,0))</f>
        <v>0</v>
      </c>
      <c r="K35" s="180">
        <f t="shared" si="2"/>
        <v>0</v>
      </c>
      <c r="L35" s="181">
        <f t="shared" si="0"/>
        <v>0</v>
      </c>
    </row>
    <row r="36" spans="1:12">
      <c r="A36" s="174" t="s">
        <v>20</v>
      </c>
      <c r="B36" s="192">
        <f>'部門別(共通配分以前)_活動計算書'!I36</f>
        <v>0</v>
      </c>
      <c r="C36" s="180">
        <f>IF(共通部門配分率!C36="",0,ROUND(共通部門配分率!C36*'部門別(共通配分以前)_活動計算書'!$I36,0))</f>
        <v>0</v>
      </c>
      <c r="D36" s="180">
        <f>IF(共通部門配分率!D36="",0,ROUND(共通部門配分率!D36*'部門別(共通配分以前)_活動計算書'!$I36,0))</f>
        <v>0</v>
      </c>
      <c r="E36" s="180">
        <f>IF(共通部門配分率!E36="",0,ROUND(共通部門配分率!E36*'部門別(共通配分以前)_活動計算書'!$I36,0))</f>
        <v>0</v>
      </c>
      <c r="F36" s="180">
        <f>IF(共通部門配分率!F36="",0,ROUND(共通部門配分率!F36*'部門別(共通配分以前)_活動計算書'!$I36,0))</f>
        <v>0</v>
      </c>
      <c r="G36" s="180">
        <f>IF(共通部門配分率!G36="",0,ROUND(共通部門配分率!G36*'部門別(共通配分以前)_活動計算書'!$I36,0))</f>
        <v>0</v>
      </c>
      <c r="H36" s="180">
        <f>IF(共通部門配分率!H36="",0,ROUND(共通部門配分率!H36*'部門別(共通配分以前)_活動計算書'!$I36,0))</f>
        <v>0</v>
      </c>
      <c r="I36" s="180">
        <f t="shared" si="1"/>
        <v>0</v>
      </c>
      <c r="J36" s="166">
        <f>IF(共通部門配分率!J36="",0,ROUND(共通部門配分率!J36*'部門別(共通配分以前)_活動計算書'!$I36,0))</f>
        <v>0</v>
      </c>
      <c r="K36" s="180">
        <f t="shared" si="2"/>
        <v>0</v>
      </c>
      <c r="L36" s="181">
        <f t="shared" ref="L36:L65" si="4">K36-B36</f>
        <v>0</v>
      </c>
    </row>
    <row r="37" spans="1:12">
      <c r="A37" s="174" t="s">
        <v>21</v>
      </c>
      <c r="B37" s="192">
        <f>'部門別(共通配分以前)_活動計算書'!I37</f>
        <v>250000</v>
      </c>
      <c r="C37" s="180">
        <f>IF(共通部門配分率!C37="",0,ROUND(共通部門配分率!C37*'部門別(共通配分以前)_活動計算書'!$I37,0))</f>
        <v>0</v>
      </c>
      <c r="D37" s="180">
        <f>IF(共通部門配分率!D37="",0,ROUND(共通部門配分率!D37*'部門別(共通配分以前)_活動計算書'!$I37,0))</f>
        <v>137500</v>
      </c>
      <c r="E37" s="180">
        <f>IF(共通部門配分率!E37="",0,ROUND(共通部門配分率!E37*'部門別(共通配分以前)_活動計算書'!$I37,0))</f>
        <v>0</v>
      </c>
      <c r="F37" s="180">
        <f>IF(共通部門配分率!F37="",0,ROUND(共通部門配分率!F37*'部門別(共通配分以前)_活動計算書'!$I37,0))</f>
        <v>0</v>
      </c>
      <c r="G37" s="180">
        <f>IF(共通部門配分率!G37="",0,ROUND(共通部門配分率!G37*'部門別(共通配分以前)_活動計算書'!$I37,0))</f>
        <v>87500</v>
      </c>
      <c r="H37" s="180">
        <f>IF(共通部門配分率!H37="",0,ROUND(共通部門配分率!H37*'部門別(共通配分以前)_活動計算書'!$I37,0))</f>
        <v>0</v>
      </c>
      <c r="I37" s="180">
        <f t="shared" ref="I37:I62" si="5">SUM(C37:H37)</f>
        <v>225000</v>
      </c>
      <c r="J37" s="166">
        <f>IF(共通部門配分率!J37="",0,ROUND(共通部門配分率!J37*'部門別(共通配分以前)_活動計算書'!$I37,0))</f>
        <v>12500</v>
      </c>
      <c r="K37" s="180">
        <f t="shared" si="2"/>
        <v>237500</v>
      </c>
      <c r="L37" s="181">
        <f t="shared" si="4"/>
        <v>-12500</v>
      </c>
    </row>
    <row r="38" spans="1:12">
      <c r="A38" s="174" t="s">
        <v>87</v>
      </c>
      <c r="B38" s="192">
        <f>'部門別(共通配分以前)_活動計算書'!I38</f>
        <v>20000</v>
      </c>
      <c r="C38" s="180">
        <f>IF(共通部門配分率!C38="",0,ROUND(共通部門配分率!C38*'部門別(共通配分以前)_活動計算書'!$I38,0))</f>
        <v>0</v>
      </c>
      <c r="D38" s="180">
        <f>IF(共通部門配分率!D38="",0,ROUND(共通部門配分率!D38*'部門別(共通配分以前)_活動計算書'!$I38,0))</f>
        <v>11000</v>
      </c>
      <c r="E38" s="180">
        <f>IF(共通部門配分率!E38="",0,ROUND(共通部門配分率!E38*'部門別(共通配分以前)_活動計算書'!$I38,0))</f>
        <v>0</v>
      </c>
      <c r="F38" s="180">
        <f>IF(共通部門配分率!F38="",0,ROUND(共通部門配分率!F38*'部門別(共通配分以前)_活動計算書'!$I38,0))</f>
        <v>0</v>
      </c>
      <c r="G38" s="180">
        <f>IF(共通部門配分率!G38="",0,ROUND(共通部門配分率!G38*'部門別(共通配分以前)_活動計算書'!$I38,0))</f>
        <v>7000</v>
      </c>
      <c r="H38" s="180">
        <f>IF(共通部門配分率!H38="",0,ROUND(共通部門配分率!H38*'部門別(共通配分以前)_活動計算書'!$I38,0))</f>
        <v>0</v>
      </c>
      <c r="I38" s="180">
        <f t="shared" si="5"/>
        <v>18000</v>
      </c>
      <c r="J38" s="166">
        <f>IF(共通部門配分率!J38="",0,ROUND(共通部門配分率!J38*'部門別(共通配分以前)_活動計算書'!$I38,0))</f>
        <v>1000</v>
      </c>
      <c r="K38" s="180">
        <f t="shared" si="2"/>
        <v>19000</v>
      </c>
      <c r="L38" s="181">
        <f t="shared" si="4"/>
        <v>-1000</v>
      </c>
    </row>
    <row r="39" spans="1:12">
      <c r="A39" s="174" t="s">
        <v>22</v>
      </c>
      <c r="B39" s="192">
        <f>'部門別(共通配分以前)_活動計算書'!I39</f>
        <v>0</v>
      </c>
      <c r="C39" s="180">
        <f>IF(共通部門配分率!C39="",0,ROUND(共通部門配分率!C39*'部門別(共通配分以前)_活動計算書'!$I39,0))</f>
        <v>0</v>
      </c>
      <c r="D39" s="180">
        <f>IF(共通部門配分率!D39="",0,ROUND(共通部門配分率!D39*'部門別(共通配分以前)_活動計算書'!$I39,0))</f>
        <v>0</v>
      </c>
      <c r="E39" s="180">
        <f>IF(共通部門配分率!E39="",0,ROUND(共通部門配分率!E39*'部門別(共通配分以前)_活動計算書'!$I39,0))</f>
        <v>0</v>
      </c>
      <c r="F39" s="180">
        <f>IF(共通部門配分率!F39="",0,ROUND(共通部門配分率!F39*'部門別(共通配分以前)_活動計算書'!$I39,0))</f>
        <v>0</v>
      </c>
      <c r="G39" s="180">
        <f>IF(共通部門配分率!G39="",0,ROUND(共通部門配分率!G39*'部門別(共通配分以前)_活動計算書'!$I39,0))</f>
        <v>0</v>
      </c>
      <c r="H39" s="180">
        <f>IF(共通部門配分率!H39="",0,ROUND(共通部門配分率!H39*'部門別(共通配分以前)_活動計算書'!$I39,0))</f>
        <v>0</v>
      </c>
      <c r="I39" s="180">
        <f t="shared" si="5"/>
        <v>0</v>
      </c>
      <c r="J39" s="166">
        <f>IF(共通部門配分率!J39="",0,ROUND(共通部門配分率!J39*'部門別(共通配分以前)_活動計算書'!$I39,0))</f>
        <v>0</v>
      </c>
      <c r="K39" s="180">
        <f t="shared" si="2"/>
        <v>0</v>
      </c>
      <c r="L39" s="181">
        <f t="shared" si="4"/>
        <v>0</v>
      </c>
    </row>
    <row r="40" spans="1:12">
      <c r="A40" s="174" t="s">
        <v>23</v>
      </c>
      <c r="B40" s="192">
        <f>'部門別(共通配分以前)_活動計算書'!I40</f>
        <v>0</v>
      </c>
      <c r="C40" s="180">
        <f>IF(共通部門配分率!C40="",0,ROUND(共通部門配分率!C40*'部門別(共通配分以前)_活動計算書'!$I40,0))</f>
        <v>0</v>
      </c>
      <c r="D40" s="180">
        <f>IF(共通部門配分率!D40="",0,ROUND(共通部門配分率!D40*'部門別(共通配分以前)_活動計算書'!$I40,0))</f>
        <v>0</v>
      </c>
      <c r="E40" s="180">
        <f>IF(共通部門配分率!E40="",0,ROUND(共通部門配分率!E40*'部門別(共通配分以前)_活動計算書'!$I40,0))</f>
        <v>0</v>
      </c>
      <c r="F40" s="180">
        <f>IF(共通部門配分率!F40="",0,ROUND(共通部門配分率!F40*'部門別(共通配分以前)_活動計算書'!$I40,0))</f>
        <v>0</v>
      </c>
      <c r="G40" s="180">
        <f>IF(共通部門配分率!G40="",0,ROUND(共通部門配分率!G40*'部門別(共通配分以前)_活動計算書'!$I40,0))</f>
        <v>0</v>
      </c>
      <c r="H40" s="180">
        <f>IF(共通部門配分率!H40="",0,ROUND(共通部門配分率!H40*'部門別(共通配分以前)_活動計算書'!$I40,0))</f>
        <v>0</v>
      </c>
      <c r="I40" s="180">
        <f t="shared" si="5"/>
        <v>0</v>
      </c>
      <c r="J40" s="166">
        <f>IF(共通部門配分率!J40="",0,ROUND(共通部門配分率!J40*'部門別(共通配分以前)_活動計算書'!$I40,0))</f>
        <v>0</v>
      </c>
      <c r="K40" s="180">
        <f t="shared" si="2"/>
        <v>0</v>
      </c>
      <c r="L40" s="181">
        <f t="shared" si="4"/>
        <v>0</v>
      </c>
    </row>
    <row r="41" spans="1:12">
      <c r="A41" s="174" t="s">
        <v>24</v>
      </c>
      <c r="B41" s="192">
        <f>'部門別(共通配分以前)_活動計算書'!I41</f>
        <v>10000</v>
      </c>
      <c r="C41" s="180">
        <f>IF(共通部門配分率!C41="",0,ROUND(共通部門配分率!C41*'部門別(共通配分以前)_活動計算書'!$I41,0))</f>
        <v>0</v>
      </c>
      <c r="D41" s="180">
        <f>IF(共通部門配分率!D41="",0,ROUND(共通部門配分率!D41*'部門別(共通配分以前)_活動計算書'!$I41,0))</f>
        <v>5500</v>
      </c>
      <c r="E41" s="180">
        <f>IF(共通部門配分率!E41="",0,ROUND(共通部門配分率!E41*'部門別(共通配分以前)_活動計算書'!$I41,0))</f>
        <v>0</v>
      </c>
      <c r="F41" s="180">
        <f>IF(共通部門配分率!F41="",0,ROUND(共通部門配分率!F41*'部門別(共通配分以前)_活動計算書'!$I41,0))</f>
        <v>0</v>
      </c>
      <c r="G41" s="180">
        <f>IF(共通部門配分率!G41="",0,ROUND(共通部門配分率!G41*'部門別(共通配分以前)_活動計算書'!$I41,0))</f>
        <v>3500</v>
      </c>
      <c r="H41" s="180">
        <f>IF(共通部門配分率!H41="",0,ROUND(共通部門配分率!H41*'部門別(共通配分以前)_活動計算書'!$I41,0))</f>
        <v>0</v>
      </c>
      <c r="I41" s="180">
        <f t="shared" si="5"/>
        <v>9000</v>
      </c>
      <c r="J41" s="166">
        <f>IF(共通部門配分率!J41="",0,ROUND(共通部門配分率!J41*'部門別(共通配分以前)_活動計算書'!$I41,0))</f>
        <v>500</v>
      </c>
      <c r="K41" s="180">
        <f t="shared" si="2"/>
        <v>9500</v>
      </c>
      <c r="L41" s="181">
        <f t="shared" si="4"/>
        <v>-500</v>
      </c>
    </row>
    <row r="42" spans="1:12">
      <c r="A42" s="174" t="s">
        <v>270</v>
      </c>
      <c r="B42" s="192">
        <f>'部門別(共通配分以前)_活動計算書'!I42</f>
        <v>0</v>
      </c>
      <c r="C42" s="180">
        <f>IF(共通部門配分率!C42="",0,ROUND(共通部門配分率!C42*'部門別(共通配分以前)_活動計算書'!$I42,0))</f>
        <v>0</v>
      </c>
      <c r="D42" s="180">
        <f>IF(共通部門配分率!D42="",0,ROUND(共通部門配分率!D42*'部門別(共通配分以前)_活動計算書'!$I42,0))</f>
        <v>0</v>
      </c>
      <c r="E42" s="180">
        <f>IF(共通部門配分率!E42="",0,ROUND(共通部門配分率!E42*'部門別(共通配分以前)_活動計算書'!$I42,0))</f>
        <v>0</v>
      </c>
      <c r="F42" s="180">
        <f>IF(共通部門配分率!F42="",0,ROUND(共通部門配分率!F42*'部門別(共通配分以前)_活動計算書'!$I42,0))</f>
        <v>0</v>
      </c>
      <c r="G42" s="180">
        <f>IF(共通部門配分率!G42="",0,ROUND(共通部門配分率!G42*'部門別(共通配分以前)_活動計算書'!$I42,0))</f>
        <v>0</v>
      </c>
      <c r="H42" s="180">
        <f>IF(共通部門配分率!H42="",0,ROUND(共通部門配分率!H42*'部門別(共通配分以前)_活動計算書'!$I42,0))</f>
        <v>0</v>
      </c>
      <c r="I42" s="180">
        <f t="shared" si="5"/>
        <v>0</v>
      </c>
      <c r="J42" s="166">
        <f>IF(共通部門配分率!J42="",0,ROUND(共通部門配分率!J42*'部門別(共通配分以前)_活動計算書'!$I42,0))</f>
        <v>0</v>
      </c>
      <c r="K42" s="180">
        <f t="shared" si="2"/>
        <v>0</v>
      </c>
      <c r="L42" s="181">
        <f t="shared" si="4"/>
        <v>0</v>
      </c>
    </row>
    <row r="43" spans="1:12">
      <c r="A43" s="174" t="s">
        <v>25</v>
      </c>
      <c r="B43" s="192">
        <f>'部門別(共通配分以前)_活動計算書'!I43</f>
        <v>0</v>
      </c>
      <c r="C43" s="180">
        <f>IF(共通部門配分率!C43="",0,ROUND(共通部門配分率!C43*'部門別(共通配分以前)_活動計算書'!$I43,0))</f>
        <v>0</v>
      </c>
      <c r="D43" s="180">
        <f>IF(共通部門配分率!D43="",0,ROUND(共通部門配分率!D43*'部門別(共通配分以前)_活動計算書'!$I43,0))</f>
        <v>0</v>
      </c>
      <c r="E43" s="180">
        <f>IF(共通部門配分率!E43="",0,ROUND(共通部門配分率!E43*'部門別(共通配分以前)_活動計算書'!$I43,0))</f>
        <v>0</v>
      </c>
      <c r="F43" s="180">
        <f>IF(共通部門配分率!F43="",0,ROUND(共通部門配分率!F43*'部門別(共通配分以前)_活動計算書'!$I43,0))</f>
        <v>0</v>
      </c>
      <c r="G43" s="180">
        <f>IF(共通部門配分率!G43="",0,ROUND(共通部門配分率!G43*'部門別(共通配分以前)_活動計算書'!$I43,0))</f>
        <v>0</v>
      </c>
      <c r="H43" s="180">
        <f>IF(共通部門配分率!H43="",0,ROUND(共通部門配分率!H43*'部門別(共通配分以前)_活動計算書'!$I43,0))</f>
        <v>0</v>
      </c>
      <c r="I43" s="180">
        <f t="shared" si="5"/>
        <v>0</v>
      </c>
      <c r="J43" s="166">
        <f>IF(共通部門配分率!J43="",0,ROUND(共通部門配分率!J43*'部門別(共通配分以前)_活動計算書'!$I43,0))</f>
        <v>0</v>
      </c>
      <c r="K43" s="180">
        <f t="shared" si="2"/>
        <v>0</v>
      </c>
      <c r="L43" s="181">
        <f t="shared" si="4"/>
        <v>0</v>
      </c>
    </row>
    <row r="44" spans="1:12">
      <c r="A44" s="174" t="s">
        <v>193</v>
      </c>
      <c r="B44" s="192">
        <f>'部門別(共通配分以前)_活動計算書'!I44</f>
        <v>0</v>
      </c>
      <c r="C44" s="180">
        <f>IF(共通部門配分率!C44="",0,ROUND(共通部門配分率!C44*'部門別(共通配分以前)_活動計算書'!$I44,0))</f>
        <v>0</v>
      </c>
      <c r="D44" s="180">
        <f>IF(共通部門配分率!D44="",0,ROUND(共通部門配分率!D44*'部門別(共通配分以前)_活動計算書'!$I44,0))</f>
        <v>0</v>
      </c>
      <c r="E44" s="180">
        <f>IF(共通部門配分率!E44="",0,ROUND(共通部門配分率!E44*'部門別(共通配分以前)_活動計算書'!$I44,0))</f>
        <v>0</v>
      </c>
      <c r="F44" s="180">
        <f>IF(共通部門配分率!F44="",0,ROUND(共通部門配分率!F44*'部門別(共通配分以前)_活動計算書'!$I44,0))</f>
        <v>0</v>
      </c>
      <c r="G44" s="180">
        <f>IF(共通部門配分率!G44="",0,ROUND(共通部門配分率!G44*'部門別(共通配分以前)_活動計算書'!$I44,0))</f>
        <v>0</v>
      </c>
      <c r="H44" s="180">
        <f>IF(共通部門配分率!H44="",0,ROUND(共通部門配分率!H44*'部門別(共通配分以前)_活動計算書'!$I44,0))</f>
        <v>0</v>
      </c>
      <c r="I44" s="180">
        <f t="shared" si="5"/>
        <v>0</v>
      </c>
      <c r="J44" s="166">
        <f>IF(共通部門配分率!J44="",0,ROUND(共通部門配分率!J44*'部門別(共通配分以前)_活動計算書'!$I44,0))</f>
        <v>0</v>
      </c>
      <c r="K44" s="180">
        <f t="shared" si="2"/>
        <v>0</v>
      </c>
      <c r="L44" s="181">
        <f t="shared" si="4"/>
        <v>0</v>
      </c>
    </row>
    <row r="45" spans="1:12">
      <c r="A45" s="174" t="s">
        <v>223</v>
      </c>
      <c r="B45" s="192">
        <f>'部門別(共通配分以前)_活動計算書'!I45</f>
        <v>0</v>
      </c>
      <c r="C45" s="180">
        <f>IF(共通部門配分率!C45="",0,ROUND(共通部門配分率!C45*'部門別(共通配分以前)_活動計算書'!$I45,0))</f>
        <v>0</v>
      </c>
      <c r="D45" s="180">
        <f>IF(共通部門配分率!D45="",0,ROUND(共通部門配分率!D45*'部門別(共通配分以前)_活動計算書'!$I45,0))</f>
        <v>0</v>
      </c>
      <c r="E45" s="180">
        <f>IF(共通部門配分率!E45="",0,ROUND(共通部門配分率!E45*'部門別(共通配分以前)_活動計算書'!$I45,0))</f>
        <v>0</v>
      </c>
      <c r="F45" s="180">
        <f>IF(共通部門配分率!F45="",0,ROUND(共通部門配分率!F45*'部門別(共通配分以前)_活動計算書'!$I45,0))</f>
        <v>0</v>
      </c>
      <c r="G45" s="180">
        <f>IF(共通部門配分率!G45="",0,ROUND(共通部門配分率!G45*'部門別(共通配分以前)_活動計算書'!$I45,0))</f>
        <v>0</v>
      </c>
      <c r="H45" s="180">
        <f>IF(共通部門配分率!H45="",0,ROUND(共通部門配分率!H45*'部門別(共通配分以前)_活動計算書'!$I45,0))</f>
        <v>0</v>
      </c>
      <c r="I45" s="180">
        <f t="shared" si="5"/>
        <v>0</v>
      </c>
      <c r="J45" s="166">
        <f>IF(共通部門配分率!J45="",0,ROUND(共通部門配分率!J45*'部門別(共通配分以前)_活動計算書'!$I45,0))</f>
        <v>0</v>
      </c>
      <c r="K45" s="180">
        <f t="shared" si="2"/>
        <v>0</v>
      </c>
      <c r="L45" s="181">
        <f t="shared" si="4"/>
        <v>0</v>
      </c>
    </row>
    <row r="46" spans="1:12">
      <c r="A46" s="174" t="s">
        <v>26</v>
      </c>
      <c r="B46" s="192">
        <f>'部門別(共通配分以前)_活動計算書'!I46</f>
        <v>0</v>
      </c>
      <c r="C46" s="180">
        <f>IF(共通部門配分率!C46="",0,ROUND(共通部門配分率!C46*'部門別(共通配分以前)_活動計算書'!$I46,0))</f>
        <v>0</v>
      </c>
      <c r="D46" s="180">
        <f>IF(共通部門配分率!D46="",0,ROUND(共通部門配分率!D46*'部門別(共通配分以前)_活動計算書'!$I46,0))</f>
        <v>0</v>
      </c>
      <c r="E46" s="180">
        <f>IF(共通部門配分率!E46="",0,ROUND(共通部門配分率!E46*'部門別(共通配分以前)_活動計算書'!$I46,0))</f>
        <v>0</v>
      </c>
      <c r="F46" s="180">
        <f>IF(共通部門配分率!F46="",0,ROUND(共通部門配分率!F46*'部門別(共通配分以前)_活動計算書'!$I46,0))</f>
        <v>0</v>
      </c>
      <c r="G46" s="180">
        <f>IF(共通部門配分率!G46="",0,ROUND(共通部門配分率!G46*'部門別(共通配分以前)_活動計算書'!$I46,0))</f>
        <v>0</v>
      </c>
      <c r="H46" s="180">
        <f>IF(共通部門配分率!H46="",0,ROUND(共通部門配分率!H46*'部門別(共通配分以前)_活動計算書'!$I46,0))</f>
        <v>0</v>
      </c>
      <c r="I46" s="180">
        <f t="shared" si="5"/>
        <v>0</v>
      </c>
      <c r="J46" s="166">
        <f>IF(共通部門配分率!J46="",0,ROUND(共通部門配分率!J46*'部門別(共通配分以前)_活動計算書'!$I46,0))</f>
        <v>0</v>
      </c>
      <c r="K46" s="180">
        <f t="shared" si="2"/>
        <v>0</v>
      </c>
      <c r="L46" s="181">
        <f t="shared" si="4"/>
        <v>0</v>
      </c>
    </row>
    <row r="47" spans="1:12">
      <c r="A47" s="174" t="s">
        <v>89</v>
      </c>
      <c r="B47" s="192">
        <f>'部門別(共通配分以前)_活動計算書'!I47</f>
        <v>0</v>
      </c>
      <c r="C47" s="180">
        <f>IF(共通部門配分率!C47="",0,ROUND(共通部門配分率!C47*'部門別(共通配分以前)_活動計算書'!$I47,0))</f>
        <v>0</v>
      </c>
      <c r="D47" s="180">
        <f>IF(共通部門配分率!D47="",0,ROUND(共通部門配分率!D47*'部門別(共通配分以前)_活動計算書'!$I47,0))</f>
        <v>0</v>
      </c>
      <c r="E47" s="180">
        <f>IF(共通部門配分率!E47="",0,ROUND(共通部門配分率!E47*'部門別(共通配分以前)_活動計算書'!$I47,0))</f>
        <v>0</v>
      </c>
      <c r="F47" s="180">
        <f>IF(共通部門配分率!F47="",0,ROUND(共通部門配分率!F47*'部門別(共通配分以前)_活動計算書'!$I47,0))</f>
        <v>0</v>
      </c>
      <c r="G47" s="180">
        <f>IF(共通部門配分率!G47="",0,ROUND(共通部門配分率!G47*'部門別(共通配分以前)_活動計算書'!$I47,0))</f>
        <v>0</v>
      </c>
      <c r="H47" s="180">
        <f>IF(共通部門配分率!H47="",0,ROUND(共通部門配分率!H47*'部門別(共通配分以前)_活動計算書'!$I47,0))</f>
        <v>0</v>
      </c>
      <c r="I47" s="180">
        <f t="shared" si="5"/>
        <v>0</v>
      </c>
      <c r="J47" s="166">
        <f>IF(共通部門配分率!J47="",0,ROUND(共通部門配分率!J47*'部門別(共通配分以前)_活動計算書'!$I47,0))</f>
        <v>0</v>
      </c>
      <c r="K47" s="180">
        <f t="shared" si="2"/>
        <v>0</v>
      </c>
      <c r="L47" s="181">
        <f t="shared" si="4"/>
        <v>0</v>
      </c>
    </row>
    <row r="48" spans="1:12">
      <c r="A48" s="174" t="s">
        <v>192</v>
      </c>
      <c r="B48" s="192">
        <f>'部門別(共通配分以前)_活動計算書'!I48</f>
        <v>0</v>
      </c>
      <c r="C48" s="180">
        <f>IF(共通部門配分率!C48="",0,ROUND(共通部門配分率!C48*'部門別(共通配分以前)_活動計算書'!$I48,0))</f>
        <v>0</v>
      </c>
      <c r="D48" s="180">
        <f>IF(共通部門配分率!D48="",0,ROUND(共通部門配分率!D48*'部門別(共通配分以前)_活動計算書'!$I48,0))</f>
        <v>0</v>
      </c>
      <c r="E48" s="180">
        <f>IF(共通部門配分率!E48="",0,ROUND(共通部門配分率!E48*'部門別(共通配分以前)_活動計算書'!$I48,0))</f>
        <v>0</v>
      </c>
      <c r="F48" s="180">
        <f>IF(共通部門配分率!F48="",0,ROUND(共通部門配分率!F48*'部門別(共通配分以前)_活動計算書'!$I48,0))</f>
        <v>0</v>
      </c>
      <c r="G48" s="180">
        <f>IF(共通部門配分率!G48="",0,ROUND(共通部門配分率!G48*'部門別(共通配分以前)_活動計算書'!$I48,0))</f>
        <v>0</v>
      </c>
      <c r="H48" s="180">
        <f>IF(共通部門配分率!H48="",0,ROUND(共通部門配分率!H48*'部門別(共通配分以前)_活動計算書'!$I48,0))</f>
        <v>0</v>
      </c>
      <c r="I48" s="180">
        <f t="shared" si="5"/>
        <v>0</v>
      </c>
      <c r="J48" s="166">
        <f>IF(共通部門配分率!J48="",0,ROUND(共通部門配分率!J48*'部門別(共通配分以前)_活動計算書'!$I48,0))</f>
        <v>0</v>
      </c>
      <c r="K48" s="180">
        <f t="shared" si="2"/>
        <v>0</v>
      </c>
      <c r="L48" s="181">
        <f t="shared" si="4"/>
        <v>0</v>
      </c>
    </row>
    <row r="49" spans="1:12">
      <c r="A49" s="174" t="s">
        <v>88</v>
      </c>
      <c r="B49" s="192">
        <f>'部門別(共通配分以前)_活動計算書'!I49</f>
        <v>0</v>
      </c>
      <c r="C49" s="180">
        <f>IF(共通部門配分率!C49="",0,ROUND(共通部門配分率!C49*'部門別(共通配分以前)_活動計算書'!$I49,0))</f>
        <v>0</v>
      </c>
      <c r="D49" s="180">
        <f>IF(共通部門配分率!D49="",0,ROUND(共通部門配分率!D49*'部門別(共通配分以前)_活動計算書'!$I49,0))</f>
        <v>0</v>
      </c>
      <c r="E49" s="180">
        <f>IF(共通部門配分率!E49="",0,ROUND(共通部門配分率!E49*'部門別(共通配分以前)_活動計算書'!$I49,0))</f>
        <v>0</v>
      </c>
      <c r="F49" s="180">
        <f>IF(共通部門配分率!F49="",0,ROUND(共通部門配分率!F49*'部門別(共通配分以前)_活動計算書'!$I49,0))</f>
        <v>0</v>
      </c>
      <c r="G49" s="180">
        <f>IF(共通部門配分率!G49="",0,ROUND(共通部門配分率!G49*'部門別(共通配分以前)_活動計算書'!$I49,0))</f>
        <v>0</v>
      </c>
      <c r="H49" s="180">
        <f>IF(共通部門配分率!H49="",0,ROUND(共通部門配分率!H49*'部門別(共通配分以前)_活動計算書'!$I49,0))</f>
        <v>0</v>
      </c>
      <c r="I49" s="180">
        <f t="shared" si="5"/>
        <v>0</v>
      </c>
      <c r="J49" s="166">
        <f>IF(共通部門配分率!J49="",0,ROUND(共通部門配分率!J49*'部門別(共通配分以前)_活動計算書'!$I49,0))</f>
        <v>0</v>
      </c>
      <c r="K49" s="180">
        <f t="shared" si="2"/>
        <v>0</v>
      </c>
      <c r="L49" s="181">
        <f t="shared" si="4"/>
        <v>0</v>
      </c>
    </row>
    <row r="50" spans="1:12">
      <c r="A50" s="174" t="s">
        <v>27</v>
      </c>
      <c r="B50" s="192">
        <f>'部門別(共通配分以前)_活動計算書'!I50</f>
        <v>60000</v>
      </c>
      <c r="C50" s="180">
        <f>IF(共通部門配分率!C50="",0,ROUND(共通部門配分率!C50*'部門別(共通配分以前)_活動計算書'!$I50,0))</f>
        <v>0</v>
      </c>
      <c r="D50" s="180">
        <f>IF(共通部門配分率!D50="",0,ROUND(共通部門配分率!D50*'部門別(共通配分以前)_活動計算書'!$I50,0))</f>
        <v>33000</v>
      </c>
      <c r="E50" s="180">
        <f>IF(共通部門配分率!E50="",0,ROUND(共通部門配分率!E50*'部門別(共通配分以前)_活動計算書'!$I50,0))</f>
        <v>0</v>
      </c>
      <c r="F50" s="180">
        <f>IF(共通部門配分率!F50="",0,ROUND(共通部門配分率!F50*'部門別(共通配分以前)_活動計算書'!$I50,0))</f>
        <v>0</v>
      </c>
      <c r="G50" s="180">
        <f>IF(共通部門配分率!G50="",0,ROUND(共通部門配分率!G50*'部門別(共通配分以前)_活動計算書'!$I50,0))</f>
        <v>21000</v>
      </c>
      <c r="H50" s="180">
        <f>IF(共通部門配分率!H50="",0,ROUND(共通部門配分率!H50*'部門別(共通配分以前)_活動計算書'!$I50,0))</f>
        <v>0</v>
      </c>
      <c r="I50" s="180">
        <f t="shared" si="5"/>
        <v>54000</v>
      </c>
      <c r="J50" s="166">
        <f>IF(共通部門配分率!J50="",0,ROUND(共通部門配分率!J50*'部門別(共通配分以前)_活動計算書'!$I50,0))</f>
        <v>3000</v>
      </c>
      <c r="K50" s="180">
        <f>I50+J50</f>
        <v>57000</v>
      </c>
      <c r="L50" s="181">
        <f t="shared" si="4"/>
        <v>-3000</v>
      </c>
    </row>
    <row r="51" spans="1:12">
      <c r="A51" s="174" t="s">
        <v>28</v>
      </c>
      <c r="B51" s="192">
        <f>'部門別(共通配分以前)_活動計算書'!I51</f>
        <v>5000</v>
      </c>
      <c r="C51" s="180">
        <f>IF(共通部門配分率!C51="",0,ROUND(共通部門配分率!C51*'部門別(共通配分以前)_活動計算書'!$I51,0))</f>
        <v>0</v>
      </c>
      <c r="D51" s="180">
        <f>IF(共通部門配分率!D51="",0,ROUND(共通部門配分率!D51*'部門別(共通配分以前)_活動計算書'!$I51,0))</f>
        <v>2750</v>
      </c>
      <c r="E51" s="180">
        <f>IF(共通部門配分率!E51="",0,ROUND(共通部門配分率!E51*'部門別(共通配分以前)_活動計算書'!$I51,0))</f>
        <v>0</v>
      </c>
      <c r="F51" s="180">
        <f>IF(共通部門配分率!F51="",0,ROUND(共通部門配分率!F51*'部門別(共通配分以前)_活動計算書'!$I51,0))</f>
        <v>0</v>
      </c>
      <c r="G51" s="180">
        <f>IF(共通部門配分率!G51="",0,ROUND(共通部門配分率!G51*'部門別(共通配分以前)_活動計算書'!$I51,0))</f>
        <v>1750</v>
      </c>
      <c r="H51" s="180">
        <f>IF(共通部門配分率!H51="",0,ROUND(共通部門配分率!H51*'部門別(共通配分以前)_活動計算書'!$I51,0))</f>
        <v>0</v>
      </c>
      <c r="I51" s="180">
        <f t="shared" si="5"/>
        <v>4500</v>
      </c>
      <c r="J51" s="166">
        <f>IF(共通部門配分率!J51="",0,ROUND(共通部門配分率!J51*'部門別(共通配分以前)_活動計算書'!$I51,0))</f>
        <v>250</v>
      </c>
      <c r="K51" s="180">
        <f t="shared" si="2"/>
        <v>4750</v>
      </c>
      <c r="L51" s="181">
        <f t="shared" si="4"/>
        <v>-250</v>
      </c>
    </row>
    <row r="52" spans="1:12">
      <c r="A52" s="174" t="s">
        <v>29</v>
      </c>
      <c r="B52" s="192">
        <f>'部門別(共通配分以前)_活動計算書'!I52</f>
        <v>0</v>
      </c>
      <c r="C52" s="180">
        <f>IF(共通部門配分率!C52="",0,ROUND(共通部門配分率!C52*'部門別(共通配分以前)_活動計算書'!$I52,0))</f>
        <v>0</v>
      </c>
      <c r="D52" s="180">
        <f>IF(共通部門配分率!D52="",0,ROUND(共通部門配分率!D52*'部門別(共通配分以前)_活動計算書'!$I52,0))</f>
        <v>0</v>
      </c>
      <c r="E52" s="180">
        <f>IF(共通部門配分率!E52="",0,ROUND(共通部門配分率!E52*'部門別(共通配分以前)_活動計算書'!$I52,0))</f>
        <v>0</v>
      </c>
      <c r="F52" s="180">
        <f>IF(共通部門配分率!F52="",0,ROUND(共通部門配分率!F52*'部門別(共通配分以前)_活動計算書'!$I52,0))</f>
        <v>0</v>
      </c>
      <c r="G52" s="180">
        <f>IF(共通部門配分率!G52="",0,ROUND(共通部門配分率!G52*'部門別(共通配分以前)_活動計算書'!$I52,0))</f>
        <v>0</v>
      </c>
      <c r="H52" s="180">
        <f>IF(共通部門配分率!H52="",0,ROUND(共通部門配分率!H52*'部門別(共通配分以前)_活動計算書'!$I52,0))</f>
        <v>0</v>
      </c>
      <c r="I52" s="180">
        <f t="shared" si="5"/>
        <v>0</v>
      </c>
      <c r="J52" s="166">
        <f>IF(共通部門配分率!J52="",0,ROUND(共通部門配分率!J52*'部門別(共通配分以前)_活動計算書'!$I52,0))</f>
        <v>0</v>
      </c>
      <c r="K52" s="180">
        <f t="shared" si="2"/>
        <v>0</v>
      </c>
      <c r="L52" s="181">
        <f t="shared" si="4"/>
        <v>0</v>
      </c>
    </row>
    <row r="53" spans="1:12">
      <c r="A53" s="174" t="s">
        <v>191</v>
      </c>
      <c r="B53" s="192">
        <f>'部門別(共通配分以前)_活動計算書'!I53</f>
        <v>20000</v>
      </c>
      <c r="C53" s="180">
        <f>IF(共通部門配分率!C53="",0,ROUND(共通部門配分率!C53*'部門別(共通配分以前)_活動計算書'!$I53,0))</f>
        <v>0</v>
      </c>
      <c r="D53" s="180">
        <f>IF(共通部門配分率!D53="",0,ROUND(共通部門配分率!D53*'部門別(共通配分以前)_活動計算書'!$I53,0))</f>
        <v>11000</v>
      </c>
      <c r="E53" s="180">
        <f>IF(共通部門配分率!E53="",0,ROUND(共通部門配分率!E53*'部門別(共通配分以前)_活動計算書'!$I53,0))</f>
        <v>0</v>
      </c>
      <c r="F53" s="180">
        <f>IF(共通部門配分率!F53="",0,ROUND(共通部門配分率!F53*'部門別(共通配分以前)_活動計算書'!$I53,0))</f>
        <v>0</v>
      </c>
      <c r="G53" s="180">
        <f>IF(共通部門配分率!G53="",0,ROUND(共通部門配分率!G53*'部門別(共通配分以前)_活動計算書'!$I53,0))</f>
        <v>7000</v>
      </c>
      <c r="H53" s="180">
        <f>IF(共通部門配分率!H53="",0,ROUND(共通部門配分率!H53*'部門別(共通配分以前)_活動計算書'!$I53,0))</f>
        <v>0</v>
      </c>
      <c r="I53" s="180">
        <f t="shared" si="5"/>
        <v>18000</v>
      </c>
      <c r="J53" s="166">
        <f>IF(共通部門配分率!J53="",0,ROUND(共通部門配分率!J53*'部門別(共通配分以前)_活動計算書'!$I53,0))</f>
        <v>1000</v>
      </c>
      <c r="K53" s="180">
        <f t="shared" si="2"/>
        <v>19000</v>
      </c>
      <c r="L53" s="181">
        <f t="shared" si="4"/>
        <v>-1000</v>
      </c>
    </row>
    <row r="54" spans="1:12">
      <c r="A54" s="174" t="s">
        <v>30</v>
      </c>
      <c r="B54" s="192">
        <f>'部門別(共通配分以前)_活動計算書'!I54</f>
        <v>198000</v>
      </c>
      <c r="C54" s="180">
        <f>IF(共通部門配分率!C54="",0,ROUND(共通部門配分率!C54*'部門別(共通配分以前)_活動計算書'!$I54,0))</f>
        <v>0</v>
      </c>
      <c r="D54" s="180">
        <f>IF(共通部門配分率!D54="",0,ROUND(共通部門配分率!D54*'部門別(共通配分以前)_活動計算書'!$I54,0))</f>
        <v>108900</v>
      </c>
      <c r="E54" s="180">
        <f>IF(共通部門配分率!E54="",0,ROUND(共通部門配分率!E54*'部門別(共通配分以前)_活動計算書'!$I54,0))</f>
        <v>0</v>
      </c>
      <c r="F54" s="180">
        <f>IF(共通部門配分率!F54="",0,ROUND(共通部門配分率!F54*'部門別(共通配分以前)_活動計算書'!$I54,0))</f>
        <v>0</v>
      </c>
      <c r="G54" s="180">
        <f>IF(共通部門配分率!G54="",0,ROUND(共通部門配分率!G54*'部門別(共通配分以前)_活動計算書'!$I54,0))</f>
        <v>69300</v>
      </c>
      <c r="H54" s="180">
        <f>IF(共通部門配分率!H54="",0,ROUND(共通部門配分率!H54*'部門別(共通配分以前)_活動計算書'!$I54,0))</f>
        <v>0</v>
      </c>
      <c r="I54" s="180">
        <f t="shared" si="5"/>
        <v>178200</v>
      </c>
      <c r="J54" s="166">
        <f>IF(共通部門配分率!J54="",0,ROUND(共通部門配分率!J54*'部門別(共通配分以前)_活動計算書'!$I54,0))</f>
        <v>9900</v>
      </c>
      <c r="K54" s="180">
        <f t="shared" si="2"/>
        <v>188100</v>
      </c>
      <c r="L54" s="181">
        <f t="shared" si="4"/>
        <v>-9900</v>
      </c>
    </row>
    <row r="55" spans="1:12">
      <c r="A55" s="174" t="s">
        <v>272</v>
      </c>
      <c r="B55" s="192">
        <f>'部門別(共通配分以前)_活動計算書'!I55</f>
        <v>0</v>
      </c>
      <c r="C55" s="180">
        <f>IF(共通部門配分率!C55="",0,ROUND(共通部門配分率!C55*'部門別(共通配分以前)_活動計算書'!$I55,0))</f>
        <v>0</v>
      </c>
      <c r="D55" s="180">
        <f>IF(共通部門配分率!D55="",0,ROUND(共通部門配分率!D55*'部門別(共通配分以前)_活動計算書'!$I55,0))</f>
        <v>0</v>
      </c>
      <c r="E55" s="180">
        <f>IF(共通部門配分率!E55="",0,ROUND(共通部門配分率!E55*'部門別(共通配分以前)_活動計算書'!$I55,0))</f>
        <v>0</v>
      </c>
      <c r="F55" s="180">
        <f>IF(共通部門配分率!F55="",0,ROUND(共通部門配分率!F55*'部門別(共通配分以前)_活動計算書'!$I55,0))</f>
        <v>0</v>
      </c>
      <c r="G55" s="180">
        <f>IF(共通部門配分率!G55="",0,ROUND(共通部門配分率!G55*'部門別(共通配分以前)_活動計算書'!$I55,0))</f>
        <v>0</v>
      </c>
      <c r="H55" s="180">
        <f>IF(共通部門配分率!H55="",0,ROUND(共通部門配分率!H55*'部門別(共通配分以前)_活動計算書'!$I55,0))</f>
        <v>0</v>
      </c>
      <c r="I55" s="180">
        <f t="shared" si="5"/>
        <v>0</v>
      </c>
      <c r="J55" s="166">
        <f>IF(共通部門配分率!J55="",0,ROUND(共通部門配分率!J55*'部門別(共通配分以前)_活動計算書'!$I55,0))</f>
        <v>0</v>
      </c>
      <c r="K55" s="180">
        <f t="shared" si="2"/>
        <v>0</v>
      </c>
      <c r="L55" s="181">
        <f t="shared" si="4"/>
        <v>0</v>
      </c>
    </row>
    <row r="56" spans="1:12">
      <c r="A56" s="174" t="s">
        <v>31</v>
      </c>
      <c r="B56" s="192">
        <f>'部門別(共通配分以前)_活動計算書'!I56</f>
        <v>175000</v>
      </c>
      <c r="C56" s="180">
        <f>IF(共通部門配分率!C56="",0,ROUND(共通部門配分率!C56*'部門別(共通配分以前)_活動計算書'!$I56,0))</f>
        <v>0</v>
      </c>
      <c r="D56" s="180">
        <f>IF(共通部門配分率!D56="",0,ROUND(共通部門配分率!D56*'部門別(共通配分以前)_活動計算書'!$I56,0))</f>
        <v>96250</v>
      </c>
      <c r="E56" s="180">
        <f>IF(共通部門配分率!E56="",0,ROUND(共通部門配分率!E56*'部門別(共通配分以前)_活動計算書'!$I56,0))</f>
        <v>0</v>
      </c>
      <c r="F56" s="180">
        <f>IF(共通部門配分率!F56="",0,ROUND(共通部門配分率!F56*'部門別(共通配分以前)_活動計算書'!$I56,0))</f>
        <v>0</v>
      </c>
      <c r="G56" s="180">
        <f>IF(共通部門配分率!G56="",0,ROUND(共通部門配分率!G56*'部門別(共通配分以前)_活動計算書'!$I56,0))</f>
        <v>61250</v>
      </c>
      <c r="H56" s="180">
        <f>IF(共通部門配分率!H56="",0,ROUND(共通部門配分率!H56*'部門別(共通配分以前)_活動計算書'!$I56,0))</f>
        <v>0</v>
      </c>
      <c r="I56" s="180">
        <f t="shared" si="5"/>
        <v>157500</v>
      </c>
      <c r="J56" s="166">
        <f>IF(共通部門配分率!J56="",0,ROUND(共通部門配分率!J56*'部門別(共通配分以前)_活動計算書'!$I56,0))</f>
        <v>8750</v>
      </c>
      <c r="K56" s="180">
        <f t="shared" si="2"/>
        <v>166250</v>
      </c>
      <c r="L56" s="181">
        <f t="shared" si="4"/>
        <v>-8750</v>
      </c>
    </row>
    <row r="57" spans="1:12">
      <c r="A57" s="174" t="s">
        <v>92</v>
      </c>
      <c r="B57" s="192">
        <f>'部門別(共通配分以前)_活動計算書'!I57</f>
        <v>0</v>
      </c>
      <c r="C57" s="180">
        <f>IF(共通部門配分率!C57="",0,ROUND(共通部門配分率!C57*'部門別(共通配分以前)_活動計算書'!$I57,0))</f>
        <v>0</v>
      </c>
      <c r="D57" s="180">
        <f>IF(共通部門配分率!D57="",0,ROUND(共通部門配分率!D57*'部門別(共通配分以前)_活動計算書'!$I57,0))</f>
        <v>0</v>
      </c>
      <c r="E57" s="180">
        <f>IF(共通部門配分率!E57="",0,ROUND(共通部門配分率!E57*'部門別(共通配分以前)_活動計算書'!$I57,0))</f>
        <v>0</v>
      </c>
      <c r="F57" s="180">
        <f>IF(共通部門配分率!F57="",0,ROUND(共通部門配分率!F57*'部門別(共通配分以前)_活動計算書'!$I57,0))</f>
        <v>0</v>
      </c>
      <c r="G57" s="180">
        <f>IF(共通部門配分率!G57="",0,ROUND(共通部門配分率!G57*'部門別(共通配分以前)_活動計算書'!$I57,0))</f>
        <v>0</v>
      </c>
      <c r="H57" s="180">
        <f>IF(共通部門配分率!H57="",0,ROUND(共通部門配分率!H57*'部門別(共通配分以前)_活動計算書'!$I57,0))</f>
        <v>0</v>
      </c>
      <c r="I57" s="180">
        <f t="shared" si="5"/>
        <v>0</v>
      </c>
      <c r="J57" s="166">
        <f>IF(共通部門配分率!J57="",0,ROUND(共通部門配分率!J57*'部門別(共通配分以前)_活動計算書'!$I57,0))</f>
        <v>0</v>
      </c>
      <c r="K57" s="180">
        <f t="shared" si="2"/>
        <v>0</v>
      </c>
      <c r="L57" s="181">
        <f t="shared" si="4"/>
        <v>0</v>
      </c>
    </row>
    <row r="58" spans="1:12">
      <c r="A58" s="174" t="s">
        <v>190</v>
      </c>
      <c r="B58" s="192">
        <f>'部門別(共通配分以前)_活動計算書'!I58</f>
        <v>0</v>
      </c>
      <c r="C58" s="180">
        <f>IF(共通部門配分率!C58="",0,ROUND(共通部門配分率!C58*'部門別(共通配分以前)_活動計算書'!$I58,0))</f>
        <v>0</v>
      </c>
      <c r="D58" s="180">
        <f>IF(共通部門配分率!D58="",0,ROUND(共通部門配分率!D58*'部門別(共通配分以前)_活動計算書'!$I58,0))</f>
        <v>0</v>
      </c>
      <c r="E58" s="180">
        <f>IF(共通部門配分率!E58="",0,ROUND(共通部門配分率!E58*'部門別(共通配分以前)_活動計算書'!$I58,0))</f>
        <v>0</v>
      </c>
      <c r="F58" s="180">
        <f>IF(共通部門配分率!F58="",0,ROUND(共通部門配分率!F58*'部門別(共通配分以前)_活動計算書'!$I58,0))</f>
        <v>0</v>
      </c>
      <c r="G58" s="180">
        <f>IF(共通部門配分率!G58="",0,ROUND(共通部門配分率!G58*'部門別(共通配分以前)_活動計算書'!$I58,0))</f>
        <v>0</v>
      </c>
      <c r="H58" s="180">
        <f>IF(共通部門配分率!H58="",0,ROUND(共通部門配分率!H58*'部門別(共通配分以前)_活動計算書'!$I58,0))</f>
        <v>0</v>
      </c>
      <c r="I58" s="180">
        <f t="shared" si="5"/>
        <v>0</v>
      </c>
      <c r="J58" s="166">
        <f>IF(共通部門配分率!J58="",0,ROUND(共通部門配分率!J58*'部門別(共通配分以前)_活動計算書'!$I58,0))</f>
        <v>0</v>
      </c>
      <c r="K58" s="180">
        <f t="shared" si="2"/>
        <v>0</v>
      </c>
      <c r="L58" s="181">
        <f t="shared" si="4"/>
        <v>0</v>
      </c>
    </row>
    <row r="59" spans="1:12">
      <c r="A59" s="174" t="s">
        <v>32</v>
      </c>
      <c r="B59" s="192">
        <f>'部門別(共通配分以前)_活動計算書'!I59</f>
        <v>0</v>
      </c>
      <c r="C59" s="180">
        <f>IF(共通部門配分率!C59="",0,ROUND(共通部門配分率!C59*'部門別(共通配分以前)_活動計算書'!$I59,0))</f>
        <v>0</v>
      </c>
      <c r="D59" s="180">
        <f>IF(共通部門配分率!D59="",0,ROUND(共通部門配分率!D59*'部門別(共通配分以前)_活動計算書'!$I59,0))</f>
        <v>0</v>
      </c>
      <c r="E59" s="180">
        <f>IF(共通部門配分率!E59="",0,ROUND(共通部門配分率!E59*'部門別(共通配分以前)_活動計算書'!$I59,0))</f>
        <v>0</v>
      </c>
      <c r="F59" s="180">
        <f>IF(共通部門配分率!F59="",0,ROUND(共通部門配分率!F59*'部門別(共通配分以前)_活動計算書'!$I59,0))</f>
        <v>0</v>
      </c>
      <c r="G59" s="180">
        <f>IF(共通部門配分率!G59="",0,ROUND(共通部門配分率!G59*'部門別(共通配分以前)_活動計算書'!$I59,0))</f>
        <v>0</v>
      </c>
      <c r="H59" s="180">
        <f>IF(共通部門配分率!H59="",0,ROUND(共通部門配分率!H59*'部門別(共通配分以前)_活動計算書'!$I59,0))</f>
        <v>0</v>
      </c>
      <c r="I59" s="180">
        <f t="shared" si="5"/>
        <v>0</v>
      </c>
      <c r="J59" s="166">
        <f>IF(共通部門配分率!J59="",0,ROUND(共通部門配分率!J59*'部門別(共通配分以前)_活動計算書'!$I59,0))</f>
        <v>0</v>
      </c>
      <c r="K59" s="180">
        <f t="shared" si="2"/>
        <v>0</v>
      </c>
      <c r="L59" s="181">
        <f t="shared" si="4"/>
        <v>0</v>
      </c>
    </row>
    <row r="60" spans="1:12">
      <c r="A60" s="174" t="s">
        <v>274</v>
      </c>
      <c r="B60" s="192">
        <f>'部門別(共通配分以前)_活動計算書'!I60</f>
        <v>0</v>
      </c>
      <c r="C60" s="180">
        <f>IF(共通部門配分率!C60="",0,ROUND(共通部門配分率!C60*'部門別(共通配分以前)_活動計算書'!$I60,0))</f>
        <v>0</v>
      </c>
      <c r="D60" s="180">
        <f>IF(共通部門配分率!D60="",0,ROUND(共通部門配分率!D60*'部門別(共通配分以前)_活動計算書'!$I60,0))</f>
        <v>0</v>
      </c>
      <c r="E60" s="180">
        <f>IF(共通部門配分率!E60="",0,ROUND(共通部門配分率!E60*'部門別(共通配分以前)_活動計算書'!$I60,0))</f>
        <v>0</v>
      </c>
      <c r="F60" s="180">
        <f>IF(共通部門配分率!F60="",0,ROUND(共通部門配分率!F60*'部門別(共通配分以前)_活動計算書'!$I60,0))</f>
        <v>0</v>
      </c>
      <c r="G60" s="180">
        <f>IF(共通部門配分率!G60="",0,ROUND(共通部門配分率!G60*'部門別(共通配分以前)_活動計算書'!$I60,0))</f>
        <v>0</v>
      </c>
      <c r="H60" s="180">
        <f>IF(共通部門配分率!H60="",0,ROUND(共通部門配分率!H60*'部門別(共通配分以前)_活動計算書'!$I60,0))</f>
        <v>0</v>
      </c>
      <c r="I60" s="180">
        <f t="shared" si="5"/>
        <v>0</v>
      </c>
      <c r="J60" s="166">
        <f>IF(共通部門配分率!J60="",0,ROUND(共通部門配分率!J60*'部門別(共通配分以前)_活動計算書'!$I60,0))</f>
        <v>0</v>
      </c>
      <c r="K60" s="180">
        <f t="shared" si="2"/>
        <v>0</v>
      </c>
      <c r="L60" s="181">
        <f t="shared" si="4"/>
        <v>0</v>
      </c>
    </row>
    <row r="61" spans="1:12">
      <c r="A61" s="174" t="s">
        <v>94</v>
      </c>
      <c r="B61" s="192">
        <f>'部門別(共通配分以前)_活動計算書'!I61</f>
        <v>0</v>
      </c>
      <c r="C61" s="180">
        <f>IF(共通部門配分率!C61="",0,ROUND(共通部門配分率!C61*'部門別(共通配分以前)_活動計算書'!$I61,0))</f>
        <v>0</v>
      </c>
      <c r="D61" s="180">
        <f>IF(共通部門配分率!D61="",0,ROUND(共通部門配分率!D61*'部門別(共通配分以前)_活動計算書'!$I61,0))</f>
        <v>0</v>
      </c>
      <c r="E61" s="180">
        <f>IF(共通部門配分率!E61="",0,ROUND(共通部門配分率!E61*'部門別(共通配分以前)_活動計算書'!$I61,0))</f>
        <v>0</v>
      </c>
      <c r="F61" s="180">
        <f>IF(共通部門配分率!F61="",0,ROUND(共通部門配分率!F61*'部門別(共通配分以前)_活動計算書'!$I61,0))</f>
        <v>0</v>
      </c>
      <c r="G61" s="180">
        <f>IF(共通部門配分率!G61="",0,ROUND(共通部門配分率!G61*'部門別(共通配分以前)_活動計算書'!$I61,0))</f>
        <v>0</v>
      </c>
      <c r="H61" s="180">
        <f>IF(共通部門配分率!H61="",0,ROUND(共通部門配分率!H61*'部門別(共通配分以前)_活動計算書'!$I61,0))</f>
        <v>0</v>
      </c>
      <c r="I61" s="180">
        <f t="shared" si="5"/>
        <v>0</v>
      </c>
      <c r="J61" s="166">
        <f>IF(共通部門配分率!J61="",0,ROUND(共通部門配分率!J61*'部門別(共通配分以前)_活動計算書'!$I61,0))</f>
        <v>0</v>
      </c>
      <c r="K61" s="180">
        <f t="shared" si="2"/>
        <v>0</v>
      </c>
      <c r="L61" s="181">
        <f t="shared" si="4"/>
        <v>0</v>
      </c>
    </row>
    <row r="62" spans="1:12">
      <c r="A62" s="174" t="s">
        <v>95</v>
      </c>
      <c r="B62" s="192">
        <f>'部門別(共通配分以前)_活動計算書'!I62</f>
        <v>0</v>
      </c>
      <c r="C62" s="180">
        <f>IF(共通部門配分率!C62="",0,ROUND(共通部門配分率!C62*'部門別(共通配分以前)_活動計算書'!$I62,0))</f>
        <v>0</v>
      </c>
      <c r="D62" s="180">
        <f>IF(共通部門配分率!D62="",0,ROUND(共通部門配分率!D62*'部門別(共通配分以前)_活動計算書'!$I62,0))</f>
        <v>0</v>
      </c>
      <c r="E62" s="180">
        <f>IF(共通部門配分率!E62="",0,ROUND(共通部門配分率!E62*'部門別(共通配分以前)_活動計算書'!$I62,0))</f>
        <v>0</v>
      </c>
      <c r="F62" s="180">
        <f>IF(共通部門配分率!F62="",0,ROUND(共通部門配分率!F62*'部門別(共通配分以前)_活動計算書'!$I62,0))</f>
        <v>0</v>
      </c>
      <c r="G62" s="180">
        <f>IF(共通部門配分率!G62="",0,ROUND(共通部門配分率!G62*'部門別(共通配分以前)_活動計算書'!$I62,0))</f>
        <v>0</v>
      </c>
      <c r="H62" s="180">
        <f>IF(共通部門配分率!H62="",0,ROUND(共通部門配分率!H62*'部門別(共通配分以前)_活動計算書'!$I62,0))</f>
        <v>0</v>
      </c>
      <c r="I62" s="180">
        <f t="shared" si="5"/>
        <v>0</v>
      </c>
      <c r="J62" s="166">
        <f>IF(共通部門配分率!J62="",0,ROUND(共通部門配分率!J62*'部門別(共通配分以前)_活動計算書'!$I62,0))</f>
        <v>0</v>
      </c>
      <c r="K62" s="180">
        <f t="shared" si="2"/>
        <v>0</v>
      </c>
      <c r="L62" s="181">
        <f t="shared" si="4"/>
        <v>0</v>
      </c>
    </row>
    <row r="63" spans="1:12">
      <c r="A63" s="176" t="s">
        <v>279</v>
      </c>
      <c r="B63" s="180">
        <f t="shared" ref="B63:K63" si="6">SUM(B30:B62)</f>
        <v>774000</v>
      </c>
      <c r="C63" s="180">
        <f t="shared" si="6"/>
        <v>0</v>
      </c>
      <c r="D63" s="180">
        <f t="shared" si="6"/>
        <v>425700</v>
      </c>
      <c r="E63" s="180">
        <f>SUM(E30:E62)</f>
        <v>0</v>
      </c>
      <c r="F63" s="180">
        <f t="shared" si="6"/>
        <v>0</v>
      </c>
      <c r="G63" s="180">
        <f t="shared" si="6"/>
        <v>270900</v>
      </c>
      <c r="H63" s="180">
        <f t="shared" si="6"/>
        <v>0</v>
      </c>
      <c r="I63" s="180">
        <f t="shared" si="6"/>
        <v>696600</v>
      </c>
      <c r="J63" s="180">
        <f t="shared" si="6"/>
        <v>38700</v>
      </c>
      <c r="K63" s="180">
        <f t="shared" si="6"/>
        <v>735300</v>
      </c>
      <c r="L63" s="181">
        <f t="shared" si="4"/>
        <v>-38700</v>
      </c>
    </row>
    <row r="64" spans="1:12">
      <c r="A64" s="177" t="s">
        <v>45</v>
      </c>
      <c r="B64" s="180">
        <f>'部門別(共通配分以前)_活動計算書'!I64</f>
        <v>5959000</v>
      </c>
      <c r="C64" s="180">
        <f t="shared" ref="C64:K64" si="7">C63+C28</f>
        <v>0</v>
      </c>
      <c r="D64" s="180">
        <f t="shared" si="7"/>
        <v>3240950</v>
      </c>
      <c r="E64" s="180">
        <f>E63+E28</f>
        <v>0</v>
      </c>
      <c r="F64" s="180">
        <f t="shared" si="7"/>
        <v>0</v>
      </c>
      <c r="G64" s="180">
        <f t="shared" si="7"/>
        <v>2565650</v>
      </c>
      <c r="H64" s="180">
        <f t="shared" si="7"/>
        <v>0</v>
      </c>
      <c r="I64" s="180">
        <f t="shared" si="7"/>
        <v>5806600</v>
      </c>
      <c r="J64" s="180">
        <f t="shared" si="7"/>
        <v>38700</v>
      </c>
      <c r="K64" s="180">
        <f t="shared" si="7"/>
        <v>5845300</v>
      </c>
      <c r="L64" s="181">
        <f t="shared" si="4"/>
        <v>-113700</v>
      </c>
    </row>
    <row r="65" spans="1:12">
      <c r="A65" s="177" t="s">
        <v>126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>
        <f>'部門別(共通配分以前)_活動計算書'!R65</f>
        <v>0</v>
      </c>
      <c r="L65" s="181">
        <f t="shared" si="4"/>
        <v>0</v>
      </c>
    </row>
  </sheetData>
  <phoneticPr fontId="11"/>
  <pageMargins left="0.75" right="0.75" top="1" bottom="1" header="0.3" footer="0.3"/>
  <pageSetup paperSize="9"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6"/>
  <sheetViews>
    <sheetView zoomScale="85" zoomScaleNormal="85" workbookViewId="0">
      <pane ySplit="1" topLeftCell="A2" activePane="bottomLeft" state="frozenSplit"/>
      <selection activeCell="D10" sqref="D10"/>
      <selection pane="bottomLeft" activeCell="K7" sqref="K7"/>
    </sheetView>
  </sheetViews>
  <sheetFormatPr baseColWidth="10" defaultColWidth="12.83203125" defaultRowHeight="15"/>
  <cols>
    <col min="1" max="1" width="23.5" style="163" bestFit="1" customWidth="1"/>
    <col min="2" max="11" width="12.83203125" style="163"/>
    <col min="12" max="12" width="15.83203125" style="163" customWidth="1"/>
    <col min="13" max="16384" width="12.83203125" style="163"/>
  </cols>
  <sheetData>
    <row r="1" spans="1:12" ht="37" customHeight="1" thickBot="1">
      <c r="A1" s="160" t="s">
        <v>280</v>
      </c>
      <c r="B1" s="219" t="str">
        <f>共通経費の按分比率!B4</f>
        <v>まちづくり講座</v>
      </c>
      <c r="C1" s="219" t="str">
        <f>共通経費の按分比率!C4</f>
        <v>創業支援</v>
      </c>
      <c r="D1" s="219">
        <f>共通経費の按分比率!D4</f>
        <v>0</v>
      </c>
      <c r="E1" s="219">
        <f>共通経費の按分比率!E4</f>
        <v>0</v>
      </c>
      <c r="F1" s="219" t="str">
        <f>共通経費の按分比率!F4</f>
        <v>視察研修受入・講演 等</v>
      </c>
      <c r="G1" s="219">
        <f>共通経費の按分比率!G4</f>
        <v>0</v>
      </c>
      <c r="H1" s="182" t="s">
        <v>262</v>
      </c>
      <c r="I1" s="183" t="s">
        <v>276</v>
      </c>
      <c r="J1" s="183" t="s">
        <v>265</v>
      </c>
      <c r="K1" s="161" t="s">
        <v>265</v>
      </c>
      <c r="L1" s="247" t="s">
        <v>281</v>
      </c>
    </row>
    <row r="2" spans="1:12">
      <c r="A2" s="164" t="s">
        <v>8</v>
      </c>
      <c r="B2" s="180"/>
      <c r="C2" s="180"/>
      <c r="D2" s="180"/>
      <c r="E2" s="180"/>
      <c r="F2" s="180"/>
      <c r="G2" s="180"/>
      <c r="H2" s="206"/>
      <c r="I2" s="180"/>
      <c r="J2" s="206"/>
      <c r="K2" s="180">
        <f>'部門別(共通配分以前)_活動計算書'!K2</f>
        <v>0</v>
      </c>
      <c r="L2" s="208"/>
    </row>
    <row r="3" spans="1:12">
      <c r="A3" s="165" t="s">
        <v>3</v>
      </c>
      <c r="B3" s="180">
        <f>'部門別(共通配分以前)_活動計算書'!B3+共通部門配分額!C3</f>
        <v>0</v>
      </c>
      <c r="C3" s="180">
        <f>'部門別(共通配分以前)_活動計算書'!C3+共通部門配分額!D3</f>
        <v>0</v>
      </c>
      <c r="D3" s="180">
        <f>'部門別(共通配分以前)_活動計算書'!D3+共通部門配分額!E3</f>
        <v>0</v>
      </c>
      <c r="E3" s="180">
        <f>'部門別(共通配分以前)_活動計算書'!E3+共通部門配分額!F3</f>
        <v>0</v>
      </c>
      <c r="F3" s="180">
        <f>'部門別(共通配分以前)_活動計算書'!F3+共通部門配分額!G3</f>
        <v>0</v>
      </c>
      <c r="G3" s="180">
        <f>'部門別(共通配分以前)_活動計算書'!G3+共通部門配分額!H3</f>
        <v>0</v>
      </c>
      <c r="H3" s="206">
        <f>B3+C3+SUM(E3:G3)</f>
        <v>0</v>
      </c>
      <c r="I3" s="180">
        <f>'部門別(共通配分以前)_活動計算書'!J3+共通部門配分額!J3</f>
        <v>120000</v>
      </c>
      <c r="J3" s="206">
        <f>H3+I3</f>
        <v>120000</v>
      </c>
      <c r="K3" s="180">
        <f>'部門別(共通配分以前)_活動計算書'!K3</f>
        <v>120000</v>
      </c>
      <c r="L3" s="208">
        <f>J3-K3</f>
        <v>0</v>
      </c>
    </row>
    <row r="4" spans="1:12">
      <c r="A4" s="165" t="s">
        <v>4</v>
      </c>
      <c r="B4" s="180">
        <f>'部門別(共通配分以前)_活動計算書'!B4+共通部門配分額!C4</f>
        <v>0</v>
      </c>
      <c r="C4" s="180">
        <f>'部門別(共通配分以前)_活動計算書'!C4+共通部門配分額!D4</f>
        <v>0</v>
      </c>
      <c r="D4" s="180">
        <f>'部門別(共通配分以前)_活動計算書'!D4+共通部門配分額!E4</f>
        <v>0</v>
      </c>
      <c r="E4" s="180">
        <f>'部門別(共通配分以前)_活動計算書'!E4+共通部門配分額!F4</f>
        <v>0</v>
      </c>
      <c r="F4" s="180">
        <f>'部門別(共通配分以前)_活動計算書'!F4+共通部門配分額!G4</f>
        <v>0</v>
      </c>
      <c r="G4" s="180">
        <f>'部門別(共通配分以前)_活動計算書'!G4+共通部門配分額!H4</f>
        <v>0</v>
      </c>
      <c r="H4" s="206">
        <f>B4+C4+SUM(E4:G4)</f>
        <v>0</v>
      </c>
      <c r="I4" s="180">
        <f>'部門別(共通配分以前)_活動計算書'!J4+共通部門配分額!J4</f>
        <v>0</v>
      </c>
      <c r="J4" s="206">
        <f t="shared" ref="J4:J62" si="0">H4+I4</f>
        <v>0</v>
      </c>
      <c r="K4" s="180">
        <f>'部門別(共通配分以前)_活動計算書'!K4</f>
        <v>0</v>
      </c>
      <c r="L4" s="208">
        <f t="shared" ref="L4:L65" si="1">J4-K4</f>
        <v>0</v>
      </c>
    </row>
    <row r="5" spans="1:12">
      <c r="A5" s="165" t="s">
        <v>5</v>
      </c>
      <c r="B5" s="180">
        <f>'部門別(共通配分以前)_活動計算書'!B5+共通部門配分額!C5</f>
        <v>0</v>
      </c>
      <c r="C5" s="180">
        <f>'部門別(共通配分以前)_活動計算書'!C5+共通部門配分額!D5</f>
        <v>0</v>
      </c>
      <c r="D5" s="180">
        <f>'部門別(共通配分以前)_活動計算書'!D5+共通部門配分額!E5</f>
        <v>0</v>
      </c>
      <c r="E5" s="180">
        <f>'部門別(共通配分以前)_活動計算書'!E5+共通部門配分額!F5</f>
        <v>0</v>
      </c>
      <c r="F5" s="180">
        <f>'部門別(共通配分以前)_活動計算書'!F5+共通部門配分額!G5</f>
        <v>0</v>
      </c>
      <c r="G5" s="180">
        <f>'部門別(共通配分以前)_活動計算書'!G5+共通部門配分額!H5</f>
        <v>0</v>
      </c>
      <c r="H5" s="206">
        <f>B5+C5+SUM(E5:G5)</f>
        <v>0</v>
      </c>
      <c r="I5" s="180">
        <f>'部門別(共通配分以前)_活動計算書'!J5+共通部門配分額!J5</f>
        <v>0</v>
      </c>
      <c r="J5" s="206">
        <f t="shared" si="0"/>
        <v>0</v>
      </c>
      <c r="K5" s="180">
        <f>'部門別(共通配分以前)_活動計算書'!K5</f>
        <v>0</v>
      </c>
      <c r="L5" s="208">
        <f t="shared" si="1"/>
        <v>0</v>
      </c>
    </row>
    <row r="6" spans="1:12">
      <c r="A6" s="68" t="s">
        <v>345</v>
      </c>
      <c r="B6" s="180">
        <f>'部門別(共通配分以前)_活動計算書'!B6+共通部門配分額!C6</f>
        <v>0</v>
      </c>
      <c r="C6" s="180">
        <f>'部門別(共通配分以前)_活動計算書'!C6+共通部門配分額!D6</f>
        <v>14800000</v>
      </c>
      <c r="D6" s="180">
        <f>'部門別(共通配分以前)_活動計算書'!D6+共通部門配分額!E6</f>
        <v>0</v>
      </c>
      <c r="E6" s="180">
        <f>'部門別(共通配分以前)_活動計算書'!E6+共通部門配分額!F6</f>
        <v>0</v>
      </c>
      <c r="F6" s="180">
        <f>'部門別(共通配分以前)_活動計算書'!F6+共通部門配分額!G6</f>
        <v>0</v>
      </c>
      <c r="G6" s="180">
        <f>'部門別(共通配分以前)_活動計算書'!G6+共通部門配分額!H6</f>
        <v>0</v>
      </c>
      <c r="H6" s="206"/>
      <c r="I6" s="180">
        <f>'部門別(共通配分以前)_活動計算書'!J6+共通部門配分額!J6</f>
        <v>0</v>
      </c>
      <c r="J6" s="206"/>
      <c r="K6" s="180">
        <f>'部門別(共通配分以前)_活動計算書'!K6</f>
        <v>0</v>
      </c>
      <c r="L6" s="208">
        <f t="shared" si="1"/>
        <v>0</v>
      </c>
    </row>
    <row r="7" spans="1:12">
      <c r="A7" s="68" t="s">
        <v>346</v>
      </c>
      <c r="B7" s="180">
        <f>'部門別(共通配分以前)_活動計算書'!B7+共通部門配分額!C7</f>
        <v>0</v>
      </c>
      <c r="C7" s="180">
        <f>'部門別(共通配分以前)_活動計算書'!C7+共通部門配分額!D7</f>
        <v>0</v>
      </c>
      <c r="D7" s="180">
        <f>'部門別(共通配分以前)_活動計算書'!D7+共通部門配分額!E7</f>
        <v>0</v>
      </c>
      <c r="E7" s="180">
        <f>'部門別(共通配分以前)_活動計算書'!E7+共通部門配分額!F7</f>
        <v>0</v>
      </c>
      <c r="F7" s="180">
        <f>'部門別(共通配分以前)_活動計算書'!F7+共通部門配分額!G7</f>
        <v>0</v>
      </c>
      <c r="G7" s="180">
        <f>'部門別(共通配分以前)_活動計算書'!G7+共通部門配分額!H7</f>
        <v>0</v>
      </c>
      <c r="H7" s="206"/>
      <c r="I7" s="180">
        <f>'部門別(共通配分以前)_活動計算書'!J7+共通部門配分額!J7</f>
        <v>600000</v>
      </c>
      <c r="J7" s="206"/>
      <c r="K7" s="180">
        <f>'部門別(共通配分以前)_活動計算書'!K7</f>
        <v>0</v>
      </c>
      <c r="L7" s="208">
        <f t="shared" si="1"/>
        <v>0</v>
      </c>
    </row>
    <row r="8" spans="1:12">
      <c r="A8" s="165" t="s">
        <v>6</v>
      </c>
      <c r="B8" s="209"/>
      <c r="C8" s="209"/>
      <c r="D8" s="209"/>
      <c r="E8" s="209"/>
      <c r="F8" s="209"/>
      <c r="G8" s="209"/>
      <c r="H8" s="206"/>
      <c r="I8" s="209"/>
      <c r="J8" s="206"/>
      <c r="K8" s="180">
        <f>'部門別(共通配分以前)_活動計算書'!K8</f>
        <v>0</v>
      </c>
      <c r="L8" s="208">
        <f t="shared" si="1"/>
        <v>0</v>
      </c>
    </row>
    <row r="9" spans="1:12">
      <c r="A9" s="168" t="s">
        <v>9</v>
      </c>
      <c r="B9" s="180">
        <f>'部門別(共通配分以前)_活動計算書'!B9+共通部門配分額!C9</f>
        <v>0</v>
      </c>
      <c r="C9" s="180">
        <f>'部門別(共通配分以前)_活動計算書'!C9+共通部門配分額!D9</f>
        <v>1000000</v>
      </c>
      <c r="D9" s="180">
        <f>'部門別(共通配分以前)_活動計算書'!D9+共通部門配分額!E9</f>
        <v>0</v>
      </c>
      <c r="E9" s="180">
        <f>'部門別(共通配分以前)_活動計算書'!E9+共通部門配分額!F9</f>
        <v>0</v>
      </c>
      <c r="F9" s="180">
        <f>'部門別(共通配分以前)_活動計算書'!F9+共通部門配分額!G9</f>
        <v>3597000</v>
      </c>
      <c r="G9" s="180">
        <f>'部門別(共通配分以前)_活動計算書'!G9+共通部門配分額!H9</f>
        <v>0</v>
      </c>
      <c r="H9" s="206">
        <f>B9+C9+SUM(E9:G9)</f>
        <v>4597000</v>
      </c>
      <c r="I9" s="180">
        <f>'部門別(共通配分以前)_活動計算書'!J9+共通部門配分額!J9</f>
        <v>0</v>
      </c>
      <c r="J9" s="206">
        <f t="shared" si="0"/>
        <v>4597000</v>
      </c>
      <c r="K9" s="180">
        <f>'部門別(共通配分以前)_活動計算書'!K9</f>
        <v>4597000</v>
      </c>
      <c r="L9" s="208">
        <f t="shared" si="1"/>
        <v>0</v>
      </c>
    </row>
    <row r="10" spans="1:12">
      <c r="A10" s="168" t="s">
        <v>70</v>
      </c>
      <c r="B10" s="180">
        <f>'部門別(共通配分以前)_活動計算書'!B10+共通部門配分額!C10</f>
        <v>0</v>
      </c>
      <c r="C10" s="180">
        <f>'部門別(共通配分以前)_活動計算書'!C10+共通部門配分額!D10</f>
        <v>1200000</v>
      </c>
      <c r="D10" s="180">
        <f>'部門別(共通配分以前)_活動計算書'!D10+共通部門配分額!E10</f>
        <v>0</v>
      </c>
      <c r="E10" s="180">
        <f>'部門別(共通配分以前)_活動計算書'!E10+共通部門配分額!F10</f>
        <v>0</v>
      </c>
      <c r="F10" s="180">
        <f>'部門別(共通配分以前)_活動計算書'!F10+共通部門配分額!G10</f>
        <v>0</v>
      </c>
      <c r="G10" s="180">
        <f>'部門別(共通配分以前)_活動計算書'!G10+共通部門配分額!H10</f>
        <v>0</v>
      </c>
      <c r="H10" s="206">
        <f>B10+C10+SUM(E10:G10)</f>
        <v>1200000</v>
      </c>
      <c r="I10" s="180">
        <f>'部門別(共通配分以前)_活動計算書'!J10+共通部門配分額!J10</f>
        <v>0</v>
      </c>
      <c r="J10" s="206">
        <f t="shared" si="0"/>
        <v>1200000</v>
      </c>
      <c r="K10" s="180">
        <f>'部門別(共通配分以前)_活動計算書'!K10</f>
        <v>1200000</v>
      </c>
      <c r="L10" s="208">
        <f t="shared" si="1"/>
        <v>0</v>
      </c>
    </row>
    <row r="11" spans="1:12">
      <c r="A11" s="165" t="s">
        <v>7</v>
      </c>
      <c r="B11" s="209"/>
      <c r="C11" s="209"/>
      <c r="D11" s="209"/>
      <c r="E11" s="209"/>
      <c r="F11" s="209"/>
      <c r="G11" s="209"/>
      <c r="H11" s="206"/>
      <c r="I11" s="209"/>
      <c r="J11" s="206"/>
      <c r="K11" s="180">
        <f>'部門別(共通配分以前)_活動計算書'!K11</f>
        <v>0</v>
      </c>
      <c r="L11" s="208">
        <f t="shared" si="1"/>
        <v>0</v>
      </c>
    </row>
    <row r="12" spans="1:12">
      <c r="A12" s="165" t="s">
        <v>267</v>
      </c>
      <c r="B12" s="180">
        <f>'部門別(共通配分以前)_活動計算書'!B12+共通部門配分額!C12</f>
        <v>0</v>
      </c>
      <c r="C12" s="180">
        <f>'部門別(共通配分以前)_活動計算書'!C12+共通部門配分額!D12</f>
        <v>0</v>
      </c>
      <c r="D12" s="180">
        <f>'部門別(共通配分以前)_活動計算書'!D12+共通部門配分額!E12</f>
        <v>0</v>
      </c>
      <c r="E12" s="180">
        <f>'部門別(共通配分以前)_活動計算書'!E12+共通部門配分額!F12</f>
        <v>0</v>
      </c>
      <c r="F12" s="180">
        <f>'部門別(共通配分以前)_活動計算書'!F12+共通部門配分額!G12</f>
        <v>0</v>
      </c>
      <c r="G12" s="180">
        <f>'部門別(共通配分以前)_活動計算書'!G12+共通部門配分額!H12</f>
        <v>0</v>
      </c>
      <c r="H12" s="206">
        <f>B12+C12+SUM(E12:G12)</f>
        <v>0</v>
      </c>
      <c r="I12" s="180">
        <f>'部門別(共通配分以前)_活動計算書'!J12+共通部門配分額!J12</f>
        <v>0</v>
      </c>
      <c r="J12" s="206">
        <f t="shared" si="0"/>
        <v>0</v>
      </c>
      <c r="K12" s="180">
        <f>'部門別(共通配分以前)_活動計算書'!K12</f>
        <v>0</v>
      </c>
      <c r="L12" s="208">
        <f t="shared" si="1"/>
        <v>0</v>
      </c>
    </row>
    <row r="13" spans="1:12">
      <c r="A13" s="165" t="s">
        <v>268</v>
      </c>
      <c r="B13" s="180">
        <f>'部門別(共通配分以前)_活動計算書'!B13+共通部門配分額!C13</f>
        <v>0</v>
      </c>
      <c r="C13" s="180">
        <f>'部門別(共通配分以前)_活動計算書'!C13+共通部門配分額!D13</f>
        <v>0</v>
      </c>
      <c r="D13" s="180">
        <f>'部門別(共通配分以前)_活動計算書'!D13+共通部門配分額!E13</f>
        <v>0</v>
      </c>
      <c r="E13" s="180">
        <f>'部門別(共通配分以前)_活動計算書'!E13+共通部門配分額!F13</f>
        <v>0</v>
      </c>
      <c r="F13" s="180">
        <f>'部門別(共通配分以前)_活動計算書'!F13+共通部門配分額!G13</f>
        <v>0</v>
      </c>
      <c r="G13" s="180">
        <f>'部門別(共通配分以前)_活動計算書'!G13+共通部門配分額!H13</f>
        <v>0</v>
      </c>
      <c r="H13" s="206">
        <f>B13+C13+SUM(E13:G13)</f>
        <v>0</v>
      </c>
      <c r="I13" s="180">
        <f>'部門別(共通配分以前)_活動計算書'!J13+共通部門配分額!J13</f>
        <v>0</v>
      </c>
      <c r="J13" s="206">
        <f t="shared" si="0"/>
        <v>0</v>
      </c>
      <c r="K13" s="180">
        <f>'部門別(共通配分以前)_活動計算書'!K13</f>
        <v>0</v>
      </c>
      <c r="L13" s="208">
        <f t="shared" si="1"/>
        <v>0</v>
      </c>
    </row>
    <row r="14" spans="1:12">
      <c r="A14" s="169" t="s">
        <v>42</v>
      </c>
      <c r="B14" s="180">
        <f t="shared" ref="B14:G14" si="2">SUM(B3:B13)</f>
        <v>0</v>
      </c>
      <c r="C14" s="180">
        <f t="shared" si="2"/>
        <v>17000000</v>
      </c>
      <c r="D14" s="180">
        <f t="shared" si="2"/>
        <v>0</v>
      </c>
      <c r="E14" s="180">
        <f t="shared" si="2"/>
        <v>0</v>
      </c>
      <c r="F14" s="180">
        <f t="shared" si="2"/>
        <v>3597000</v>
      </c>
      <c r="G14" s="180">
        <f t="shared" si="2"/>
        <v>0</v>
      </c>
      <c r="H14" s="206">
        <f>B14+C14+SUM(E14:G14)</f>
        <v>20597000</v>
      </c>
      <c r="I14" s="180">
        <f>SUM(I3:I13)</f>
        <v>720000</v>
      </c>
      <c r="J14" s="206">
        <f>H14+I14</f>
        <v>21317000</v>
      </c>
      <c r="K14" s="180">
        <f>'部門別(共通配分以前)_活動計算書'!K14</f>
        <v>5917000</v>
      </c>
      <c r="L14" s="208">
        <f t="shared" si="1"/>
        <v>15400000</v>
      </c>
    </row>
    <row r="15" spans="1:12">
      <c r="A15" s="164" t="s">
        <v>10</v>
      </c>
      <c r="B15" s="180"/>
      <c r="C15" s="180"/>
      <c r="D15" s="180"/>
      <c r="E15" s="180"/>
      <c r="F15" s="180"/>
      <c r="G15" s="180"/>
      <c r="H15" s="206"/>
      <c r="I15" s="180"/>
      <c r="J15" s="206"/>
      <c r="K15" s="180">
        <f>'部門別(共通配分以前)_活動計算書'!K15</f>
        <v>0</v>
      </c>
      <c r="L15" s="208"/>
    </row>
    <row r="16" spans="1:12">
      <c r="A16" s="165" t="s">
        <v>0</v>
      </c>
      <c r="B16" s="180"/>
      <c r="C16" s="180"/>
      <c r="D16" s="180"/>
      <c r="E16" s="180"/>
      <c r="F16" s="180"/>
      <c r="G16" s="180"/>
      <c r="H16" s="206"/>
      <c r="I16" s="180"/>
      <c r="J16" s="206"/>
      <c r="K16" s="180">
        <f>'部門別(共通配分以前)_活動計算書'!K16</f>
        <v>0</v>
      </c>
      <c r="L16" s="208"/>
    </row>
    <row r="17" spans="1:13">
      <c r="A17" s="165" t="s">
        <v>11</v>
      </c>
      <c r="B17" s="180"/>
      <c r="C17" s="180"/>
      <c r="D17" s="180"/>
      <c r="E17" s="180"/>
      <c r="F17" s="180"/>
      <c r="G17" s="180"/>
      <c r="H17" s="206"/>
      <c r="I17" s="180"/>
      <c r="J17" s="206"/>
      <c r="K17" s="180">
        <f>'部門別(共通配分以前)_活動計算書'!K17</f>
        <v>0</v>
      </c>
      <c r="L17" s="208"/>
    </row>
    <row r="18" spans="1:13">
      <c r="A18" s="170" t="s">
        <v>14</v>
      </c>
      <c r="B18" s="180">
        <f>'部門別(共通配分以前)_活動計算書'!B18+共通部門配分額!C18</f>
        <v>0</v>
      </c>
      <c r="C18" s="180">
        <f>'部門別(共通配分以前)_活動計算書'!C18+共通部門配分額!D18</f>
        <v>1322750</v>
      </c>
      <c r="D18" s="180">
        <f>'部門別(共通配分以前)_活動計算書'!D18+共通部門配分額!E18</f>
        <v>0</v>
      </c>
      <c r="E18" s="180">
        <f>'部門別(共通配分以前)_活動計算書'!E18+共通部門配分額!F18</f>
        <v>0</v>
      </c>
      <c r="F18" s="180">
        <f>'部門別(共通配分以前)_活動計算書'!F18+共通部門配分額!G18</f>
        <v>712250</v>
      </c>
      <c r="G18" s="180">
        <f>'部門別(共通配分以前)_活動計算書'!G18+共通部門配分額!H18</f>
        <v>0</v>
      </c>
      <c r="H18" s="206">
        <f t="shared" ref="H18:H27" si="3">B18+C18+SUM(E18:G18)</f>
        <v>2035000</v>
      </c>
      <c r="I18" s="180">
        <f>'部門別(共通配分以前)_活動計算書'!J18+共通部門配分額!J18</f>
        <v>0</v>
      </c>
      <c r="J18" s="206">
        <f>H18+I18</f>
        <v>2035000</v>
      </c>
      <c r="K18" s="180">
        <f>'部門別(共通配分以前)_活動計算書'!K18</f>
        <v>2035000</v>
      </c>
      <c r="L18" s="208">
        <f t="shared" si="1"/>
        <v>0</v>
      </c>
      <c r="M18" s="210">
        <f>L18+L20+L22</f>
        <v>0</v>
      </c>
    </row>
    <row r="19" spans="1:13">
      <c r="A19" s="170" t="s">
        <v>74</v>
      </c>
      <c r="B19" s="180">
        <f>'部門別(共通配分以前)_活動計算書'!B19+共通部門配分額!C19</f>
        <v>0</v>
      </c>
      <c r="C19" s="180">
        <f>'部門別(共通配分以前)_活動計算書'!C19+共通部門配分額!D19</f>
        <v>1080000</v>
      </c>
      <c r="D19" s="180">
        <f>'部門別(共通配分以前)_活動計算書'!D19+共通部門配分額!E19</f>
        <v>0</v>
      </c>
      <c r="E19" s="180">
        <f>'部門別(共通配分以前)_活動計算書'!E19+共通部門配分額!F19</f>
        <v>0</v>
      </c>
      <c r="F19" s="180">
        <f>'部門別(共通配分以前)_活動計算書'!F19+共通部門配分額!G19</f>
        <v>1320000</v>
      </c>
      <c r="G19" s="180">
        <f>'部門別(共通配分以前)_活動計算書'!G19+共通部門配分額!H19</f>
        <v>0</v>
      </c>
      <c r="H19" s="206">
        <f t="shared" si="3"/>
        <v>2400000</v>
      </c>
      <c r="I19" s="180">
        <f>'部門別(共通配分以前)_活動計算書'!J19+共通部門配分額!J19</f>
        <v>120000</v>
      </c>
      <c r="J19" s="206">
        <f t="shared" si="0"/>
        <v>2520000</v>
      </c>
      <c r="K19" s="180">
        <f>'部門別(共通配分以前)_活動計算書'!K19</f>
        <v>2400000</v>
      </c>
      <c r="L19" s="208">
        <f t="shared" si="1"/>
        <v>120000</v>
      </c>
    </row>
    <row r="20" spans="1:13">
      <c r="A20" s="170" t="s">
        <v>96</v>
      </c>
      <c r="B20" s="180">
        <f>'部門別(共通配分以前)_活動計算書'!B20+共通部門配分額!C20</f>
        <v>0</v>
      </c>
      <c r="C20" s="180">
        <f>'部門別(共通配分以前)_活動計算書'!C20+共通部門配分額!D20</f>
        <v>0</v>
      </c>
      <c r="D20" s="180">
        <f>'部門別(共通配分以前)_活動計算書'!D20+共通部門配分額!E20</f>
        <v>0</v>
      </c>
      <c r="E20" s="180">
        <f>'部門別(共通配分以前)_活動計算書'!E20+共通部門配分額!F20</f>
        <v>0</v>
      </c>
      <c r="F20" s="180">
        <f>'部門別(共通配分以前)_活動計算書'!F20+共通部門配分額!G20</f>
        <v>0</v>
      </c>
      <c r="G20" s="180">
        <f>'部門別(共通配分以前)_活動計算書'!G20+共通部門配分額!H20</f>
        <v>0</v>
      </c>
      <c r="H20" s="206">
        <f t="shared" si="3"/>
        <v>0</v>
      </c>
      <c r="I20" s="180">
        <f>'部門別(共通配分以前)_活動計算書'!J20+共通部門配分額!J20</f>
        <v>0</v>
      </c>
      <c r="J20" s="206">
        <f t="shared" si="0"/>
        <v>0</v>
      </c>
      <c r="K20" s="180">
        <f>'部門別(共通配分以前)_活動計算書'!K20</f>
        <v>0</v>
      </c>
      <c r="L20" s="208">
        <f t="shared" si="1"/>
        <v>0</v>
      </c>
    </row>
    <row r="21" spans="1:13">
      <c r="A21" s="170" t="s">
        <v>159</v>
      </c>
      <c r="B21" s="180">
        <f>'部門別(共通配分以前)_活動計算書'!B21+共通部門配分額!C21</f>
        <v>0</v>
      </c>
      <c r="C21" s="180">
        <f>'部門別(共通配分以前)_活動計算書'!C21+共通部門配分額!D21</f>
        <v>0</v>
      </c>
      <c r="D21" s="180">
        <f>'部門別(共通配分以前)_活動計算書'!D21+共通部門配分額!E21</f>
        <v>0</v>
      </c>
      <c r="E21" s="180">
        <f>'部門別(共通配分以前)_活動計算書'!E21+共通部門配分額!F21</f>
        <v>0</v>
      </c>
      <c r="F21" s="180">
        <f>'部門別(共通配分以前)_活動計算書'!F21+共通部門配分額!G21</f>
        <v>0</v>
      </c>
      <c r="G21" s="180">
        <f>'部門別(共通配分以前)_活動計算書'!G21+共通部門配分額!H21</f>
        <v>0</v>
      </c>
      <c r="H21" s="206">
        <f t="shared" si="3"/>
        <v>0</v>
      </c>
      <c r="I21" s="180">
        <f>'部門別(共通配分以前)_活動計算書'!J21+共通部門配分額!J21</f>
        <v>0</v>
      </c>
      <c r="J21" s="206">
        <f t="shared" si="0"/>
        <v>0</v>
      </c>
      <c r="K21" s="180">
        <f>'部門別(共通配分以前)_活動計算書'!K21</f>
        <v>0</v>
      </c>
      <c r="L21" s="208">
        <f t="shared" si="1"/>
        <v>0</v>
      </c>
    </row>
    <row r="22" spans="1:13">
      <c r="A22" s="170" t="s">
        <v>15</v>
      </c>
      <c r="B22" s="180">
        <f>'部門別(共通配分以前)_活動計算書'!B22+共通部門配分額!C22</f>
        <v>0</v>
      </c>
      <c r="C22" s="180">
        <f>'部門別(共通配分以前)_活動計算書'!C22+共通部門配分額!D22</f>
        <v>0</v>
      </c>
      <c r="D22" s="180">
        <f>'部門別(共通配分以前)_活動計算書'!D22+共通部門配分額!E22</f>
        <v>0</v>
      </c>
      <c r="E22" s="180">
        <f>'部門別(共通配分以前)_活動計算書'!E22+共通部門配分額!F22</f>
        <v>0</v>
      </c>
      <c r="F22" s="180">
        <f>'部門別(共通配分以前)_活動計算書'!F22+共通部門配分額!G22</f>
        <v>0</v>
      </c>
      <c r="G22" s="180">
        <f>'部門別(共通配分以前)_活動計算書'!G22+共通部門配分額!H22</f>
        <v>0</v>
      </c>
      <c r="H22" s="206">
        <f t="shared" si="3"/>
        <v>0</v>
      </c>
      <c r="I22" s="180">
        <f>'部門別(共通配分以前)_活動計算書'!J22+共通部門配分額!J22</f>
        <v>0</v>
      </c>
      <c r="J22" s="206">
        <f t="shared" si="0"/>
        <v>0</v>
      </c>
      <c r="K22" s="180">
        <f>'部門別(共通配分以前)_活動計算書'!K22</f>
        <v>0</v>
      </c>
      <c r="L22" s="208">
        <f t="shared" si="1"/>
        <v>0</v>
      </c>
    </row>
    <row r="23" spans="1:13">
      <c r="A23" s="172" t="s">
        <v>16</v>
      </c>
      <c r="B23" s="180">
        <f>'部門別(共通配分以前)_活動計算書'!B23+共通部門配分額!C23</f>
        <v>0</v>
      </c>
      <c r="C23" s="180">
        <f>'部門別(共通配分以前)_活動計算書'!C23+共通部門配分額!D23</f>
        <v>0</v>
      </c>
      <c r="D23" s="180">
        <f>'部門別(共通配分以前)_活動計算書'!D23+共通部門配分額!E23</f>
        <v>0</v>
      </c>
      <c r="E23" s="180">
        <f>'部門別(共通配分以前)_活動計算書'!E23+共通部門配分額!F23</f>
        <v>0</v>
      </c>
      <c r="F23" s="180">
        <f>'部門別(共通配分以前)_活動計算書'!F23+共通部門配分額!G23</f>
        <v>0</v>
      </c>
      <c r="G23" s="180">
        <f>'部門別(共通配分以前)_活動計算書'!G23+共通部門配分額!H23</f>
        <v>0</v>
      </c>
      <c r="H23" s="206">
        <f t="shared" si="3"/>
        <v>0</v>
      </c>
      <c r="I23" s="180">
        <f>'部門別(共通配分以前)_活動計算書'!J23+共通部門配分額!J23</f>
        <v>0</v>
      </c>
      <c r="J23" s="206">
        <f t="shared" si="0"/>
        <v>0</v>
      </c>
      <c r="K23" s="180">
        <f>'部門別(共通配分以前)_活動計算書'!K23</f>
        <v>0</v>
      </c>
      <c r="L23" s="208">
        <f t="shared" si="1"/>
        <v>0</v>
      </c>
    </row>
    <row r="24" spans="1:13">
      <c r="A24" s="170" t="s">
        <v>97</v>
      </c>
      <c r="B24" s="180">
        <f>'部門別(共通配分以前)_活動計算書'!B24+共通部門配分額!C24</f>
        <v>0</v>
      </c>
      <c r="C24" s="180">
        <f>'部門別(共通配分以前)_活動計算書'!C24+共通部門配分額!D24</f>
        <v>0</v>
      </c>
      <c r="D24" s="180">
        <f>'部門別(共通配分以前)_活動計算書'!D24+共通部門配分額!E24</f>
        <v>0</v>
      </c>
      <c r="E24" s="180">
        <f>'部門別(共通配分以前)_活動計算書'!E24+共通部門配分額!F24</f>
        <v>0</v>
      </c>
      <c r="F24" s="180">
        <f>'部門別(共通配分以前)_活動計算書'!F24+共通部門配分額!G24</f>
        <v>0</v>
      </c>
      <c r="G24" s="180">
        <f>'部門別(共通配分以前)_活動計算書'!G24+共通部門配分額!H24</f>
        <v>0</v>
      </c>
      <c r="H24" s="206">
        <f t="shared" si="3"/>
        <v>0</v>
      </c>
      <c r="I24" s="180">
        <f>'部門別(共通配分以前)_活動計算書'!J24+共通部門配分額!J24</f>
        <v>0</v>
      </c>
      <c r="J24" s="206">
        <f t="shared" si="0"/>
        <v>0</v>
      </c>
      <c r="K24" s="180">
        <f>'部門別(共通配分以前)_活動計算書'!K24</f>
        <v>0</v>
      </c>
      <c r="L24" s="208">
        <f t="shared" si="1"/>
        <v>0</v>
      </c>
    </row>
    <row r="25" spans="1:13">
      <c r="A25" s="170" t="s">
        <v>17</v>
      </c>
      <c r="B25" s="180">
        <f>'部門別(共通配分以前)_活動計算書'!B25+共通部門配分額!C25</f>
        <v>0</v>
      </c>
      <c r="C25" s="180">
        <f>'部門別(共通配分以前)_活動計算書'!C25+共通部門配分額!D25</f>
        <v>412500.00000000006</v>
      </c>
      <c r="D25" s="180">
        <f>'部門別(共通配分以前)_活動計算書'!D25+共通部門配分額!E25</f>
        <v>0</v>
      </c>
      <c r="E25" s="180">
        <f>'部門別(共通配分以前)_活動計算書'!E25+共通部門配分額!F25</f>
        <v>0</v>
      </c>
      <c r="F25" s="180">
        <f>'部門別(共通配分以前)_活動計算書'!F25+共通部門配分額!G25</f>
        <v>262500</v>
      </c>
      <c r="G25" s="180">
        <f>'部門別(共通配分以前)_活動計算書'!G25+共通部門配分額!H25</f>
        <v>0</v>
      </c>
      <c r="H25" s="206">
        <f t="shared" si="3"/>
        <v>675000</v>
      </c>
      <c r="I25" s="230">
        <f>'部門別(共通配分以前)_活動計算書'!J25+共通部門配分額!J25</f>
        <v>37500</v>
      </c>
      <c r="J25" s="206">
        <f>H25+I25</f>
        <v>712500</v>
      </c>
      <c r="K25" s="180">
        <f>'部門別(共通配分以前)_活動計算書'!K25</f>
        <v>750000</v>
      </c>
      <c r="L25" s="208">
        <f t="shared" si="1"/>
        <v>-37500</v>
      </c>
    </row>
    <row r="26" spans="1:13">
      <c r="A26" s="170" t="s">
        <v>288</v>
      </c>
      <c r="B26" s="180">
        <f>'部門別(共通配分以前)_活動計算書'!B26+共通部門配分額!C26</f>
        <v>0</v>
      </c>
      <c r="C26" s="180">
        <f>'部門別(共通配分以前)_活動計算書'!C26+共通部門配分額!D26</f>
        <v>0</v>
      </c>
      <c r="D26" s="180">
        <f>'部門別(共通配分以前)_活動計算書'!D26+共通部門配分額!E26</f>
        <v>0</v>
      </c>
      <c r="E26" s="180">
        <f>'部門別(共通配分以前)_活動計算書'!E26+共通部門配分額!F26</f>
        <v>0</v>
      </c>
      <c r="F26" s="180">
        <f>'部門別(共通配分以前)_活動計算書'!F26+共通部門配分額!G26</f>
        <v>0</v>
      </c>
      <c r="G26" s="180">
        <f>'部門別(共通配分以前)_活動計算書'!G26+共通部門配分額!H26</f>
        <v>0</v>
      </c>
      <c r="H26" s="206">
        <f t="shared" si="3"/>
        <v>0</v>
      </c>
      <c r="I26" s="180">
        <f>'部門別(共通配分以前)_活動計算書'!J26+共通部門配分額!J26</f>
        <v>0</v>
      </c>
      <c r="J26" s="206">
        <f t="shared" si="0"/>
        <v>0</v>
      </c>
      <c r="K26" s="180">
        <f>'部門別(共通配分以前)_活動計算書'!K26</f>
        <v>0</v>
      </c>
      <c r="L26" s="208">
        <f t="shared" si="1"/>
        <v>0</v>
      </c>
    </row>
    <row r="27" spans="1:13">
      <c r="A27" s="170" t="s">
        <v>98</v>
      </c>
      <c r="B27" s="180">
        <f>'部門別(共通配分以前)_活動計算書'!B27+共通部門配分額!C27</f>
        <v>0</v>
      </c>
      <c r="C27" s="180">
        <f>'部門別(共通配分以前)_活動計算書'!C27+共通部門配分額!D27</f>
        <v>0</v>
      </c>
      <c r="D27" s="180">
        <f>'部門別(共通配分以前)_活動計算書'!D27+共通部門配分額!E27</f>
        <v>0</v>
      </c>
      <c r="E27" s="180">
        <f>'部門別(共通配分以前)_活動計算書'!E27+共通部門配分額!F27</f>
        <v>0</v>
      </c>
      <c r="F27" s="180">
        <f>'部門別(共通配分以前)_活動計算書'!F27+共通部門配分額!G27</f>
        <v>0</v>
      </c>
      <c r="G27" s="180">
        <f>'部門別(共通配分以前)_活動計算書'!G27+共通部門配分額!H27</f>
        <v>0</v>
      </c>
      <c r="H27" s="206">
        <f t="shared" si="3"/>
        <v>0</v>
      </c>
      <c r="I27" s="180">
        <f>'部門別(共通配分以前)_活動計算書'!J27+共通部門配分額!J27</f>
        <v>0</v>
      </c>
      <c r="J27" s="206">
        <f t="shared" si="0"/>
        <v>0</v>
      </c>
      <c r="K27" s="180">
        <f>'部門別(共通配分以前)_活動計算書'!K27</f>
        <v>0</v>
      </c>
      <c r="L27" s="208">
        <f t="shared" si="1"/>
        <v>0</v>
      </c>
    </row>
    <row r="28" spans="1:13">
      <c r="A28" s="168" t="s">
        <v>13</v>
      </c>
      <c r="B28" s="180">
        <f t="shared" ref="B28:J28" si="4">SUM(B18:B27)</f>
        <v>0</v>
      </c>
      <c r="C28" s="180">
        <f t="shared" si="4"/>
        <v>2815250</v>
      </c>
      <c r="D28" s="180">
        <f>SUM(D18:D27)</f>
        <v>0</v>
      </c>
      <c r="E28" s="180">
        <f t="shared" si="4"/>
        <v>0</v>
      </c>
      <c r="F28" s="180">
        <f t="shared" si="4"/>
        <v>2294750</v>
      </c>
      <c r="G28" s="180">
        <f t="shared" si="4"/>
        <v>0</v>
      </c>
      <c r="H28" s="206">
        <f t="shared" si="4"/>
        <v>5110000</v>
      </c>
      <c r="I28" s="180">
        <f t="shared" si="4"/>
        <v>157500</v>
      </c>
      <c r="J28" s="206">
        <f t="shared" si="4"/>
        <v>5267500</v>
      </c>
      <c r="K28" s="180">
        <f>'部門別(共通配分以前)_活動計算書'!K28</f>
        <v>5185000</v>
      </c>
      <c r="L28" s="208">
        <f t="shared" si="1"/>
        <v>82500</v>
      </c>
    </row>
    <row r="29" spans="1:13">
      <c r="A29" s="165" t="s">
        <v>12</v>
      </c>
      <c r="B29" s="180"/>
      <c r="C29" s="180"/>
      <c r="D29" s="180"/>
      <c r="E29" s="180"/>
      <c r="F29" s="180"/>
      <c r="G29" s="180"/>
      <c r="H29" s="206"/>
      <c r="I29" s="180"/>
      <c r="J29" s="206"/>
      <c r="K29" s="180">
        <f>'部門別(共通配分以前)_活動計算書'!K29</f>
        <v>0</v>
      </c>
      <c r="L29" s="208"/>
    </row>
    <row r="30" spans="1:13">
      <c r="A30" s="174" t="s">
        <v>71</v>
      </c>
      <c r="B30" s="180">
        <f>'部門別(共通配分以前)_活動計算書'!B30+共通部門配分額!C30</f>
        <v>0</v>
      </c>
      <c r="C30" s="180">
        <f>'部門別(共通配分以前)_活動計算書'!C30+共通部門配分額!D30</f>
        <v>0</v>
      </c>
      <c r="D30" s="180">
        <f>'部門別(共通配分以前)_活動計算書'!D30+共通部門配分額!E30</f>
        <v>0</v>
      </c>
      <c r="E30" s="180">
        <f>'部門別(共通配分以前)_活動計算書'!E30+共通部門配分額!F30</f>
        <v>0</v>
      </c>
      <c r="F30" s="180">
        <f>'部門別(共通配分以前)_活動計算書'!F30+共通部門配分額!G30</f>
        <v>0</v>
      </c>
      <c r="G30" s="180">
        <f>'部門別(共通配分以前)_活動計算書'!G30+共通部門配分額!H30</f>
        <v>0</v>
      </c>
      <c r="H30" s="206">
        <f t="shared" ref="H30:H62" si="5">B30+C30+SUM(E30:G30)</f>
        <v>0</v>
      </c>
      <c r="I30" s="180">
        <f>'部門別(共通配分以前)_活動計算書'!J30+共通部門配分額!J30</f>
        <v>0</v>
      </c>
      <c r="J30" s="206">
        <f t="shared" si="0"/>
        <v>0</v>
      </c>
      <c r="K30" s="180">
        <f>'部門別(共通配分以前)_活動計算書'!K30</f>
        <v>0</v>
      </c>
      <c r="L30" s="208">
        <f t="shared" si="1"/>
        <v>0</v>
      </c>
    </row>
    <row r="31" spans="1:13">
      <c r="A31" s="174" t="s">
        <v>72</v>
      </c>
      <c r="B31" s="180">
        <f>'部門別(共通配分以前)_活動計算書'!B31+共通部門配分額!C31</f>
        <v>0</v>
      </c>
      <c r="C31" s="180">
        <f>'部門別(共通配分以前)_活動計算書'!C31+共通部門配分額!D31</f>
        <v>6884800</v>
      </c>
      <c r="D31" s="180">
        <f>'部門別(共通配分以前)_活動計算書'!D31+共通部門配分額!E31</f>
        <v>0</v>
      </c>
      <c r="E31" s="180">
        <f>'部門別(共通配分以前)_活動計算書'!E31+共通部門配分額!F31</f>
        <v>0</v>
      </c>
      <c r="F31" s="180">
        <f>'部門別(共通配分以前)_活動計算書'!F31+共通部門配分額!G31</f>
        <v>372300</v>
      </c>
      <c r="G31" s="180">
        <f>'部門別(共通配分以前)_活動計算書'!G31+共通部門配分額!H31</f>
        <v>0</v>
      </c>
      <c r="H31" s="206">
        <f t="shared" si="5"/>
        <v>7257100</v>
      </c>
      <c r="I31" s="230">
        <f>'部門別(共通配分以前)_活動計算書'!J31+共通部門配分額!J31</f>
        <v>1800</v>
      </c>
      <c r="J31" s="206">
        <f t="shared" si="0"/>
        <v>7258900</v>
      </c>
      <c r="K31" s="180">
        <f>'部門別(共通配分以前)_活動計算書'!K31</f>
        <v>7260700</v>
      </c>
      <c r="L31" s="208">
        <f t="shared" si="1"/>
        <v>-1800</v>
      </c>
    </row>
    <row r="32" spans="1:13">
      <c r="A32" s="174" t="s">
        <v>282</v>
      </c>
      <c r="B32" s="180">
        <f>'部門別(共通配分以前)_活動計算書'!B32+共通部門配分額!C32</f>
        <v>0</v>
      </c>
      <c r="C32" s="180">
        <f>'部門別(共通配分以前)_活動計算書'!C32+共通部門配分額!D32</f>
        <v>0</v>
      </c>
      <c r="D32" s="180">
        <f>'部門別(共通配分以前)_活動計算書'!D32+共通部門配分額!E32</f>
        <v>0</v>
      </c>
      <c r="E32" s="180">
        <f>'部門別(共通配分以前)_活動計算書'!E32+共通部門配分額!F32</f>
        <v>0</v>
      </c>
      <c r="F32" s="180">
        <f>'部門別(共通配分以前)_活動計算書'!F32+共通部門配分額!G32</f>
        <v>0</v>
      </c>
      <c r="G32" s="180">
        <f>'部門別(共通配分以前)_活動計算書'!G32+共通部門配分額!H32</f>
        <v>0</v>
      </c>
      <c r="H32" s="206">
        <f t="shared" si="5"/>
        <v>0</v>
      </c>
      <c r="I32" s="180">
        <f>'部門別(共通配分以前)_活動計算書'!J32+共通部門配分額!J32</f>
        <v>0</v>
      </c>
      <c r="J32" s="206">
        <f t="shared" si="0"/>
        <v>0</v>
      </c>
      <c r="K32" s="180">
        <f>'部門別(共通配分以前)_活動計算書'!K32</f>
        <v>0</v>
      </c>
      <c r="L32" s="208">
        <f t="shared" si="1"/>
        <v>0</v>
      </c>
    </row>
    <row r="33" spans="1:12">
      <c r="A33" s="174" t="s">
        <v>85</v>
      </c>
      <c r="B33" s="180">
        <f>'部門別(共通配分以前)_活動計算書'!B33+共通部門配分額!C33</f>
        <v>0</v>
      </c>
      <c r="C33" s="180">
        <f>'部門別(共通配分以前)_活動計算書'!C33+共通部門配分額!D33</f>
        <v>0</v>
      </c>
      <c r="D33" s="180">
        <f>'部門別(共通配分以前)_活動計算書'!D33+共通部門配分額!E33</f>
        <v>0</v>
      </c>
      <c r="E33" s="180">
        <f>'部門別(共通配分以前)_活動計算書'!E33+共通部門配分額!F33</f>
        <v>0</v>
      </c>
      <c r="F33" s="180">
        <f>'部門別(共通配分以前)_活動計算書'!F33+共通部門配分額!G33</f>
        <v>0</v>
      </c>
      <c r="G33" s="180">
        <f>'部門別(共通配分以前)_活動計算書'!G33+共通部門配分額!H33</f>
        <v>0</v>
      </c>
      <c r="H33" s="206">
        <f t="shared" si="5"/>
        <v>0</v>
      </c>
      <c r="I33" s="180">
        <f>'部門別(共通配分以前)_活動計算書'!J33+共通部門配分額!J33</f>
        <v>0</v>
      </c>
      <c r="J33" s="206">
        <f t="shared" si="0"/>
        <v>0</v>
      </c>
      <c r="K33" s="180">
        <f>'部門別(共通配分以前)_活動計算書'!K33</f>
        <v>0</v>
      </c>
      <c r="L33" s="208">
        <f t="shared" si="1"/>
        <v>0</v>
      </c>
    </row>
    <row r="34" spans="1:12">
      <c r="A34" s="174" t="s">
        <v>19</v>
      </c>
      <c r="B34" s="180">
        <f>'部門別(共通配分以前)_活動計算書'!B34+共通部門配分額!C34</f>
        <v>0</v>
      </c>
      <c r="C34" s="180">
        <f>'部門別(共通配分以前)_活動計算書'!C34+共通部門配分額!D34</f>
        <v>0</v>
      </c>
      <c r="D34" s="180">
        <f>'部門別(共通配分以前)_活動計算書'!D34+共通部門配分額!E34</f>
        <v>0</v>
      </c>
      <c r="E34" s="180">
        <f>'部門別(共通配分以前)_活動計算書'!E34+共通部門配分額!F34</f>
        <v>0</v>
      </c>
      <c r="F34" s="180">
        <f>'部門別(共通配分以前)_活動計算書'!F34+共通部門配分額!G34</f>
        <v>0</v>
      </c>
      <c r="G34" s="180">
        <f>'部門別(共通配分以前)_活動計算書'!G34+共通部門配分額!H34</f>
        <v>0</v>
      </c>
      <c r="H34" s="206">
        <f t="shared" si="5"/>
        <v>0</v>
      </c>
      <c r="I34" s="180">
        <f>'部門別(共通配分以前)_活動計算書'!J34+共通部門配分額!J34</f>
        <v>0</v>
      </c>
      <c r="J34" s="206">
        <f t="shared" si="0"/>
        <v>0</v>
      </c>
      <c r="K34" s="180">
        <f>'部門別(共通配分以前)_活動計算書'!K34</f>
        <v>0</v>
      </c>
      <c r="L34" s="208">
        <f t="shared" si="1"/>
        <v>0</v>
      </c>
    </row>
    <row r="35" spans="1:12">
      <c r="A35" s="174" t="s">
        <v>86</v>
      </c>
      <c r="B35" s="180">
        <f>'部門別(共通配分以前)_活動計算書'!B35+共通部門配分額!C35</f>
        <v>0</v>
      </c>
      <c r="C35" s="180">
        <f>'部門別(共通配分以前)_活動計算書'!C35+共通部門配分額!D35</f>
        <v>0</v>
      </c>
      <c r="D35" s="180">
        <f>'部門別(共通配分以前)_活動計算書'!D35+共通部門配分額!E35</f>
        <v>0</v>
      </c>
      <c r="E35" s="180">
        <f>'部門別(共通配分以前)_活動計算書'!E35+共通部門配分額!F35</f>
        <v>0</v>
      </c>
      <c r="F35" s="180">
        <f>'部門別(共通配分以前)_活動計算書'!F35+共通部門配分額!G35</f>
        <v>0</v>
      </c>
      <c r="G35" s="180">
        <f>'部門別(共通配分以前)_活動計算書'!G35+共通部門配分額!H35</f>
        <v>0</v>
      </c>
      <c r="H35" s="206">
        <f t="shared" si="5"/>
        <v>0</v>
      </c>
      <c r="I35" s="180">
        <f>'部門別(共通配分以前)_活動計算書'!J35+共通部門配分額!J35</f>
        <v>0</v>
      </c>
      <c r="J35" s="206">
        <f t="shared" si="0"/>
        <v>0</v>
      </c>
      <c r="K35" s="180">
        <f>'部門別(共通配分以前)_活動計算書'!K35</f>
        <v>0</v>
      </c>
      <c r="L35" s="208">
        <f t="shared" si="1"/>
        <v>0</v>
      </c>
    </row>
    <row r="36" spans="1:12">
      <c r="A36" s="174" t="s">
        <v>20</v>
      </c>
      <c r="B36" s="180">
        <f>'部門別(共通配分以前)_活動計算書'!B36+共通部門配分額!C36</f>
        <v>0</v>
      </c>
      <c r="C36" s="180">
        <f>'部門別(共通配分以前)_活動計算書'!C36+共通部門配分額!D36</f>
        <v>0</v>
      </c>
      <c r="D36" s="180">
        <f>'部門別(共通配分以前)_活動計算書'!D36+共通部門配分額!E36</f>
        <v>0</v>
      </c>
      <c r="E36" s="180">
        <f>'部門別(共通配分以前)_活動計算書'!E36+共通部門配分額!F36</f>
        <v>0</v>
      </c>
      <c r="F36" s="180">
        <f>'部門別(共通配分以前)_活動計算書'!F36+共通部門配分額!G36</f>
        <v>0</v>
      </c>
      <c r="G36" s="180">
        <f>'部門別(共通配分以前)_活動計算書'!G36+共通部門配分額!H36</f>
        <v>0</v>
      </c>
      <c r="H36" s="206">
        <f t="shared" si="5"/>
        <v>0</v>
      </c>
      <c r="I36" s="180">
        <f>'部門別(共通配分以前)_活動計算書'!J36+共通部門配分額!J36</f>
        <v>0</v>
      </c>
      <c r="J36" s="206">
        <f t="shared" si="0"/>
        <v>0</v>
      </c>
      <c r="K36" s="180">
        <f>'部門別(共通配分以前)_活動計算書'!K36</f>
        <v>0</v>
      </c>
      <c r="L36" s="208">
        <f t="shared" si="1"/>
        <v>0</v>
      </c>
    </row>
    <row r="37" spans="1:12">
      <c r="A37" s="174" t="s">
        <v>21</v>
      </c>
      <c r="B37" s="180">
        <f>'部門別(共通配分以前)_活動計算書'!B37+共通部門配分額!C37</f>
        <v>0</v>
      </c>
      <c r="C37" s="180">
        <f>'部門別(共通配分以前)_活動計算書'!C37+共通部門配分額!D37</f>
        <v>137500</v>
      </c>
      <c r="D37" s="180">
        <f>'部門別(共通配分以前)_活動計算書'!D37+共通部門配分額!E37</f>
        <v>0</v>
      </c>
      <c r="E37" s="180">
        <f>'部門別(共通配分以前)_活動計算書'!E37+共通部門配分額!F37</f>
        <v>0</v>
      </c>
      <c r="F37" s="180">
        <f>'部門別(共通配分以前)_活動計算書'!F37+共通部門配分額!G37</f>
        <v>87500</v>
      </c>
      <c r="G37" s="180">
        <f>'部門別(共通配分以前)_活動計算書'!G37+共通部門配分額!H37</f>
        <v>0</v>
      </c>
      <c r="H37" s="206">
        <f t="shared" si="5"/>
        <v>225000</v>
      </c>
      <c r="I37" s="180">
        <f>'部門別(共通配分以前)_活動計算書'!J37+共通部門配分額!J37</f>
        <v>12500</v>
      </c>
      <c r="J37" s="206">
        <f t="shared" si="0"/>
        <v>237500</v>
      </c>
      <c r="K37" s="180">
        <f>'部門別(共通配分以前)_活動計算書'!K37</f>
        <v>250000</v>
      </c>
      <c r="L37" s="208">
        <f t="shared" si="1"/>
        <v>-12500</v>
      </c>
    </row>
    <row r="38" spans="1:12">
      <c r="A38" s="174" t="s">
        <v>87</v>
      </c>
      <c r="B38" s="180">
        <f>'部門別(共通配分以前)_活動計算書'!B38+共通部門配分額!C38</f>
        <v>0</v>
      </c>
      <c r="C38" s="180">
        <f>'部門別(共通配分以前)_活動計算書'!C38+共通部門配分額!D38</f>
        <v>5761500</v>
      </c>
      <c r="D38" s="180">
        <f>'部門別(共通配分以前)_活動計算書'!D38+共通部門配分額!E38</f>
        <v>0</v>
      </c>
      <c r="E38" s="180">
        <f>'部門別(共通配分以前)_活動計算書'!E38+共通部門配分額!F38</f>
        <v>0</v>
      </c>
      <c r="F38" s="180">
        <f>'部門別(共通配分以前)_活動計算書'!F38+共通部門配分額!G38</f>
        <v>7000</v>
      </c>
      <c r="G38" s="180">
        <f>'部門別(共通配分以前)_活動計算書'!G38+共通部門配分額!H38</f>
        <v>0</v>
      </c>
      <c r="H38" s="206">
        <f t="shared" si="5"/>
        <v>5768500</v>
      </c>
      <c r="I38" s="180">
        <f>'部門別(共通配分以前)_活動計算書'!J38+共通部門配分額!J38</f>
        <v>1000</v>
      </c>
      <c r="J38" s="206">
        <f>H38+I38</f>
        <v>5769500</v>
      </c>
      <c r="K38" s="180">
        <f>'部門別(共通配分以前)_活動計算書'!K38</f>
        <v>5770500</v>
      </c>
      <c r="L38" s="208">
        <f t="shared" si="1"/>
        <v>-1000</v>
      </c>
    </row>
    <row r="39" spans="1:12">
      <c r="A39" s="174" t="s">
        <v>22</v>
      </c>
      <c r="B39" s="180">
        <f>'部門別(共通配分以前)_活動計算書'!B39+共通部門配分額!C39</f>
        <v>0</v>
      </c>
      <c r="C39" s="180">
        <f>'部門別(共通配分以前)_活動計算書'!C39+共通部門配分額!D39</f>
        <v>0</v>
      </c>
      <c r="D39" s="180">
        <f>'部門別(共通配分以前)_活動計算書'!D39+共通部門配分額!E39</f>
        <v>0</v>
      </c>
      <c r="E39" s="180">
        <f>'部門別(共通配分以前)_活動計算書'!E39+共通部門配分額!F39</f>
        <v>0</v>
      </c>
      <c r="F39" s="180">
        <f>'部門別(共通配分以前)_活動計算書'!F39+共通部門配分額!G39</f>
        <v>0</v>
      </c>
      <c r="G39" s="180">
        <f>'部門別(共通配分以前)_活動計算書'!G39+共通部門配分額!H39</f>
        <v>0</v>
      </c>
      <c r="H39" s="206">
        <f t="shared" si="5"/>
        <v>0</v>
      </c>
      <c r="I39" s="180">
        <f>'部門別(共通配分以前)_活動計算書'!J39+共通部門配分額!J39</f>
        <v>0</v>
      </c>
      <c r="J39" s="206">
        <f t="shared" si="0"/>
        <v>0</v>
      </c>
      <c r="K39" s="180">
        <f>'部門別(共通配分以前)_活動計算書'!K39</f>
        <v>0</v>
      </c>
      <c r="L39" s="208">
        <f t="shared" si="1"/>
        <v>0</v>
      </c>
    </row>
    <row r="40" spans="1:12">
      <c r="A40" s="174" t="s">
        <v>23</v>
      </c>
      <c r="B40" s="180">
        <f>'部門別(共通配分以前)_活動計算書'!B40+共通部門配分額!C40</f>
        <v>0</v>
      </c>
      <c r="C40" s="180">
        <f>'部門別(共通配分以前)_活動計算書'!C40+共通部門配分額!D40</f>
        <v>0</v>
      </c>
      <c r="D40" s="180">
        <f>'部門別(共通配分以前)_活動計算書'!D40+共通部門配分額!E40</f>
        <v>0</v>
      </c>
      <c r="E40" s="180">
        <f>'部門別(共通配分以前)_活動計算書'!E40+共通部門配分額!F40</f>
        <v>0</v>
      </c>
      <c r="F40" s="180">
        <f>'部門別(共通配分以前)_活動計算書'!F40+共通部門配分額!G40</f>
        <v>0</v>
      </c>
      <c r="G40" s="180">
        <f>'部門別(共通配分以前)_活動計算書'!G40+共通部門配分額!H40</f>
        <v>0</v>
      </c>
      <c r="H40" s="206">
        <f t="shared" si="5"/>
        <v>0</v>
      </c>
      <c r="I40" s="180">
        <f>'部門別(共通配分以前)_活動計算書'!J40+共通部門配分額!J40</f>
        <v>20000</v>
      </c>
      <c r="J40" s="206">
        <f t="shared" si="0"/>
        <v>20000</v>
      </c>
      <c r="K40" s="180">
        <f>'部門別(共通配分以前)_活動計算書'!K40</f>
        <v>20000</v>
      </c>
      <c r="L40" s="208">
        <f t="shared" si="1"/>
        <v>0</v>
      </c>
    </row>
    <row r="41" spans="1:12">
      <c r="A41" s="174" t="s">
        <v>24</v>
      </c>
      <c r="B41" s="180">
        <f>'部門別(共通配分以前)_活動計算書'!B41+共通部門配分額!C41</f>
        <v>0</v>
      </c>
      <c r="C41" s="180">
        <f>'部門別(共通配分以前)_活動計算書'!C41+共通部門配分額!D41</f>
        <v>5500</v>
      </c>
      <c r="D41" s="180">
        <f>'部門別(共通配分以前)_活動計算書'!D41+共通部門配分額!E41</f>
        <v>0</v>
      </c>
      <c r="E41" s="180">
        <f>'部門別(共通配分以前)_活動計算書'!E41+共通部門配分額!F41</f>
        <v>0</v>
      </c>
      <c r="F41" s="180">
        <f>'部門別(共通配分以前)_活動計算書'!F41+共通部門配分額!G41</f>
        <v>3500</v>
      </c>
      <c r="G41" s="180">
        <f>'部門別(共通配分以前)_活動計算書'!G41+共通部門配分額!H41</f>
        <v>0</v>
      </c>
      <c r="H41" s="206">
        <f t="shared" si="5"/>
        <v>9000</v>
      </c>
      <c r="I41" s="180">
        <f>'部門別(共通配分以前)_活動計算書'!J41+共通部門配分額!J41</f>
        <v>500</v>
      </c>
      <c r="J41" s="206">
        <f t="shared" si="0"/>
        <v>9500</v>
      </c>
      <c r="K41" s="180">
        <f>'部門別(共通配分以前)_活動計算書'!K41</f>
        <v>10000</v>
      </c>
      <c r="L41" s="208">
        <f t="shared" si="1"/>
        <v>-500</v>
      </c>
    </row>
    <row r="42" spans="1:12">
      <c r="A42" s="174" t="s">
        <v>270</v>
      </c>
      <c r="B42" s="180">
        <f>'部門別(共通配分以前)_活動計算書'!B42+共通部門配分額!C42</f>
        <v>0</v>
      </c>
      <c r="C42" s="180">
        <f>'部門別(共通配分以前)_活動計算書'!C42+共通部門配分額!D42</f>
        <v>1984500</v>
      </c>
      <c r="D42" s="180">
        <f>'部門別(共通配分以前)_活動計算書'!D42+共通部門配分額!E42</f>
        <v>0</v>
      </c>
      <c r="E42" s="180">
        <f>'部門別(共通配分以前)_活動計算書'!E42+共通部門配分額!F42</f>
        <v>0</v>
      </c>
      <c r="F42" s="180">
        <f>'部門別(共通配分以前)_活動計算書'!F42+共通部門配分額!G42</f>
        <v>0</v>
      </c>
      <c r="G42" s="180">
        <f>'部門別(共通配分以前)_活動計算書'!G42+共通部門配分額!H42</f>
        <v>0</v>
      </c>
      <c r="H42" s="206">
        <f t="shared" si="5"/>
        <v>1984500</v>
      </c>
      <c r="I42" s="180">
        <f>'部門別(共通配分以前)_活動計算書'!J42+共通部門配分額!J42</f>
        <v>0</v>
      </c>
      <c r="J42" s="206">
        <f t="shared" si="0"/>
        <v>1984500</v>
      </c>
      <c r="K42" s="180">
        <f>'部門別(共通配分以前)_活動計算書'!K42</f>
        <v>1984500</v>
      </c>
      <c r="L42" s="208">
        <f t="shared" si="1"/>
        <v>0</v>
      </c>
    </row>
    <row r="43" spans="1:12">
      <c r="A43" s="174" t="s">
        <v>25</v>
      </c>
      <c r="B43" s="180">
        <f>'部門別(共通配分以前)_活動計算書'!B43+共通部門配分額!C43</f>
        <v>0</v>
      </c>
      <c r="C43" s="180">
        <f>'部門別(共通配分以前)_活動計算書'!C43+共通部門配分額!D43</f>
        <v>0</v>
      </c>
      <c r="D43" s="180">
        <f>'部門別(共通配分以前)_活動計算書'!D43+共通部門配分額!E43</f>
        <v>0</v>
      </c>
      <c r="E43" s="180">
        <f>'部門別(共通配分以前)_活動計算書'!E43+共通部門配分額!F43</f>
        <v>0</v>
      </c>
      <c r="F43" s="180">
        <f>'部門別(共通配分以前)_活動計算書'!F43+共通部門配分額!G43</f>
        <v>0</v>
      </c>
      <c r="G43" s="180">
        <f>'部門別(共通配分以前)_活動計算書'!G43+共通部門配分額!H43</f>
        <v>0</v>
      </c>
      <c r="H43" s="206">
        <f t="shared" si="5"/>
        <v>0</v>
      </c>
      <c r="I43" s="180">
        <f>'部門別(共通配分以前)_活動計算書'!J43+共通部門配分額!J43</f>
        <v>0</v>
      </c>
      <c r="J43" s="206">
        <f t="shared" si="0"/>
        <v>0</v>
      </c>
      <c r="K43" s="180">
        <f>'部門別(共通配分以前)_活動計算書'!K43</f>
        <v>0</v>
      </c>
      <c r="L43" s="208">
        <f t="shared" si="1"/>
        <v>0</v>
      </c>
    </row>
    <row r="44" spans="1:12">
      <c r="A44" s="174" t="s">
        <v>193</v>
      </c>
      <c r="B44" s="180">
        <f>'部門別(共通配分以前)_活動計算書'!B44+共通部門配分額!C44</f>
        <v>0</v>
      </c>
      <c r="C44" s="180">
        <f>'部門別(共通配分以前)_活動計算書'!C44+共通部門配分額!D44</f>
        <v>0</v>
      </c>
      <c r="D44" s="180">
        <f>'部門別(共通配分以前)_活動計算書'!D44+共通部門配分額!E44</f>
        <v>0</v>
      </c>
      <c r="E44" s="180">
        <f>'部門別(共通配分以前)_活動計算書'!E44+共通部門配分額!F44</f>
        <v>0</v>
      </c>
      <c r="F44" s="180">
        <f>'部門別(共通配分以前)_活動計算書'!F44+共通部門配分額!G44</f>
        <v>0</v>
      </c>
      <c r="G44" s="180">
        <f>'部門別(共通配分以前)_活動計算書'!G44+共通部門配分額!H44</f>
        <v>0</v>
      </c>
      <c r="H44" s="206">
        <f t="shared" si="5"/>
        <v>0</v>
      </c>
      <c r="I44" s="180">
        <f>'部門別(共通配分以前)_活動計算書'!J44+共通部門配分額!J44</f>
        <v>0</v>
      </c>
      <c r="J44" s="206">
        <f t="shared" si="0"/>
        <v>0</v>
      </c>
      <c r="K44" s="180">
        <f>'部門別(共通配分以前)_活動計算書'!K44</f>
        <v>0</v>
      </c>
      <c r="L44" s="208">
        <f t="shared" si="1"/>
        <v>0</v>
      </c>
    </row>
    <row r="45" spans="1:12">
      <c r="A45" s="174" t="s">
        <v>223</v>
      </c>
      <c r="B45" s="180">
        <f>'部門別(共通配分以前)_活動計算書'!B45+共通部門配分額!C45</f>
        <v>0</v>
      </c>
      <c r="C45" s="180">
        <f>'部門別(共通配分以前)_活動計算書'!C45+共通部門配分額!D45</f>
        <v>0</v>
      </c>
      <c r="D45" s="180">
        <f>'部門別(共通配分以前)_活動計算書'!D45+共通部門配分額!E45</f>
        <v>0</v>
      </c>
      <c r="E45" s="180">
        <f>'部門別(共通配分以前)_活動計算書'!E45+共通部門配分額!F45</f>
        <v>0</v>
      </c>
      <c r="F45" s="180">
        <f>'部門別(共通配分以前)_活動計算書'!F45+共通部門配分額!G45</f>
        <v>0</v>
      </c>
      <c r="G45" s="180">
        <f>'部門別(共通配分以前)_活動計算書'!G45+共通部門配分額!H45</f>
        <v>0</v>
      </c>
      <c r="H45" s="206">
        <f t="shared" si="5"/>
        <v>0</v>
      </c>
      <c r="I45" s="180">
        <f>'部門別(共通配分以前)_活動計算書'!J45+共通部門配分額!J45</f>
        <v>0</v>
      </c>
      <c r="J45" s="206">
        <f t="shared" si="0"/>
        <v>0</v>
      </c>
      <c r="K45" s="180">
        <f>'部門別(共通配分以前)_活動計算書'!K45</f>
        <v>0</v>
      </c>
      <c r="L45" s="208">
        <f t="shared" si="1"/>
        <v>0</v>
      </c>
    </row>
    <row r="46" spans="1:12">
      <c r="A46" s="174" t="s">
        <v>26</v>
      </c>
      <c r="B46" s="180">
        <f>'部門別(共通配分以前)_活動計算書'!B46+共通部門配分額!C46</f>
        <v>0</v>
      </c>
      <c r="C46" s="180">
        <f>'部門別(共通配分以前)_活動計算書'!C46+共通部門配分額!D46</f>
        <v>0</v>
      </c>
      <c r="D46" s="180">
        <f>'部門別(共通配分以前)_活動計算書'!D46+共通部門配分額!E46</f>
        <v>0</v>
      </c>
      <c r="E46" s="180">
        <f>'部門別(共通配分以前)_活動計算書'!E46+共通部門配分額!F46</f>
        <v>0</v>
      </c>
      <c r="F46" s="180">
        <f>'部門別(共通配分以前)_活動計算書'!F46+共通部門配分額!G46</f>
        <v>0</v>
      </c>
      <c r="G46" s="180">
        <f>'部門別(共通配分以前)_活動計算書'!G46+共通部門配分額!H46</f>
        <v>0</v>
      </c>
      <c r="H46" s="206">
        <f t="shared" si="5"/>
        <v>0</v>
      </c>
      <c r="I46" s="180">
        <f>'部門別(共通配分以前)_活動計算書'!J46+共通部門配分額!J46</f>
        <v>0</v>
      </c>
      <c r="J46" s="206">
        <f t="shared" si="0"/>
        <v>0</v>
      </c>
      <c r="K46" s="180">
        <f>'部門別(共通配分以前)_活動計算書'!K46</f>
        <v>0</v>
      </c>
      <c r="L46" s="208">
        <f t="shared" si="1"/>
        <v>0</v>
      </c>
    </row>
    <row r="47" spans="1:12">
      <c r="A47" s="174" t="s">
        <v>89</v>
      </c>
      <c r="B47" s="180">
        <f>'部門別(共通配分以前)_活動計算書'!B47+共通部門配分額!C47</f>
        <v>0</v>
      </c>
      <c r="C47" s="180">
        <f>'部門別(共通配分以前)_活動計算書'!C47+共通部門配分額!D47</f>
        <v>0</v>
      </c>
      <c r="D47" s="180">
        <f>'部門別(共通配分以前)_活動計算書'!D47+共通部門配分額!E47</f>
        <v>0</v>
      </c>
      <c r="E47" s="180">
        <f>'部門別(共通配分以前)_活動計算書'!E47+共通部門配分額!F47</f>
        <v>0</v>
      </c>
      <c r="F47" s="180">
        <f>'部門別(共通配分以前)_活動計算書'!F47+共通部門配分額!G47</f>
        <v>0</v>
      </c>
      <c r="G47" s="180">
        <f>'部門別(共通配分以前)_活動計算書'!G47+共通部門配分額!H47</f>
        <v>0</v>
      </c>
      <c r="H47" s="206">
        <f t="shared" si="5"/>
        <v>0</v>
      </c>
      <c r="I47" s="180">
        <f>'部門別(共通配分以前)_活動計算書'!J47+共通部門配分額!J47</f>
        <v>0</v>
      </c>
      <c r="J47" s="206">
        <f t="shared" si="0"/>
        <v>0</v>
      </c>
      <c r="K47" s="180">
        <f>'部門別(共通配分以前)_活動計算書'!K47</f>
        <v>0</v>
      </c>
      <c r="L47" s="208">
        <f t="shared" si="1"/>
        <v>0</v>
      </c>
    </row>
    <row r="48" spans="1:12">
      <c r="A48" s="174" t="s">
        <v>192</v>
      </c>
      <c r="B48" s="180">
        <f>'部門別(共通配分以前)_活動計算書'!B48+共通部門配分額!C48</f>
        <v>0</v>
      </c>
      <c r="C48" s="180">
        <f>'部門別(共通配分以前)_活動計算書'!C48+共通部門配分額!D48</f>
        <v>0</v>
      </c>
      <c r="D48" s="180">
        <f>'部門別(共通配分以前)_活動計算書'!D48+共通部門配分額!E48</f>
        <v>0</v>
      </c>
      <c r="E48" s="180">
        <f>'部門別(共通配分以前)_活動計算書'!E48+共通部門配分額!F48</f>
        <v>0</v>
      </c>
      <c r="F48" s="180">
        <f>'部門別(共通配分以前)_活動計算書'!F48+共通部門配分額!G48</f>
        <v>0</v>
      </c>
      <c r="G48" s="180">
        <f>'部門別(共通配分以前)_活動計算書'!G48+共通部門配分額!H48</f>
        <v>0</v>
      </c>
      <c r="H48" s="206">
        <f t="shared" si="5"/>
        <v>0</v>
      </c>
      <c r="I48" s="180">
        <f>'部門別(共通配分以前)_活動計算書'!J48+共通部門配分額!J48</f>
        <v>0</v>
      </c>
      <c r="J48" s="206">
        <f t="shared" si="0"/>
        <v>0</v>
      </c>
      <c r="K48" s="180">
        <f>'部門別(共通配分以前)_活動計算書'!K48</f>
        <v>0</v>
      </c>
      <c r="L48" s="208">
        <f t="shared" si="1"/>
        <v>0</v>
      </c>
    </row>
    <row r="49" spans="1:12">
      <c r="A49" s="174" t="s">
        <v>88</v>
      </c>
      <c r="B49" s="180">
        <f>'部門別(共通配分以前)_活動計算書'!B49+共通部門配分額!C49</f>
        <v>0</v>
      </c>
      <c r="C49" s="180">
        <f>'部門別(共通配分以前)_活動計算書'!C49+共通部門配分額!D49</f>
        <v>0</v>
      </c>
      <c r="D49" s="180">
        <f>'部門別(共通配分以前)_活動計算書'!D49+共通部門配分額!E49</f>
        <v>0</v>
      </c>
      <c r="E49" s="180">
        <f>'部門別(共通配分以前)_活動計算書'!E49+共通部門配分額!F49</f>
        <v>0</v>
      </c>
      <c r="F49" s="180">
        <f>'部門別(共通配分以前)_活動計算書'!F49+共通部門配分額!G49</f>
        <v>0</v>
      </c>
      <c r="G49" s="180">
        <f>'部門別(共通配分以前)_活動計算書'!G49+共通部門配分額!H49</f>
        <v>0</v>
      </c>
      <c r="H49" s="206">
        <f t="shared" si="5"/>
        <v>0</v>
      </c>
      <c r="I49" s="180">
        <f>'部門別(共通配分以前)_活動計算書'!J49+共通部門配分額!J49</f>
        <v>0</v>
      </c>
      <c r="J49" s="206">
        <f t="shared" si="0"/>
        <v>0</v>
      </c>
      <c r="K49" s="180">
        <f>'部門別(共通配分以前)_活動計算書'!K49</f>
        <v>0</v>
      </c>
      <c r="L49" s="208">
        <f t="shared" si="1"/>
        <v>0</v>
      </c>
    </row>
    <row r="50" spans="1:12">
      <c r="A50" s="174" t="s">
        <v>27</v>
      </c>
      <c r="B50" s="180">
        <f>'部門別(共通配分以前)_活動計算書'!B50+共通部門配分額!C50</f>
        <v>0</v>
      </c>
      <c r="C50" s="180">
        <f>'部門別(共通配分以前)_活動計算書'!C50+共通部門配分額!D50</f>
        <v>33000</v>
      </c>
      <c r="D50" s="180">
        <f>'部門別(共通配分以前)_活動計算書'!D50+共通部門配分額!E50</f>
        <v>0</v>
      </c>
      <c r="E50" s="180">
        <f>'部門別(共通配分以前)_活動計算書'!E50+共通部門配分額!F50</f>
        <v>0</v>
      </c>
      <c r="F50" s="180">
        <f>'部門別(共通配分以前)_活動計算書'!F50+共通部門配分額!G50</f>
        <v>21000</v>
      </c>
      <c r="G50" s="180">
        <f>'部門別(共通配分以前)_活動計算書'!G50+共通部門配分額!H50</f>
        <v>0</v>
      </c>
      <c r="H50" s="206">
        <f t="shared" si="5"/>
        <v>54000</v>
      </c>
      <c r="I50" s="180">
        <f>'部門別(共通配分以前)_活動計算書'!J50+共通部門配分額!J50</f>
        <v>5000</v>
      </c>
      <c r="J50" s="206">
        <f>H50+I50</f>
        <v>59000</v>
      </c>
      <c r="K50" s="180">
        <f>'部門別(共通配分以前)_活動計算書'!K50</f>
        <v>62000</v>
      </c>
      <c r="L50" s="208">
        <f t="shared" si="1"/>
        <v>-3000</v>
      </c>
    </row>
    <row r="51" spans="1:12">
      <c r="A51" s="174" t="s">
        <v>28</v>
      </c>
      <c r="B51" s="180">
        <f>'部門別(共通配分以前)_活動計算書'!B51+共通部門配分額!C51</f>
        <v>0</v>
      </c>
      <c r="C51" s="180">
        <f>'部門別(共通配分以前)_活動計算書'!C51+共通部門配分額!D51</f>
        <v>2750</v>
      </c>
      <c r="D51" s="180">
        <f>'部門別(共通配分以前)_活動計算書'!D51+共通部門配分額!E51</f>
        <v>0</v>
      </c>
      <c r="E51" s="180">
        <f>'部門別(共通配分以前)_活動計算書'!E51+共通部門配分額!F51</f>
        <v>0</v>
      </c>
      <c r="F51" s="180">
        <f>'部門別(共通配分以前)_活動計算書'!F51+共通部門配分額!G51</f>
        <v>1750</v>
      </c>
      <c r="G51" s="180">
        <f>'部門別(共通配分以前)_活動計算書'!G51+共通部門配分額!H51</f>
        <v>0</v>
      </c>
      <c r="H51" s="206">
        <f t="shared" si="5"/>
        <v>4500</v>
      </c>
      <c r="I51" s="180">
        <f>'部門別(共通配分以前)_活動計算書'!J51+共通部門配分額!J51</f>
        <v>41250</v>
      </c>
      <c r="J51" s="206">
        <f t="shared" si="0"/>
        <v>45750</v>
      </c>
      <c r="K51" s="180">
        <f>'部門別(共通配分以前)_活動計算書'!K51</f>
        <v>46000</v>
      </c>
      <c r="L51" s="208">
        <f t="shared" si="1"/>
        <v>-250</v>
      </c>
    </row>
    <row r="52" spans="1:12">
      <c r="A52" s="174" t="s">
        <v>29</v>
      </c>
      <c r="B52" s="180">
        <f>'部門別(共通配分以前)_活動計算書'!B52+共通部門配分額!C52</f>
        <v>0</v>
      </c>
      <c r="C52" s="180">
        <f>'部門別(共通配分以前)_活動計算書'!C52+共通部門配分額!D52</f>
        <v>0</v>
      </c>
      <c r="D52" s="180">
        <f>'部門別(共通配分以前)_活動計算書'!D52+共通部門配分額!E52</f>
        <v>0</v>
      </c>
      <c r="E52" s="180">
        <f>'部門別(共通配分以前)_活動計算書'!E52+共通部門配分額!F52</f>
        <v>0</v>
      </c>
      <c r="F52" s="180">
        <f>'部門別(共通配分以前)_活動計算書'!F52+共通部門配分額!G52</f>
        <v>0</v>
      </c>
      <c r="G52" s="180">
        <f>'部門別(共通配分以前)_活動計算書'!G52+共通部門配分額!H52</f>
        <v>0</v>
      </c>
      <c r="H52" s="206">
        <f t="shared" si="5"/>
        <v>0</v>
      </c>
      <c r="I52" s="180">
        <f>'部門別(共通配分以前)_活動計算書'!J52+共通部門配分額!J52</f>
        <v>0</v>
      </c>
      <c r="J52" s="206">
        <f t="shared" si="0"/>
        <v>0</v>
      </c>
      <c r="K52" s="180">
        <f>'部門別(共通配分以前)_活動計算書'!K52</f>
        <v>0</v>
      </c>
      <c r="L52" s="208">
        <f t="shared" si="1"/>
        <v>0</v>
      </c>
    </row>
    <row r="53" spans="1:12">
      <c r="A53" s="174" t="s">
        <v>191</v>
      </c>
      <c r="B53" s="180">
        <f>'部門別(共通配分以前)_活動計算書'!B53+共通部門配分額!C53</f>
        <v>0</v>
      </c>
      <c r="C53" s="180">
        <f>'部門別(共通配分以前)_活動計算書'!C53+共通部門配分額!D53</f>
        <v>11000</v>
      </c>
      <c r="D53" s="180">
        <f>'部門別(共通配分以前)_活動計算書'!D53+共通部門配分額!E53</f>
        <v>0</v>
      </c>
      <c r="E53" s="180">
        <f>'部門別(共通配分以前)_活動計算書'!E53+共通部門配分額!F53</f>
        <v>0</v>
      </c>
      <c r="F53" s="180">
        <f>'部門別(共通配分以前)_活動計算書'!F53+共通部門配分額!G53</f>
        <v>7000</v>
      </c>
      <c r="G53" s="180">
        <f>'部門別(共通配分以前)_活動計算書'!G53+共通部門配分額!H53</f>
        <v>0</v>
      </c>
      <c r="H53" s="206">
        <f t="shared" si="5"/>
        <v>18000</v>
      </c>
      <c r="I53" s="180">
        <f>'部門別(共通配分以前)_活動計算書'!J53+共通部門配分額!J53</f>
        <v>1000</v>
      </c>
      <c r="J53" s="206">
        <f t="shared" si="0"/>
        <v>19000</v>
      </c>
      <c r="K53" s="180">
        <f>'部門別(共通配分以前)_活動計算書'!K53</f>
        <v>20000</v>
      </c>
      <c r="L53" s="208">
        <f t="shared" si="1"/>
        <v>-1000</v>
      </c>
    </row>
    <row r="54" spans="1:12">
      <c r="A54" s="174" t="s">
        <v>30</v>
      </c>
      <c r="B54" s="180">
        <f>'部門別(共通配分以前)_活動計算書'!B54+共通部門配分額!C54</f>
        <v>0</v>
      </c>
      <c r="C54" s="180">
        <f>'部門別(共通配分以前)_活動計算書'!C54+共通部門配分額!D54</f>
        <v>108900</v>
      </c>
      <c r="D54" s="180">
        <f>'部門別(共通配分以前)_活動計算書'!D54+共通部門配分額!E54</f>
        <v>0</v>
      </c>
      <c r="E54" s="180">
        <f>'部門別(共通配分以前)_活動計算書'!E54+共通部門配分額!F54</f>
        <v>0</v>
      </c>
      <c r="F54" s="180">
        <f>'部門別(共通配分以前)_活動計算書'!F54+共通部門配分額!G54</f>
        <v>69300</v>
      </c>
      <c r="G54" s="180">
        <f>'部門別(共通配分以前)_活動計算書'!G54+共通部門配分額!H54</f>
        <v>0</v>
      </c>
      <c r="H54" s="206">
        <f t="shared" si="5"/>
        <v>178200</v>
      </c>
      <c r="I54" s="180">
        <f>'部門別(共通配分以前)_活動計算書'!J54+共通部門配分額!J54</f>
        <v>9900</v>
      </c>
      <c r="J54" s="206">
        <f>H54+I54</f>
        <v>188100</v>
      </c>
      <c r="K54" s="180">
        <f>'部門別(共通配分以前)_活動計算書'!K54</f>
        <v>198000</v>
      </c>
      <c r="L54" s="208">
        <f t="shared" si="1"/>
        <v>-9900</v>
      </c>
    </row>
    <row r="55" spans="1:12">
      <c r="A55" s="174" t="s">
        <v>272</v>
      </c>
      <c r="B55" s="180">
        <f>'部門別(共通配分以前)_活動計算書'!B55+共通部門配分額!C55</f>
        <v>0</v>
      </c>
      <c r="C55" s="180">
        <f>'部門別(共通配分以前)_活動計算書'!C55+共通部門配分額!D55</f>
        <v>0</v>
      </c>
      <c r="D55" s="180">
        <f>'部門別(共通配分以前)_活動計算書'!D55+共通部門配分額!E55</f>
        <v>0</v>
      </c>
      <c r="E55" s="180">
        <f>'部門別(共通配分以前)_活動計算書'!E55+共通部門配分額!F55</f>
        <v>0</v>
      </c>
      <c r="F55" s="180">
        <f>'部門別(共通配分以前)_活動計算書'!F55+共通部門配分額!G55</f>
        <v>0</v>
      </c>
      <c r="G55" s="180">
        <f>'部門別(共通配分以前)_活動計算書'!G55+共通部門配分額!H55</f>
        <v>0</v>
      </c>
      <c r="H55" s="206">
        <f t="shared" si="5"/>
        <v>0</v>
      </c>
      <c r="I55" s="180">
        <f>'部門別(共通配分以前)_活動計算書'!J55+共通部門配分額!J55</f>
        <v>0</v>
      </c>
      <c r="J55" s="206">
        <f t="shared" si="0"/>
        <v>0</v>
      </c>
      <c r="K55" s="180">
        <f>'部門別(共通配分以前)_活動計算書'!K55</f>
        <v>0</v>
      </c>
      <c r="L55" s="208">
        <f t="shared" si="1"/>
        <v>0</v>
      </c>
    </row>
    <row r="56" spans="1:12">
      <c r="A56" s="174" t="s">
        <v>31</v>
      </c>
      <c r="B56" s="180">
        <f>'部門別(共通配分以前)_活動計算書'!B56+共通部門配分額!C56</f>
        <v>0</v>
      </c>
      <c r="C56" s="180">
        <f>'部門別(共通配分以前)_活動計算書'!C56+共通部門配分額!D56</f>
        <v>96250</v>
      </c>
      <c r="D56" s="180">
        <f>'部門別(共通配分以前)_活動計算書'!D56+共通部門配分額!E56</f>
        <v>0</v>
      </c>
      <c r="E56" s="180">
        <f>'部門別(共通配分以前)_活動計算書'!E56+共通部門配分額!F56</f>
        <v>0</v>
      </c>
      <c r="F56" s="180">
        <f>'部門別(共通配分以前)_活動計算書'!F56+共通部門配分額!G56</f>
        <v>61250</v>
      </c>
      <c r="G56" s="180">
        <f>'部門別(共通配分以前)_活動計算書'!G56+共通部門配分額!H56</f>
        <v>0</v>
      </c>
      <c r="H56" s="206">
        <f t="shared" si="5"/>
        <v>157500</v>
      </c>
      <c r="I56" s="249">
        <f>'部門別(共通配分以前)_活動計算書'!J56+共通部門配分額!J56</f>
        <v>8750</v>
      </c>
      <c r="J56" s="206">
        <f>H56+I56</f>
        <v>166250</v>
      </c>
      <c r="K56" s="180">
        <f>'部門別(共通配分以前)_活動計算書'!K56</f>
        <v>175000</v>
      </c>
      <c r="L56" s="248">
        <f t="shared" si="1"/>
        <v>-8750</v>
      </c>
    </row>
    <row r="57" spans="1:12">
      <c r="A57" s="174" t="s">
        <v>92</v>
      </c>
      <c r="B57" s="180">
        <f>'部門別(共通配分以前)_活動計算書'!B57+共通部門配分額!C57</f>
        <v>0</v>
      </c>
      <c r="C57" s="180">
        <f>'部門別(共通配分以前)_活動計算書'!C57+共通部門配分額!D57</f>
        <v>0</v>
      </c>
      <c r="D57" s="180">
        <f>'部門別(共通配分以前)_活動計算書'!D57+共通部門配分額!E57</f>
        <v>0</v>
      </c>
      <c r="E57" s="180">
        <f>'部門別(共通配分以前)_活動計算書'!E57+共通部門配分額!F57</f>
        <v>0</v>
      </c>
      <c r="F57" s="180">
        <f>'部門別(共通配分以前)_活動計算書'!F57+共通部門配分額!G57</f>
        <v>0</v>
      </c>
      <c r="G57" s="180">
        <f>'部門別(共通配分以前)_活動計算書'!G57+共通部門配分額!H57</f>
        <v>0</v>
      </c>
      <c r="H57" s="206">
        <f t="shared" si="5"/>
        <v>0</v>
      </c>
      <c r="I57" s="180">
        <f>'部門別(共通配分以前)_活動計算書'!J57+共通部門配分額!J57</f>
        <v>0</v>
      </c>
      <c r="J57" s="206">
        <f t="shared" si="0"/>
        <v>0</v>
      </c>
      <c r="K57" s="180">
        <f>'部門別(共通配分以前)_活動計算書'!K57</f>
        <v>0</v>
      </c>
      <c r="L57" s="208">
        <f t="shared" si="1"/>
        <v>0</v>
      </c>
    </row>
    <row r="58" spans="1:12">
      <c r="A58" s="174" t="s">
        <v>190</v>
      </c>
      <c r="B58" s="180">
        <f>'部門別(共通配分以前)_活動計算書'!B58+共通部門配分額!C58</f>
        <v>0</v>
      </c>
      <c r="C58" s="180">
        <f>'部門別(共通配分以前)_活動計算書'!C58+共通部門配分額!D58</f>
        <v>0</v>
      </c>
      <c r="D58" s="180">
        <f>'部門別(共通配分以前)_活動計算書'!D58+共通部門配分額!E58</f>
        <v>0</v>
      </c>
      <c r="E58" s="180">
        <f>'部門別(共通配分以前)_活動計算書'!E58+共通部門配分額!F58</f>
        <v>0</v>
      </c>
      <c r="F58" s="180">
        <f>'部門別(共通配分以前)_活動計算書'!F58+共通部門配分額!G58</f>
        <v>0</v>
      </c>
      <c r="G58" s="180">
        <f>'部門別(共通配分以前)_活動計算書'!G58+共通部門配分額!H58</f>
        <v>0</v>
      </c>
      <c r="H58" s="206">
        <f t="shared" si="5"/>
        <v>0</v>
      </c>
      <c r="I58" s="180">
        <f>'部門別(共通配分以前)_活動計算書'!J58+共通部門配分額!J58</f>
        <v>0</v>
      </c>
      <c r="J58" s="206">
        <f t="shared" si="0"/>
        <v>0</v>
      </c>
      <c r="K58" s="180">
        <f>'部門別(共通配分以前)_活動計算書'!K58</f>
        <v>0</v>
      </c>
      <c r="L58" s="208">
        <f t="shared" si="1"/>
        <v>0</v>
      </c>
    </row>
    <row r="59" spans="1:12">
      <c r="A59" s="174" t="s">
        <v>32</v>
      </c>
      <c r="B59" s="180">
        <f>'部門別(共通配分以前)_活動計算書'!B59+共通部門配分額!C59</f>
        <v>0</v>
      </c>
      <c r="C59" s="180">
        <f>'部門別(共通配分以前)_活動計算書'!C59+共通部門配分額!D59</f>
        <v>200000</v>
      </c>
      <c r="D59" s="180">
        <f>'部門別(共通配分以前)_活動計算書'!D59+共通部門配分額!E59</f>
        <v>0</v>
      </c>
      <c r="E59" s="180">
        <f>'部門別(共通配分以前)_活動計算書'!E59+共通部門配分額!F59</f>
        <v>0</v>
      </c>
      <c r="F59" s="180">
        <f>'部門別(共通配分以前)_活動計算書'!F59+共通部門配分額!G59</f>
        <v>0</v>
      </c>
      <c r="G59" s="180">
        <f>'部門別(共通配分以前)_活動計算書'!G59+共通部門配分額!H59</f>
        <v>0</v>
      </c>
      <c r="H59" s="206">
        <f t="shared" si="5"/>
        <v>200000</v>
      </c>
      <c r="I59" s="180">
        <f>'部門別(共通配分以前)_活動計算書'!J59+共通部門配分額!J59</f>
        <v>0</v>
      </c>
      <c r="J59" s="206">
        <f t="shared" si="0"/>
        <v>200000</v>
      </c>
      <c r="K59" s="180">
        <f>'部門別(共通配分以前)_活動計算書'!K59</f>
        <v>200000</v>
      </c>
      <c r="L59" s="208">
        <f t="shared" si="1"/>
        <v>0</v>
      </c>
    </row>
    <row r="60" spans="1:12">
      <c r="A60" s="174" t="s">
        <v>274</v>
      </c>
      <c r="B60" s="180">
        <f>'部門別(共通配分以前)_活動計算書'!B60+共通部門配分額!C60</f>
        <v>0</v>
      </c>
      <c r="C60" s="180">
        <f>'部門別(共通配分以前)_活動計算書'!C60+共通部門配分額!D60</f>
        <v>0</v>
      </c>
      <c r="D60" s="180">
        <f>'部門別(共通配分以前)_活動計算書'!D60+共通部門配分額!E60</f>
        <v>0</v>
      </c>
      <c r="E60" s="180">
        <f>'部門別(共通配分以前)_活動計算書'!E60+共通部門配分額!F60</f>
        <v>0</v>
      </c>
      <c r="F60" s="180">
        <f>'部門別(共通配分以前)_活動計算書'!F60+共通部門配分額!G60</f>
        <v>0</v>
      </c>
      <c r="G60" s="180">
        <f>'部門別(共通配分以前)_活動計算書'!G60+共通部門配分額!H60</f>
        <v>0</v>
      </c>
      <c r="H60" s="206">
        <f t="shared" si="5"/>
        <v>0</v>
      </c>
      <c r="I60" s="180">
        <f>'部門別(共通配分以前)_活動計算書'!J60+共通部門配分額!J60</f>
        <v>0</v>
      </c>
      <c r="J60" s="206">
        <f t="shared" si="0"/>
        <v>0</v>
      </c>
      <c r="K60" s="180">
        <f>'部門別(共通配分以前)_活動計算書'!K60</f>
        <v>0</v>
      </c>
      <c r="L60" s="208">
        <f t="shared" si="1"/>
        <v>0</v>
      </c>
    </row>
    <row r="61" spans="1:12">
      <c r="A61" s="174" t="s">
        <v>94</v>
      </c>
      <c r="B61" s="180">
        <f>'部門別(共通配分以前)_活動計算書'!B61+共通部門配分額!C61</f>
        <v>0</v>
      </c>
      <c r="C61" s="180">
        <f>'部門別(共通配分以前)_活動計算書'!C61+共通部門配分額!D61</f>
        <v>0</v>
      </c>
      <c r="D61" s="180">
        <f>'部門別(共通配分以前)_活動計算書'!D61+共通部門配分額!E61</f>
        <v>0</v>
      </c>
      <c r="E61" s="180">
        <f>'部門別(共通配分以前)_活動計算書'!E61+共通部門配分額!F61</f>
        <v>0</v>
      </c>
      <c r="F61" s="180">
        <f>'部門別(共通配分以前)_活動計算書'!F61+共通部門配分額!G61</f>
        <v>0</v>
      </c>
      <c r="G61" s="180">
        <f>'部門別(共通配分以前)_活動計算書'!G61+共通部門配分額!H61</f>
        <v>0</v>
      </c>
      <c r="H61" s="206">
        <f t="shared" si="5"/>
        <v>0</v>
      </c>
      <c r="I61" s="180">
        <f>'部門別(共通配分以前)_活動計算書'!J61+共通部門配分額!J61</f>
        <v>0</v>
      </c>
      <c r="J61" s="206">
        <f t="shared" si="0"/>
        <v>0</v>
      </c>
      <c r="K61" s="180">
        <f>'部門別(共通配分以前)_活動計算書'!K61</f>
        <v>0</v>
      </c>
      <c r="L61" s="208">
        <f t="shared" si="1"/>
        <v>0</v>
      </c>
    </row>
    <row r="62" spans="1:12">
      <c r="A62" s="174" t="s">
        <v>95</v>
      </c>
      <c r="B62" s="180">
        <f>'部門別(共通配分以前)_活動計算書'!B62+共通部門配分額!C62</f>
        <v>0</v>
      </c>
      <c r="C62" s="180">
        <f>'部門別(共通配分以前)_活動計算書'!C62+共通部門配分額!D62</f>
        <v>0</v>
      </c>
      <c r="D62" s="180">
        <f>'部門別(共通配分以前)_活動計算書'!D62+共通部門配分額!E62</f>
        <v>0</v>
      </c>
      <c r="E62" s="180">
        <f>'部門別(共通配分以前)_活動計算書'!E62+共通部門配分額!F62</f>
        <v>0</v>
      </c>
      <c r="F62" s="180">
        <f>'部門別(共通配分以前)_活動計算書'!F62+共通部門配分額!G62</f>
        <v>0</v>
      </c>
      <c r="G62" s="180">
        <f>'部門別(共通配分以前)_活動計算書'!G62+共通部門配分額!H62</f>
        <v>0</v>
      </c>
      <c r="H62" s="206">
        <f t="shared" si="5"/>
        <v>0</v>
      </c>
      <c r="I62" s="180">
        <f>'部門別(共通配分以前)_活動計算書'!J62+共通部門配分額!J62</f>
        <v>0</v>
      </c>
      <c r="J62" s="206">
        <f t="shared" si="0"/>
        <v>0</v>
      </c>
      <c r="K62" s="180">
        <f>'部門別(共通配分以前)_活動計算書'!K62</f>
        <v>0</v>
      </c>
      <c r="L62" s="207">
        <f t="shared" si="1"/>
        <v>0</v>
      </c>
    </row>
    <row r="63" spans="1:12">
      <c r="A63" s="176" t="s">
        <v>34</v>
      </c>
      <c r="B63" s="180">
        <f>SUM(B30:B62)</f>
        <v>0</v>
      </c>
      <c r="C63" s="180">
        <f t="shared" ref="C63:J63" si="6">SUM(C30:C62)</f>
        <v>15225700</v>
      </c>
      <c r="D63" s="180">
        <f>SUM(D30:D62)</f>
        <v>0</v>
      </c>
      <c r="E63" s="180">
        <f t="shared" si="6"/>
        <v>0</v>
      </c>
      <c r="F63" s="180">
        <f t="shared" si="6"/>
        <v>630600</v>
      </c>
      <c r="G63" s="180">
        <f t="shared" si="6"/>
        <v>0</v>
      </c>
      <c r="H63" s="206">
        <f t="shared" si="6"/>
        <v>15856300</v>
      </c>
      <c r="I63" s="180">
        <f>SUM(I30:I62)</f>
        <v>101700</v>
      </c>
      <c r="J63" s="206">
        <f t="shared" si="6"/>
        <v>15958000</v>
      </c>
      <c r="K63" s="180">
        <f>'部門別(共通配分以前)_活動計算書'!K63</f>
        <v>15996700</v>
      </c>
      <c r="L63" s="207">
        <f t="shared" si="1"/>
        <v>-38700</v>
      </c>
    </row>
    <row r="64" spans="1:12">
      <c r="A64" s="177" t="s">
        <v>45</v>
      </c>
      <c r="B64" s="180">
        <f t="shared" ref="B64:J64" si="7">B28+B63</f>
        <v>0</v>
      </c>
      <c r="C64" s="180">
        <f t="shared" si="7"/>
        <v>18040950</v>
      </c>
      <c r="D64" s="180">
        <f>D28+D63</f>
        <v>0</v>
      </c>
      <c r="E64" s="180">
        <f>E28+E63</f>
        <v>0</v>
      </c>
      <c r="F64" s="180">
        <f t="shared" si="7"/>
        <v>2925350</v>
      </c>
      <c r="G64" s="180">
        <f t="shared" si="7"/>
        <v>0</v>
      </c>
      <c r="H64" s="206">
        <f t="shared" si="7"/>
        <v>20966300</v>
      </c>
      <c r="I64" s="180">
        <f t="shared" si="7"/>
        <v>259200</v>
      </c>
      <c r="J64" s="206">
        <f t="shared" si="7"/>
        <v>21225500</v>
      </c>
      <c r="K64" s="180">
        <f>'部門別(共通配分以前)_活動計算書'!K64</f>
        <v>21181700</v>
      </c>
      <c r="L64" s="207">
        <f t="shared" si="1"/>
        <v>43800</v>
      </c>
    </row>
    <row r="65" spans="1:12">
      <c r="A65" s="177" t="s">
        <v>126</v>
      </c>
      <c r="B65" s="180">
        <f>B14-B64</f>
        <v>0</v>
      </c>
      <c r="C65" s="180">
        <f t="shared" ref="C65:J65" si="8">C14-C64</f>
        <v>-1040950</v>
      </c>
      <c r="D65" s="180">
        <f>D14-D64</f>
        <v>0</v>
      </c>
      <c r="E65" s="180">
        <f t="shared" si="8"/>
        <v>0</v>
      </c>
      <c r="F65" s="180">
        <f t="shared" si="8"/>
        <v>671650</v>
      </c>
      <c r="G65" s="180">
        <f t="shared" si="8"/>
        <v>0</v>
      </c>
      <c r="H65" s="206">
        <f t="shared" si="8"/>
        <v>-369300</v>
      </c>
      <c r="I65" s="180">
        <f t="shared" si="8"/>
        <v>460800</v>
      </c>
      <c r="J65" s="206">
        <f t="shared" si="8"/>
        <v>91500</v>
      </c>
      <c r="K65" s="180">
        <f>'部門別(共通配分以前)_活動計算書'!K65</f>
        <v>-15264700</v>
      </c>
      <c r="L65" s="207">
        <f t="shared" si="1"/>
        <v>15356200</v>
      </c>
    </row>
    <row r="66" spans="1:12">
      <c r="A66" s="242" t="s">
        <v>327</v>
      </c>
      <c r="B66" s="243" t="e">
        <f t="shared" ref="B66:K66" si="9">B65/B14</f>
        <v>#DIV/0!</v>
      </c>
      <c r="C66" s="243">
        <f t="shared" si="9"/>
        <v>-6.1232352941176474E-2</v>
      </c>
      <c r="D66" s="243" t="e">
        <f t="shared" si="9"/>
        <v>#DIV/0!</v>
      </c>
      <c r="E66" s="243" t="e">
        <f t="shared" si="9"/>
        <v>#DIV/0!</v>
      </c>
      <c r="F66" s="243">
        <f t="shared" si="9"/>
        <v>0.18672504865165415</v>
      </c>
      <c r="G66" s="243" t="e">
        <f t="shared" si="9"/>
        <v>#DIV/0!</v>
      </c>
      <c r="H66" s="243">
        <f t="shared" si="9"/>
        <v>-1.792979560130116E-2</v>
      </c>
      <c r="I66" s="243">
        <f t="shared" si="9"/>
        <v>0.64</v>
      </c>
      <c r="J66" s="243">
        <f t="shared" si="9"/>
        <v>4.2923488295726411E-3</v>
      </c>
      <c r="K66" s="243">
        <f t="shared" si="9"/>
        <v>-2.5798039547067773</v>
      </c>
    </row>
  </sheetData>
  <phoneticPr fontId="11"/>
  <pageMargins left="0.75" right="0.75" top="1" bottom="1" header="0.3" footer="0.3"/>
  <pageSetup paperSize="9" orientation="portrait" horizontalDpi="4294967292" verticalDpi="4294967292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  <pageSetUpPr fitToPage="1"/>
  </sheetPr>
  <dimension ref="A1:Q109"/>
  <sheetViews>
    <sheetView showGridLines="0" zoomScaleNormal="100" zoomScaleSheetLayoutView="90" workbookViewId="0">
      <pane xSplit="1" ySplit="9" topLeftCell="C69" activePane="bottomRight" state="frozenSplit"/>
      <selection activeCell="A3" sqref="A3:D3"/>
      <selection pane="topRight" activeCell="A3" sqref="A3:D3"/>
      <selection pane="bottomLeft" activeCell="A3" sqref="A3:D3"/>
      <selection pane="bottomRight" activeCell="L84" sqref="A1:L84"/>
    </sheetView>
  </sheetViews>
  <sheetFormatPr baseColWidth="10" defaultColWidth="8.83203125" defaultRowHeight="14"/>
  <cols>
    <col min="1" max="1" width="31.6640625" customWidth="1"/>
    <col min="2" max="2" width="13" hidden="1" customWidth="1"/>
    <col min="3" max="3" width="13" style="35" customWidth="1"/>
    <col min="4" max="4" width="13" style="35" hidden="1" customWidth="1"/>
    <col min="5" max="5" width="13" hidden="1" customWidth="1"/>
    <col min="6" max="6" width="13" style="35" customWidth="1"/>
    <col min="7" max="7" width="13" style="35" hidden="1" customWidth="1"/>
    <col min="8" max="9" width="13" customWidth="1"/>
    <col min="10" max="11" width="11.1640625" customWidth="1"/>
    <col min="12" max="12" width="8.83203125" customWidth="1"/>
    <col min="13" max="13" width="8.83203125" style="35" customWidth="1"/>
    <col min="14" max="14" width="9.83203125" bestFit="1" customWidth="1"/>
    <col min="17" max="17" width="14" customWidth="1"/>
  </cols>
  <sheetData>
    <row r="1" spans="1:17">
      <c r="A1" s="255" t="s">
        <v>204</v>
      </c>
      <c r="B1" s="255"/>
      <c r="C1" s="255"/>
      <c r="D1" s="255"/>
      <c r="E1" s="255"/>
      <c r="F1" s="255"/>
      <c r="G1" s="255"/>
      <c r="H1" s="255"/>
      <c r="I1" s="255"/>
      <c r="J1" s="255"/>
      <c r="K1" s="23"/>
      <c r="L1" s="215"/>
      <c r="M1" s="14"/>
    </row>
    <row r="2" spans="1:17">
      <c r="A2" s="20" t="s">
        <v>261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215"/>
      <c r="M2" s="14"/>
    </row>
    <row r="3" spans="1:17">
      <c r="A3" s="17" t="s">
        <v>201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215"/>
      <c r="M3" s="14"/>
    </row>
    <row r="4" spans="1:17">
      <c r="A4" s="17" t="s">
        <v>54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215"/>
      <c r="M4" s="14"/>
    </row>
    <row r="5" spans="1:17">
      <c r="A5" s="17" t="s">
        <v>110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215"/>
      <c r="M5" s="14"/>
    </row>
    <row r="6" spans="1:17">
      <c r="A6" s="17" t="s">
        <v>111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215"/>
      <c r="M6" s="14"/>
    </row>
    <row r="7" spans="1:17" ht="15">
      <c r="A7" s="19" t="s">
        <v>260</v>
      </c>
      <c r="B7" s="16"/>
      <c r="C7" s="16"/>
      <c r="D7" s="16"/>
      <c r="E7" s="16"/>
      <c r="F7" s="16"/>
      <c r="G7" s="16"/>
      <c r="H7" s="15"/>
      <c r="I7" s="15"/>
      <c r="J7" s="15"/>
      <c r="K7" s="15"/>
      <c r="L7" s="215"/>
      <c r="M7" s="14"/>
      <c r="N7" t="s">
        <v>315</v>
      </c>
    </row>
    <row r="8" spans="1:17" ht="16" thickBot="1">
      <c r="A8" s="18" t="s">
        <v>342</v>
      </c>
      <c r="B8" s="16"/>
      <c r="C8" s="16"/>
      <c r="D8" s="16"/>
      <c r="E8" s="16"/>
      <c r="F8" s="16"/>
      <c r="G8" s="16"/>
      <c r="H8" s="15" t="s">
        <v>125</v>
      </c>
      <c r="I8" s="15"/>
      <c r="J8" s="15"/>
      <c r="K8" s="15"/>
      <c r="L8" s="215"/>
      <c r="M8" s="14"/>
    </row>
    <row r="9" spans="1:17" ht="31" thickBot="1">
      <c r="A9" s="213" t="s">
        <v>207</v>
      </c>
      <c r="B9" s="22" t="str">
        <f>共通経費の按分比率!B4</f>
        <v>まちづくり講座</v>
      </c>
      <c r="C9" s="219" t="str">
        <f>共通経費の按分比率!C4</f>
        <v>創業支援</v>
      </c>
      <c r="D9" s="219">
        <f>共通経費の按分比率!D4</f>
        <v>0</v>
      </c>
      <c r="E9" s="219">
        <f>共通経費の按分比率!E4</f>
        <v>0</v>
      </c>
      <c r="F9" s="219" t="str">
        <f>共通経費の按分比率!F4</f>
        <v>視察研修受入・講演 等</v>
      </c>
      <c r="G9" s="219">
        <f>共通経費の按分比率!G4</f>
        <v>0</v>
      </c>
      <c r="H9" s="212" t="s">
        <v>296</v>
      </c>
      <c r="I9" s="21" t="s">
        <v>63</v>
      </c>
      <c r="J9" s="212" t="s">
        <v>60</v>
      </c>
      <c r="L9" s="215"/>
      <c r="M9" s="14"/>
      <c r="N9" s="30" t="s">
        <v>298</v>
      </c>
      <c r="O9" s="30" t="s">
        <v>299</v>
      </c>
      <c r="Q9" s="214" t="s">
        <v>301</v>
      </c>
    </row>
    <row r="10" spans="1:17" ht="15">
      <c r="A10" s="39" t="s">
        <v>8</v>
      </c>
      <c r="B10" s="5"/>
      <c r="C10" s="42"/>
      <c r="D10" s="44"/>
      <c r="E10" s="24"/>
      <c r="F10" s="24"/>
      <c r="G10" s="24"/>
      <c r="H10" s="24"/>
      <c r="I10" s="56"/>
      <c r="J10" s="56"/>
      <c r="L10" s="215"/>
      <c r="M10" s="14"/>
      <c r="N10" s="30">
        <f>'部門別(共通配分以前)_活動計算書'!L2</f>
        <v>0</v>
      </c>
      <c r="O10" s="30" t="str">
        <f>IF(J10-N10=0,"",J10-N10)</f>
        <v/>
      </c>
      <c r="Q10" s="56"/>
    </row>
    <row r="11" spans="1:17" ht="15">
      <c r="A11" s="67" t="s">
        <v>3</v>
      </c>
      <c r="B11" s="42" t="str">
        <f>IF('部門別（共通配分後）_活動計算書'!B3=0,"",'部門別（共通配分後）_活動計算書'!B3)</f>
        <v/>
      </c>
      <c r="C11" s="42" t="str">
        <f>IF('部門別（共通配分後）_活動計算書'!C3=0,"",'部門別（共通配分後）_活動計算書'!C3)</f>
        <v/>
      </c>
      <c r="D11" s="44"/>
      <c r="E11" s="24"/>
      <c r="F11" s="42" t="str">
        <f>IF('部門別（共通配分後）_活動計算書'!F3=0,"",'部門別（共通配分後）_活動計算書'!F3)</f>
        <v/>
      </c>
      <c r="G11" s="24"/>
      <c r="H11" s="42" t="str">
        <f t="shared" ref="H11:H21" si="0">IF(SUM(B11:G11)=0,"",SUM(B11:G11))</f>
        <v/>
      </c>
      <c r="I11" s="42">
        <f>IF('部門別（共通配分後）_活動計算書'!I3=0,"",'部門別（共通配分後）_活動計算書'!I3)</f>
        <v>120000</v>
      </c>
      <c r="J11" s="42">
        <f t="shared" ref="J11:J21" si="1">IF(SUM(B11:G11,I11)=0,"",SUM(B11:G11,I11))</f>
        <v>120000</v>
      </c>
      <c r="L11" s="215"/>
      <c r="M11" s="14"/>
      <c r="N11" s="30">
        <f>'部門別(共通配分以前)_活動計算書'!L3</f>
        <v>0</v>
      </c>
      <c r="O11" s="30">
        <f>IF(J11="","",IF(J11-N11=0,"",J11-N11))</f>
        <v>120000</v>
      </c>
      <c r="Q11" s="42" t="str">
        <f>C11</f>
        <v/>
      </c>
    </row>
    <row r="12" spans="1:17" ht="15">
      <c r="A12" s="67" t="s">
        <v>4</v>
      </c>
      <c r="B12" s="42" t="str">
        <f>IF('部門別（共通配分後）_活動計算書'!B4=0,"",'部門別（共通配分後）_活動計算書'!B4)</f>
        <v/>
      </c>
      <c r="C12" s="42" t="str">
        <f>IF('部門別（共通配分後）_活動計算書'!C4=0,"",'部門別（共通配分後）_活動計算書'!C4)</f>
        <v/>
      </c>
      <c r="D12" s="44"/>
      <c r="E12" s="24"/>
      <c r="F12" s="42" t="str">
        <f>IF('部門別（共通配分後）_活動計算書'!F4=0,"",'部門別（共通配分後）_活動計算書'!F4)</f>
        <v/>
      </c>
      <c r="G12" s="42" t="str">
        <f>IF('部門別（共通配分後）_活動計算書'!G4=0,"",'部門別（共通配分後）_活動計算書'!G4)</f>
        <v/>
      </c>
      <c r="H12" s="42" t="str">
        <f t="shared" si="0"/>
        <v/>
      </c>
      <c r="I12" s="42" t="str">
        <f>IF('部門別（共通配分後）_活動計算書'!I4=0,"",'部門別（共通配分後）_活動計算書'!I4)</f>
        <v/>
      </c>
      <c r="J12" s="42" t="str">
        <f t="shared" si="1"/>
        <v/>
      </c>
      <c r="L12" s="215"/>
      <c r="M12" s="14"/>
      <c r="N12" s="30">
        <f>'部門別(共通配分以前)_活動計算書'!L4</f>
        <v>0</v>
      </c>
      <c r="O12" s="30" t="str">
        <f t="shared" ref="O12:O73" si="2">IF(J12="","",IF(J12-N12=0,"",J12-N12))</f>
        <v/>
      </c>
      <c r="Q12" s="42" t="str">
        <f t="shared" ref="Q12:Q21" si="3">C12</f>
        <v/>
      </c>
    </row>
    <row r="13" spans="1:17" ht="15">
      <c r="A13" s="67" t="s">
        <v>5</v>
      </c>
      <c r="B13" s="42" t="str">
        <f>IF('部門別（共通配分後）_活動計算書'!B5=0,"",'部門別（共通配分後）_活動計算書'!B5)</f>
        <v/>
      </c>
      <c r="C13" s="42" t="str">
        <f>IF('部門別（共通配分後）_活動計算書'!C5=0,"",'部門別（共通配分後）_活動計算書'!C5)</f>
        <v/>
      </c>
      <c r="D13" s="44"/>
      <c r="E13" s="24"/>
      <c r="F13" s="42" t="str">
        <f>IF('部門別（共通配分後）_活動計算書'!F5=0,"",'部門別（共通配分後）_活動計算書'!F5)</f>
        <v/>
      </c>
      <c r="G13" s="42" t="str">
        <f>IF('部門別（共通配分後）_活動計算書'!G5=0,"",'部門別（共通配分後）_活動計算書'!G5)</f>
        <v/>
      </c>
      <c r="H13" s="42" t="str">
        <f t="shared" si="0"/>
        <v/>
      </c>
      <c r="I13" s="42" t="str">
        <f>IF('部門別（共通配分後）_活動計算書'!I5=0,"",'部門別（共通配分後）_活動計算書'!I5)</f>
        <v/>
      </c>
      <c r="J13" s="42" t="str">
        <f t="shared" si="1"/>
        <v/>
      </c>
      <c r="L13" s="215"/>
      <c r="M13" s="14"/>
      <c r="N13" s="30">
        <f>'部門別(共通配分以前)_活動計算書'!L5</f>
        <v>0</v>
      </c>
      <c r="O13" s="30" t="str">
        <f t="shared" si="2"/>
        <v/>
      </c>
      <c r="Q13" s="42" t="str">
        <f t="shared" si="3"/>
        <v/>
      </c>
    </row>
    <row r="14" spans="1:17" s="35" customFormat="1" ht="15">
      <c r="A14" s="68" t="s">
        <v>345</v>
      </c>
      <c r="B14" s="42"/>
      <c r="C14" s="42">
        <f>IF('部門別（共通配分後）_活動計算書'!C6=0,"",'部門別（共通配分後）_活動計算書'!C6)</f>
        <v>14800000</v>
      </c>
      <c r="D14" s="44"/>
      <c r="E14" s="56"/>
      <c r="F14" s="42" t="str">
        <f>IF('部門別（共通配分後）_活動計算書'!F6=0,"",'部門別（共通配分後）_活動計算書'!F6)</f>
        <v/>
      </c>
      <c r="G14" s="42" t="str">
        <f>IF('部門別（共通配分後）_活動計算書'!G6=0,"",'部門別（共通配分後）_活動計算書'!G6)</f>
        <v/>
      </c>
      <c r="H14" s="42">
        <f t="shared" ref="H14:H15" si="4">IF(SUM(B14:G14)=0,"",SUM(B14:G14))</f>
        <v>14800000</v>
      </c>
      <c r="I14" s="42" t="str">
        <f>IF('部門別（共通配分後）_活動計算書'!I6=0,"",'部門別（共通配分後）_活動計算書'!I6)</f>
        <v/>
      </c>
      <c r="J14" s="42">
        <f t="shared" ref="J14:J15" si="5">IF(SUM(B14:G14,I14)=0,"",SUM(B14:G14,I14))</f>
        <v>14800000</v>
      </c>
      <c r="L14" s="215"/>
      <c r="M14" s="14"/>
      <c r="N14" s="30"/>
      <c r="O14" s="30"/>
      <c r="Q14" s="42"/>
    </row>
    <row r="15" spans="1:17" s="35" customFormat="1" ht="15">
      <c r="A15" s="68" t="s">
        <v>346</v>
      </c>
      <c r="B15" s="42"/>
      <c r="C15" s="42" t="str">
        <f>IF('部門別（共通配分後）_活動計算書'!C7=0,"",'部門別（共通配分後）_活動計算書'!C7)</f>
        <v/>
      </c>
      <c r="D15" s="44"/>
      <c r="E15" s="56"/>
      <c r="F15" s="42" t="str">
        <f>IF('部門別（共通配分後）_活動計算書'!F7=0,"",'部門別（共通配分後）_活動計算書'!F7)</f>
        <v/>
      </c>
      <c r="G15" s="42" t="str">
        <f>IF('部門別（共通配分後）_活動計算書'!G7=0,"",'部門別（共通配分後）_活動計算書'!G7)</f>
        <v/>
      </c>
      <c r="H15" s="42" t="str">
        <f t="shared" si="4"/>
        <v/>
      </c>
      <c r="I15" s="42">
        <f>IF('部門別（共通配分後）_活動計算書'!I7=0,"",'部門別（共通配分後）_活動計算書'!I7)</f>
        <v>600000</v>
      </c>
      <c r="J15" s="42">
        <f t="shared" si="5"/>
        <v>600000</v>
      </c>
      <c r="L15" s="215"/>
      <c r="M15" s="14"/>
      <c r="N15" s="30"/>
      <c r="O15" s="30"/>
      <c r="Q15" s="42"/>
    </row>
    <row r="16" spans="1:17" ht="15">
      <c r="A16" s="67" t="s">
        <v>6</v>
      </c>
      <c r="B16" s="42" t="str">
        <f>IF('部門別（共通配分後）_活動計算書'!B8=0,"",'部門別（共通配分後）_活動計算書'!B8)</f>
        <v/>
      </c>
      <c r="C16" s="42" t="str">
        <f>IF('部門別（共通配分後）_活動計算書'!C8=0,"",'部門別（共通配分後）_活動計算書'!C8)</f>
        <v/>
      </c>
      <c r="D16" s="44"/>
      <c r="E16" s="24"/>
      <c r="F16" s="42" t="str">
        <f>IF('部門別（共通配分後）_活動計算書'!F8=0,"",'部門別（共通配分後）_活動計算書'!F8)</f>
        <v/>
      </c>
      <c r="G16" s="42" t="str">
        <f>IF('部門別（共通配分後）_活動計算書'!G8=0,"",'部門別（共通配分後）_活動計算書'!G8)</f>
        <v/>
      </c>
      <c r="H16" s="42" t="str">
        <f t="shared" si="0"/>
        <v/>
      </c>
      <c r="I16" s="42" t="str">
        <f>IF('部門別（共通配分後）_活動計算書'!I8=0,"",'部門別（共通配分後）_活動計算書'!I8)</f>
        <v/>
      </c>
      <c r="J16" s="42" t="str">
        <f t="shared" si="1"/>
        <v/>
      </c>
      <c r="L16" s="215"/>
      <c r="M16" s="14"/>
      <c r="N16" s="30">
        <f>'部門別(共通配分以前)_活動計算書'!L8</f>
        <v>0</v>
      </c>
      <c r="O16" s="30" t="str">
        <f t="shared" si="2"/>
        <v/>
      </c>
      <c r="Q16" s="42" t="str">
        <f t="shared" si="3"/>
        <v/>
      </c>
    </row>
    <row r="17" spans="1:17" ht="15">
      <c r="A17" s="68" t="s">
        <v>9</v>
      </c>
      <c r="B17" s="5" t="str">
        <f>IF('部門別（共通配分後）_活動計算書'!B9=0,"",'部門別（共通配分後）_活動計算書'!B9)</f>
        <v/>
      </c>
      <c r="C17" s="42">
        <f>IF('部門別（共通配分後）_活動計算書'!C9=0,"",'部門別（共通配分後）_活動計算書'!C9)</f>
        <v>1000000</v>
      </c>
      <c r="D17" s="42" t="str">
        <f>IF('部門別（共通配分後）_活動計算書'!D9=0,"",'部門別（共通配分後）_活動計算書'!D9)</f>
        <v/>
      </c>
      <c r="E17" s="42" t="str">
        <f>IF('部門別（共通配分後）_活動計算書'!E9=0,"",'部門別（共通配分後）_活動計算書'!E9)</f>
        <v/>
      </c>
      <c r="F17" s="42">
        <f>IF('部門別（共通配分後）_活動計算書'!F9=0,"",'部門別（共通配分後）_活動計算書'!F9)</f>
        <v>3597000</v>
      </c>
      <c r="G17" s="42" t="str">
        <f>IF('部門別（共通配分後）_活動計算書'!G9=0,"",'部門別（共通配分後）_活動計算書'!G9)</f>
        <v/>
      </c>
      <c r="H17" s="42">
        <f t="shared" si="0"/>
        <v>4597000</v>
      </c>
      <c r="I17" s="42" t="str">
        <f>IF('部門別（共通配分後）_活動計算書'!I9=0,"",'部門別（共通配分後）_活動計算書'!I9)</f>
        <v/>
      </c>
      <c r="J17" s="42">
        <f>IF(SUM(B17:G17,I17)=0,"",SUM(B17:G17,I17))</f>
        <v>4597000</v>
      </c>
      <c r="L17" s="215"/>
      <c r="M17" s="14"/>
      <c r="N17" s="30">
        <f>'部門別(共通配分以前)_活動計算書'!L9</f>
        <v>0</v>
      </c>
      <c r="O17" s="30">
        <f t="shared" si="2"/>
        <v>4597000</v>
      </c>
      <c r="Q17" s="42">
        <f t="shared" si="3"/>
        <v>1000000</v>
      </c>
    </row>
    <row r="18" spans="1:17" ht="15">
      <c r="A18" s="68" t="s">
        <v>70</v>
      </c>
      <c r="B18" s="42" t="str">
        <f>IF('部門別（共通配分後）_活動計算書'!B10=0,"",'部門別（共通配分後）_活動計算書'!B10)</f>
        <v/>
      </c>
      <c r="C18" s="42">
        <f>IF('部門別（共通配分後）_活動計算書'!C10=0,"",'部門別（共通配分後）_活動計算書'!C10)</f>
        <v>1200000</v>
      </c>
      <c r="D18" s="42" t="str">
        <f>IF('部門別（共通配分後）_活動計算書'!D10=0,"",'部門別（共通配分後）_活動計算書'!D10)</f>
        <v/>
      </c>
      <c r="E18" s="42" t="str">
        <f>IF('部門別（共通配分後）_活動計算書'!E10=0,"",'部門別（共通配分後）_活動計算書'!E10)</f>
        <v/>
      </c>
      <c r="F18" s="42" t="str">
        <f>IF('部門別（共通配分後）_活動計算書'!F10=0,"",'部門別（共通配分後）_活動計算書'!F10)</f>
        <v/>
      </c>
      <c r="G18" s="42" t="str">
        <f>IF('部門別（共通配分後）_活動計算書'!G10=0,"",'部門別（共通配分後）_活動計算書'!G10)</f>
        <v/>
      </c>
      <c r="H18" s="42">
        <f t="shared" si="0"/>
        <v>1200000</v>
      </c>
      <c r="I18" s="42" t="str">
        <f>IF('部門別（共通配分後）_活動計算書'!I10=0,"",'部門別（共通配分後）_活動計算書'!I10)</f>
        <v/>
      </c>
      <c r="J18" s="42">
        <f t="shared" si="1"/>
        <v>1200000</v>
      </c>
      <c r="L18" s="215"/>
      <c r="M18" s="14"/>
      <c r="N18" s="30">
        <f>'部門別(共通配分以前)_活動計算書'!L10</f>
        <v>0</v>
      </c>
      <c r="O18" s="30">
        <f t="shared" si="2"/>
        <v>1200000</v>
      </c>
      <c r="Q18" s="42">
        <f t="shared" si="3"/>
        <v>1200000</v>
      </c>
    </row>
    <row r="19" spans="1:17" ht="15">
      <c r="A19" s="67" t="s">
        <v>7</v>
      </c>
      <c r="B19" s="42" t="str">
        <f>IF('部門別（共通配分後）_活動計算書'!B11=0,"",'部門別（共通配分後）_活動計算書'!B11)</f>
        <v/>
      </c>
      <c r="C19" s="42" t="str">
        <f>IF('部門別（共通配分後）_活動計算書'!C11=0,"",'部門別（共通配分後）_活動計算書'!C11)</f>
        <v/>
      </c>
      <c r="D19" s="42" t="str">
        <f>IF('部門別（共通配分後）_活動計算書'!D11=0,"",'部門別（共通配分後）_活動計算書'!D11)</f>
        <v/>
      </c>
      <c r="E19" s="42" t="str">
        <f>IF('部門別（共通配分後）_活動計算書'!E11=0,"",'部門別（共通配分後）_活動計算書'!E11)</f>
        <v/>
      </c>
      <c r="F19" s="42" t="str">
        <f>IF('部門別（共通配分後）_活動計算書'!F11=0,"",'部門別（共通配分後）_活動計算書'!F11)</f>
        <v/>
      </c>
      <c r="G19" s="42" t="str">
        <f>IF('部門別（共通配分後）_活動計算書'!G11=0,"",'部門別（共通配分後）_活動計算書'!G11)</f>
        <v/>
      </c>
      <c r="H19" s="42" t="str">
        <f t="shared" si="0"/>
        <v/>
      </c>
      <c r="I19" s="42" t="str">
        <f>IF('部門別（共通配分後）_活動計算書'!I11=0,"",'部門別（共通配分後）_活動計算書'!I11)</f>
        <v/>
      </c>
      <c r="J19" s="42" t="str">
        <f t="shared" si="1"/>
        <v/>
      </c>
      <c r="L19" s="215"/>
      <c r="M19" s="14"/>
      <c r="N19" s="30">
        <f>'部門別(共通配分以前)_活動計算書'!L11</f>
        <v>0</v>
      </c>
      <c r="O19" s="30" t="str">
        <f t="shared" si="2"/>
        <v/>
      </c>
      <c r="Q19" s="42" t="str">
        <f t="shared" si="3"/>
        <v/>
      </c>
    </row>
    <row r="20" spans="1:17" s="35" customFormat="1" ht="15">
      <c r="A20" s="67" t="s">
        <v>228</v>
      </c>
      <c r="B20" s="42" t="str">
        <f>IF('部門別（共通配分後）_活動計算書'!B12=0,"",'部門別（共通配分後）_活動計算書'!B12)</f>
        <v/>
      </c>
      <c r="C20" s="42" t="str">
        <f>IF('部門別（共通配分後）_活動計算書'!C12=0,"",'部門別（共通配分後）_活動計算書'!C12)</f>
        <v/>
      </c>
      <c r="D20" s="42" t="str">
        <f>IF('部門別（共通配分後）_活動計算書'!D12=0,"",'部門別（共通配分後）_活動計算書'!D12)</f>
        <v/>
      </c>
      <c r="E20" s="42" t="str">
        <f>IF('部門別（共通配分後）_活動計算書'!E12=0,"",'部門別（共通配分後）_活動計算書'!E12)</f>
        <v/>
      </c>
      <c r="F20" s="42" t="str">
        <f>IF('部門別（共通配分後）_活動計算書'!F12=0,"",'部門別（共通配分後）_活動計算書'!F12)</f>
        <v/>
      </c>
      <c r="G20" s="42" t="str">
        <f>IF('部門別（共通配分後）_活動計算書'!G12=0,"",'部門別（共通配分後）_活動計算書'!G12)</f>
        <v/>
      </c>
      <c r="H20" s="42" t="str">
        <f t="shared" si="0"/>
        <v/>
      </c>
      <c r="I20" s="42" t="str">
        <f>IF('部門別（共通配分後）_活動計算書'!I12=0,"",'部門別（共通配分後）_活動計算書'!I12)</f>
        <v/>
      </c>
      <c r="J20" s="42" t="str">
        <f t="shared" si="1"/>
        <v/>
      </c>
      <c r="L20" s="215"/>
      <c r="M20" s="14"/>
      <c r="N20" s="30">
        <f>'部門別(共通配分以前)_活動計算書'!L12</f>
        <v>0</v>
      </c>
      <c r="O20" s="30" t="str">
        <f t="shared" si="2"/>
        <v/>
      </c>
      <c r="Q20" s="42" t="str">
        <f t="shared" si="3"/>
        <v/>
      </c>
    </row>
    <row r="21" spans="1:17" s="35" customFormat="1" ht="16" thickBot="1">
      <c r="A21" s="67" t="s">
        <v>229</v>
      </c>
      <c r="B21" s="42" t="str">
        <f>IF('部門別（共通配分後）_活動計算書'!B13=0,"",'部門別（共通配分後）_活動計算書'!B13)</f>
        <v/>
      </c>
      <c r="C21" s="42" t="str">
        <f>IF('部門別（共通配分後）_活動計算書'!C13=0,"",'部門別（共通配分後）_活動計算書'!C13)</f>
        <v/>
      </c>
      <c r="D21" s="42" t="str">
        <f>IF('部門別（共通配分後）_活動計算書'!D13=0,"",'部門別（共通配分後）_活動計算書'!D13)</f>
        <v/>
      </c>
      <c r="E21" s="42" t="str">
        <f>IF('部門別（共通配分後）_活動計算書'!E13=0,"",'部門別（共通配分後）_活動計算書'!E13)</f>
        <v/>
      </c>
      <c r="F21" s="42" t="str">
        <f>IF('部門別（共通配分後）_活動計算書'!F13=0,"",'部門別（共通配分後）_活動計算書'!F13)</f>
        <v/>
      </c>
      <c r="G21" s="42" t="str">
        <f>IF('部門別（共通配分後）_活動計算書'!G13=0,"",'部門別（共通配分後）_活動計算書'!G13)</f>
        <v/>
      </c>
      <c r="H21" s="42" t="str">
        <f t="shared" si="0"/>
        <v/>
      </c>
      <c r="I21" s="42" t="str">
        <f>IF('部門別（共通配分後）_活動計算書'!I13=0,"",'部門別（共通配分後）_活動計算書'!I13)</f>
        <v/>
      </c>
      <c r="J21" s="42" t="str">
        <f t="shared" si="1"/>
        <v/>
      </c>
      <c r="L21" s="215"/>
      <c r="M21" s="14"/>
      <c r="N21" s="30">
        <f>'部門別(共通配分以前)_活動計算書'!L13</f>
        <v>0</v>
      </c>
      <c r="O21" s="30" t="str">
        <f t="shared" si="2"/>
        <v/>
      </c>
      <c r="Q21" s="42" t="str">
        <f t="shared" si="3"/>
        <v/>
      </c>
    </row>
    <row r="22" spans="1:17" ht="16" thickBot="1">
      <c r="A22" s="69" t="s">
        <v>42</v>
      </c>
      <c r="B22" s="50">
        <f t="shared" ref="B22:I22" si="6">SUM(B11:B21)</f>
        <v>0</v>
      </c>
      <c r="C22" s="50">
        <f t="shared" si="6"/>
        <v>17000000</v>
      </c>
      <c r="D22" s="50"/>
      <c r="E22" s="50">
        <f t="shared" si="6"/>
        <v>0</v>
      </c>
      <c r="F22" s="50">
        <f t="shared" si="6"/>
        <v>3597000</v>
      </c>
      <c r="G22" s="50">
        <f t="shared" si="6"/>
        <v>0</v>
      </c>
      <c r="H22" s="50">
        <f t="shared" si="6"/>
        <v>20597000</v>
      </c>
      <c r="I22" s="50">
        <f t="shared" si="6"/>
        <v>720000</v>
      </c>
      <c r="J22" s="50">
        <f>SUM(J11:J21)</f>
        <v>21317000</v>
      </c>
      <c r="L22" s="215"/>
      <c r="M22" s="14"/>
      <c r="N22" s="30">
        <f>'部門別(共通配分以前)_活動計算書'!L14</f>
        <v>0</v>
      </c>
      <c r="O22" s="30">
        <f t="shared" si="2"/>
        <v>21317000</v>
      </c>
      <c r="Q22" s="50">
        <f>SUM(Q11:Q21)</f>
        <v>2200000</v>
      </c>
    </row>
    <row r="23" spans="1:17" ht="15">
      <c r="A23" s="39" t="s">
        <v>10</v>
      </c>
      <c r="B23" s="5"/>
      <c r="C23" s="42"/>
      <c r="D23" s="44"/>
      <c r="E23" s="24"/>
      <c r="F23" s="24"/>
      <c r="G23" s="24"/>
      <c r="H23" s="24"/>
      <c r="I23" s="56"/>
      <c r="J23" s="56"/>
      <c r="L23" s="215"/>
      <c r="M23" s="14"/>
      <c r="N23" s="30">
        <f>'部門別(共通配分以前)_活動計算書'!L15</f>
        <v>0</v>
      </c>
      <c r="O23" s="30" t="str">
        <f t="shared" si="2"/>
        <v/>
      </c>
      <c r="Q23" s="56"/>
    </row>
    <row r="24" spans="1:17" ht="15">
      <c r="A24" s="67" t="s">
        <v>0</v>
      </c>
      <c r="B24" s="5"/>
      <c r="C24" s="42"/>
      <c r="D24" s="44"/>
      <c r="E24" s="24"/>
      <c r="F24" s="24"/>
      <c r="G24" s="24"/>
      <c r="H24" s="5"/>
      <c r="I24" s="42"/>
      <c r="J24" s="42"/>
      <c r="L24" s="215"/>
      <c r="M24" s="14"/>
      <c r="N24" s="30">
        <f>'部門別(共通配分以前)_活動計算書'!L16</f>
        <v>0</v>
      </c>
      <c r="O24" s="30" t="str">
        <f t="shared" si="2"/>
        <v/>
      </c>
      <c r="Q24" s="42"/>
    </row>
    <row r="25" spans="1:17" ht="15">
      <c r="A25" s="67" t="s">
        <v>11</v>
      </c>
      <c r="B25" s="5"/>
      <c r="C25" s="42"/>
      <c r="D25" s="44"/>
      <c r="E25" s="24"/>
      <c r="F25" s="24"/>
      <c r="G25" s="24"/>
      <c r="H25" s="5"/>
      <c r="I25" s="42"/>
      <c r="J25" s="42"/>
      <c r="L25" s="215"/>
      <c r="M25" s="14"/>
      <c r="N25" s="30">
        <f>'部門別(共通配分以前)_活動計算書'!L17</f>
        <v>0</v>
      </c>
      <c r="O25" s="30" t="str">
        <f t="shared" si="2"/>
        <v/>
      </c>
      <c r="Q25" s="42"/>
    </row>
    <row r="26" spans="1:17" ht="15">
      <c r="A26" s="34" t="s">
        <v>14</v>
      </c>
      <c r="B26" s="42" t="str">
        <f>IF('部門別（共通配分後）_活動計算書'!B18=0,"",'部門別（共通配分後）_活動計算書'!B18)</f>
        <v/>
      </c>
      <c r="C26" s="42">
        <f>IF('部門別（共通配分後）_活動計算書'!C18=0,"",'部門別（共通配分後）_活動計算書'!C18)</f>
        <v>1322750</v>
      </c>
      <c r="D26" s="42" t="str">
        <f>IF('部門別（共通配分後）_活動計算書'!D18=0,"",'部門別（共通配分後）_活動計算書'!D18)</f>
        <v/>
      </c>
      <c r="E26" s="42" t="str">
        <f>IF('部門別（共通配分後）_活動計算書'!E18=0,"",'部門別（共通配分後）_活動計算書'!E18)</f>
        <v/>
      </c>
      <c r="F26" s="42">
        <f>IF('部門別（共通配分後）_活動計算書'!F18=0,"",'部門別（共通配分後）_活動計算書'!F18)</f>
        <v>712250</v>
      </c>
      <c r="G26" s="42" t="str">
        <f>IF('部門別（共通配分後）_活動計算書'!G18=0,"",'部門別（共通配分後）_活動計算書'!G18)</f>
        <v/>
      </c>
      <c r="H26" s="42">
        <f>IF(SUM(B26:G26)=0,"",SUM(B26:G26))</f>
        <v>2035000</v>
      </c>
      <c r="I26" s="42" t="str">
        <f>IF('部門別（共通配分後）_活動計算書'!I18=0,"",'部門別（共通配分後）_活動計算書'!I18)</f>
        <v/>
      </c>
      <c r="J26" s="42">
        <f t="shared" ref="J26:J35" si="7">IF(SUM(B26:G26,I26)=0,"",SUM(B26:G26,I26))</f>
        <v>2035000</v>
      </c>
      <c r="L26" s="215"/>
      <c r="M26" s="14"/>
      <c r="N26" s="30">
        <f>'部門別(共通配分以前)_活動計算書'!L18</f>
        <v>0</v>
      </c>
      <c r="O26" s="30">
        <f t="shared" si="2"/>
        <v>2035000</v>
      </c>
      <c r="P26" t="e">
        <f>O26+O28+O30</f>
        <v>#VALUE!</v>
      </c>
      <c r="Q26" s="42">
        <f>C26</f>
        <v>1322750</v>
      </c>
    </row>
    <row r="27" spans="1:17" ht="15">
      <c r="A27" s="34" t="s">
        <v>74</v>
      </c>
      <c r="B27" s="42" t="str">
        <f>IF('部門別（共通配分後）_活動計算書'!B19=0,"",'部門別（共通配分後）_活動計算書'!B19)</f>
        <v/>
      </c>
      <c r="C27" s="42">
        <f>IF('部門別（共通配分後）_活動計算書'!C19=0,"",'部門別（共通配分後）_活動計算書'!C19)</f>
        <v>1080000</v>
      </c>
      <c r="D27" s="42" t="str">
        <f>IF('部門別（共通配分後）_活動計算書'!D19=0,"",'部門別（共通配分後）_活動計算書'!D19)</f>
        <v/>
      </c>
      <c r="E27" s="42" t="str">
        <f>IF('部門別（共通配分後）_活動計算書'!E19=0,"",'部門別（共通配分後）_活動計算書'!E19)</f>
        <v/>
      </c>
      <c r="F27" s="42">
        <f>IF('部門別（共通配分後）_活動計算書'!F19=0,"",'部門別（共通配分後）_活動計算書'!F19)</f>
        <v>1320000</v>
      </c>
      <c r="G27" s="42" t="str">
        <f>IF('部門別（共通配分後）_活動計算書'!G19=0,"",'部門別（共通配分後）_活動計算書'!G19)</f>
        <v/>
      </c>
      <c r="H27" s="42">
        <f t="shared" ref="H27:H35" si="8">IF(SUM(B27:G27)=0,"",SUM(B27:G27))</f>
        <v>2400000</v>
      </c>
      <c r="I27" s="42">
        <f>IF('部門別（共通配分後）_活動計算書'!I19=0,"",'部門別（共通配分後）_活動計算書'!I19)</f>
        <v>120000</v>
      </c>
      <c r="J27" s="42">
        <f t="shared" si="7"/>
        <v>2520000</v>
      </c>
      <c r="L27" s="215"/>
      <c r="M27" s="14"/>
      <c r="N27" s="30">
        <f>'部門別(共通配分以前)_活動計算書'!L19</f>
        <v>0</v>
      </c>
      <c r="O27" s="30">
        <f t="shared" si="2"/>
        <v>2520000</v>
      </c>
      <c r="Q27" s="42">
        <f t="shared" ref="Q27:Q35" si="9">C27</f>
        <v>1080000</v>
      </c>
    </row>
    <row r="28" spans="1:17" ht="15">
      <c r="A28" s="34" t="s">
        <v>96</v>
      </c>
      <c r="B28" s="42" t="str">
        <f>IF('部門別（共通配分後）_活動計算書'!B20=0,"",'部門別（共通配分後）_活動計算書'!B20)</f>
        <v/>
      </c>
      <c r="C28" s="42" t="str">
        <f>IF('部門別（共通配分後）_活動計算書'!C20=0,"",'部門別（共通配分後）_活動計算書'!C20)</f>
        <v/>
      </c>
      <c r="D28" s="42" t="str">
        <f>IF('部門別（共通配分後）_活動計算書'!D20=0,"",'部門別（共通配分後）_活動計算書'!D20)</f>
        <v/>
      </c>
      <c r="E28" s="42" t="str">
        <f>IF('部門別（共通配分後）_活動計算書'!E20=0,"",'部門別（共通配分後）_活動計算書'!E20)</f>
        <v/>
      </c>
      <c r="F28" s="42" t="str">
        <f>IF('部門別（共通配分後）_活動計算書'!F20=0,"",'部門別（共通配分後）_活動計算書'!F20)</f>
        <v/>
      </c>
      <c r="G28" s="42" t="str">
        <f>IF('部門別（共通配分後）_活動計算書'!G20=0,"",'部門別（共通配分後）_活動計算書'!G20)</f>
        <v/>
      </c>
      <c r="H28" s="42" t="str">
        <f t="shared" si="8"/>
        <v/>
      </c>
      <c r="I28" s="42" t="str">
        <f>IF('部門別（共通配分後）_活動計算書'!I20=0,"",'部門別（共通配分後）_活動計算書'!I20)</f>
        <v/>
      </c>
      <c r="J28" s="42" t="str">
        <f t="shared" si="7"/>
        <v/>
      </c>
      <c r="L28" s="215"/>
      <c r="M28" s="14"/>
      <c r="N28" s="30">
        <f>'部門別(共通配分以前)_活動計算書'!L20</f>
        <v>0</v>
      </c>
      <c r="O28" s="30" t="str">
        <f t="shared" si="2"/>
        <v/>
      </c>
      <c r="Q28" s="42" t="str">
        <f t="shared" si="9"/>
        <v/>
      </c>
    </row>
    <row r="29" spans="1:17" ht="15">
      <c r="A29" s="34" t="s">
        <v>100</v>
      </c>
      <c r="B29" s="42" t="str">
        <f>IF('部門別（共通配分後）_活動計算書'!B21=0,"",'部門別（共通配分後）_活動計算書'!B21)</f>
        <v/>
      </c>
      <c r="C29" s="42" t="str">
        <f>IF('部門別（共通配分後）_活動計算書'!C21=0,"",'部門別（共通配分後）_活動計算書'!C21)</f>
        <v/>
      </c>
      <c r="D29" s="42" t="str">
        <f>IF('部門別（共通配分後）_活動計算書'!D21=0,"",'部門別（共通配分後）_活動計算書'!D21)</f>
        <v/>
      </c>
      <c r="E29" s="42" t="str">
        <f>IF('部門別（共通配分後）_活動計算書'!E21=0,"",'部門別（共通配分後）_活動計算書'!E21)</f>
        <v/>
      </c>
      <c r="F29" s="42" t="str">
        <f>IF('部門別（共通配分後）_活動計算書'!F21=0,"",'部門別（共通配分後）_活動計算書'!F21)</f>
        <v/>
      </c>
      <c r="G29" s="42" t="str">
        <f>IF('部門別（共通配分後）_活動計算書'!G21=0,"",'部門別（共通配分後）_活動計算書'!G21)</f>
        <v/>
      </c>
      <c r="H29" s="42" t="str">
        <f t="shared" si="8"/>
        <v/>
      </c>
      <c r="I29" s="42" t="str">
        <f>IF('部門別（共通配分後）_活動計算書'!I21=0,"",'部門別（共通配分後）_活動計算書'!I21)</f>
        <v/>
      </c>
      <c r="J29" s="42" t="str">
        <f t="shared" si="7"/>
        <v/>
      </c>
      <c r="L29" s="215"/>
      <c r="M29" s="14"/>
      <c r="N29" s="30">
        <f>'部門別(共通配分以前)_活動計算書'!L21</f>
        <v>0</v>
      </c>
      <c r="O29" s="30" t="str">
        <f t="shared" si="2"/>
        <v/>
      </c>
      <c r="Q29" s="42" t="str">
        <f t="shared" si="9"/>
        <v/>
      </c>
    </row>
    <row r="30" spans="1:17" ht="15">
      <c r="A30" s="34" t="s">
        <v>15</v>
      </c>
      <c r="B30" s="42" t="str">
        <f>IF('部門別（共通配分後）_活動計算書'!B22=0,"",'部門別（共通配分後）_活動計算書'!B22)</f>
        <v/>
      </c>
      <c r="C30" s="42" t="str">
        <f>IF('部門別（共通配分後）_活動計算書'!C22=0,"",'部門別（共通配分後）_活動計算書'!C22)</f>
        <v/>
      </c>
      <c r="D30" s="42" t="str">
        <f>IF('部門別（共通配分後）_活動計算書'!D22=0,"",'部門別（共通配分後）_活動計算書'!D22)</f>
        <v/>
      </c>
      <c r="E30" s="42" t="str">
        <f>IF('部門別（共通配分後）_活動計算書'!E22=0,"",'部門別（共通配分後）_活動計算書'!E22)</f>
        <v/>
      </c>
      <c r="F30" s="42" t="str">
        <f>IF('部門別（共通配分後）_活動計算書'!F22=0,"",'部門別（共通配分後）_活動計算書'!F22)</f>
        <v/>
      </c>
      <c r="G30" s="42" t="str">
        <f>IF('部門別（共通配分後）_活動計算書'!G22=0,"",'部門別（共通配分後）_活動計算書'!G22)</f>
        <v/>
      </c>
      <c r="H30" s="42" t="str">
        <f t="shared" si="8"/>
        <v/>
      </c>
      <c r="I30" s="42" t="str">
        <f>IF('部門別（共通配分後）_活動計算書'!I22=0,"",'部門別（共通配分後）_活動計算書'!I22)</f>
        <v/>
      </c>
      <c r="J30" s="42" t="str">
        <f t="shared" si="7"/>
        <v/>
      </c>
      <c r="L30" s="215"/>
      <c r="M30" s="14"/>
      <c r="N30" s="30">
        <f>'部門別(共通配分以前)_活動計算書'!L22</f>
        <v>0</v>
      </c>
      <c r="O30" s="30" t="str">
        <f t="shared" si="2"/>
        <v/>
      </c>
      <c r="Q30" s="42" t="str">
        <f t="shared" si="9"/>
        <v/>
      </c>
    </row>
    <row r="31" spans="1:17" ht="15">
      <c r="A31" s="34" t="s">
        <v>16</v>
      </c>
      <c r="B31" s="42" t="str">
        <f>IF('部門別（共通配分後）_活動計算書'!B23=0,"",'部門別（共通配分後）_活動計算書'!B23)</f>
        <v/>
      </c>
      <c r="C31" s="42" t="str">
        <f>IF('部門別（共通配分後）_活動計算書'!C23=0,"",'部門別（共通配分後）_活動計算書'!C23)</f>
        <v/>
      </c>
      <c r="D31" s="42" t="str">
        <f>IF('部門別（共通配分後）_活動計算書'!D23=0,"",'部門別（共通配分後）_活動計算書'!D23)</f>
        <v/>
      </c>
      <c r="E31" s="42" t="str">
        <f>IF('部門別（共通配分後）_活動計算書'!E23=0,"",'部門別（共通配分後）_活動計算書'!E23)</f>
        <v/>
      </c>
      <c r="F31" s="42" t="str">
        <f>IF('部門別（共通配分後）_活動計算書'!F23=0,"",'部門別（共通配分後）_活動計算書'!F23)</f>
        <v/>
      </c>
      <c r="G31" s="42" t="str">
        <f>IF('部門別（共通配分後）_活動計算書'!G23=0,"",'部門別（共通配分後）_活動計算書'!G23)</f>
        <v/>
      </c>
      <c r="H31" s="42" t="str">
        <f t="shared" si="8"/>
        <v/>
      </c>
      <c r="I31" s="42" t="str">
        <f>IF('部門別（共通配分後）_活動計算書'!I23=0,"",'部門別（共通配分後）_活動計算書'!I23)</f>
        <v/>
      </c>
      <c r="J31" s="42" t="str">
        <f t="shared" si="7"/>
        <v/>
      </c>
      <c r="L31" s="215"/>
      <c r="M31" s="14"/>
      <c r="N31" s="30">
        <f>'部門別(共通配分以前)_活動計算書'!L23</f>
        <v>0</v>
      </c>
      <c r="O31" s="30" t="str">
        <f t="shared" si="2"/>
        <v/>
      </c>
      <c r="Q31" s="42" t="str">
        <f t="shared" si="9"/>
        <v/>
      </c>
    </row>
    <row r="32" spans="1:17" ht="15">
      <c r="A32" s="34" t="s">
        <v>97</v>
      </c>
      <c r="B32" s="42" t="str">
        <f>IF('部門別（共通配分後）_活動計算書'!B24=0,"",'部門別（共通配分後）_活動計算書'!B24)</f>
        <v/>
      </c>
      <c r="C32" s="42" t="str">
        <f>IF('部門別（共通配分後）_活動計算書'!C24=0,"",'部門別（共通配分後）_活動計算書'!C24)</f>
        <v/>
      </c>
      <c r="D32" s="42" t="str">
        <f>IF('部門別（共通配分後）_活動計算書'!D24=0,"",'部門別（共通配分後）_活動計算書'!D24)</f>
        <v/>
      </c>
      <c r="E32" s="42" t="str">
        <f>IF('部門別（共通配分後）_活動計算書'!E24=0,"",'部門別（共通配分後）_活動計算書'!E24)</f>
        <v/>
      </c>
      <c r="F32" s="42" t="str">
        <f>IF('部門別（共通配分後）_活動計算書'!F24=0,"",'部門別（共通配分後）_活動計算書'!F24)</f>
        <v/>
      </c>
      <c r="G32" s="42" t="str">
        <f>IF('部門別（共通配分後）_活動計算書'!G24=0,"",'部門別（共通配分後）_活動計算書'!G24)</f>
        <v/>
      </c>
      <c r="H32" s="42" t="str">
        <f t="shared" si="8"/>
        <v/>
      </c>
      <c r="I32" s="42" t="str">
        <f>IF('部門別（共通配分後）_活動計算書'!I24=0,"",'部門別（共通配分後）_活動計算書'!I24)</f>
        <v/>
      </c>
      <c r="J32" s="42" t="str">
        <f t="shared" si="7"/>
        <v/>
      </c>
      <c r="L32" s="215"/>
      <c r="M32" s="14"/>
      <c r="N32" s="30">
        <f>'部門別(共通配分以前)_活動計算書'!L24</f>
        <v>0</v>
      </c>
      <c r="O32" s="30" t="str">
        <f t="shared" si="2"/>
        <v/>
      </c>
      <c r="Q32" s="42" t="str">
        <f t="shared" si="9"/>
        <v/>
      </c>
    </row>
    <row r="33" spans="1:17" ht="15">
      <c r="A33" s="34" t="s">
        <v>17</v>
      </c>
      <c r="B33" s="42" t="str">
        <f>IF('部門別（共通配分後）_活動計算書'!B25=0,"",'部門別（共通配分後）_活動計算書'!B25)</f>
        <v/>
      </c>
      <c r="C33" s="42">
        <f>IF('部門別（共通配分後）_活動計算書'!C25=0,"",'部門別（共通配分後）_活動計算書'!C25)</f>
        <v>412500.00000000006</v>
      </c>
      <c r="D33" s="42" t="str">
        <f>IF('部門別（共通配分後）_活動計算書'!D25=0,"",'部門別（共通配分後）_活動計算書'!D25)</f>
        <v/>
      </c>
      <c r="E33" s="42" t="str">
        <f>IF('部門別（共通配分後）_活動計算書'!E25=0,"",'部門別（共通配分後）_活動計算書'!E25)</f>
        <v/>
      </c>
      <c r="F33" s="42">
        <f>IF('部門別（共通配分後）_活動計算書'!F25=0,"",'部門別（共通配分後）_活動計算書'!F25)</f>
        <v>262500</v>
      </c>
      <c r="G33" s="42" t="str">
        <f>IF('部門別（共通配分後）_活動計算書'!G25=0,"",'部門別（共通配分後）_活動計算書'!G25)</f>
        <v/>
      </c>
      <c r="H33" s="42">
        <f t="shared" si="8"/>
        <v>675000</v>
      </c>
      <c r="I33" s="42">
        <f>IF('部門別（共通配分後）_活動計算書'!I25=0,"",'部門別（共通配分後）_活動計算書'!I25)</f>
        <v>37500</v>
      </c>
      <c r="J33" s="42">
        <f t="shared" si="7"/>
        <v>712500</v>
      </c>
      <c r="L33" s="215"/>
      <c r="M33" s="14"/>
      <c r="N33" s="30">
        <f>'部門別(共通配分以前)_活動計算書'!L25</f>
        <v>0</v>
      </c>
      <c r="O33" s="30">
        <f t="shared" si="2"/>
        <v>712500</v>
      </c>
      <c r="Q33" s="42">
        <f t="shared" si="9"/>
        <v>412500.00000000006</v>
      </c>
    </row>
    <row r="34" spans="1:17" ht="15">
      <c r="A34" s="34" t="s">
        <v>18</v>
      </c>
      <c r="B34" s="42" t="str">
        <f>IF('部門別（共通配分後）_活動計算書'!B26=0,"",'部門別（共通配分後）_活動計算書'!B26)</f>
        <v/>
      </c>
      <c r="C34" s="42" t="str">
        <f>IF('部門別（共通配分後）_活動計算書'!C26=0,"",'部門別（共通配分後）_活動計算書'!C26)</f>
        <v/>
      </c>
      <c r="D34" s="42" t="str">
        <f>IF('部門別（共通配分後）_活動計算書'!D26=0,"",'部門別（共通配分後）_活動計算書'!D26)</f>
        <v/>
      </c>
      <c r="E34" s="42" t="str">
        <f>IF('部門別（共通配分後）_活動計算書'!E26=0,"",'部門別（共通配分後）_活動計算書'!E26)</f>
        <v/>
      </c>
      <c r="F34" s="42" t="str">
        <f>IF('部門別（共通配分後）_活動計算書'!F26=0,"",'部門別（共通配分後）_活動計算書'!F26)</f>
        <v/>
      </c>
      <c r="G34" s="42" t="str">
        <f>IF('部門別（共通配分後）_活動計算書'!G26=0,"",'部門別（共通配分後）_活動計算書'!G26)</f>
        <v/>
      </c>
      <c r="H34" s="42" t="str">
        <f t="shared" si="8"/>
        <v/>
      </c>
      <c r="I34" s="42" t="str">
        <f>IF('部門別（共通配分後）_活動計算書'!I26=0,"",'部門別（共通配分後）_活動計算書'!I26)</f>
        <v/>
      </c>
      <c r="J34" s="42" t="str">
        <f t="shared" si="7"/>
        <v/>
      </c>
      <c r="L34" s="215"/>
      <c r="M34" s="14"/>
      <c r="N34" s="30">
        <f>'部門別(共通配分以前)_活動計算書'!L26</f>
        <v>0</v>
      </c>
      <c r="O34" s="30" t="str">
        <f t="shared" si="2"/>
        <v/>
      </c>
      <c r="Q34" s="42" t="str">
        <f t="shared" si="9"/>
        <v/>
      </c>
    </row>
    <row r="35" spans="1:17" ht="16" thickBot="1">
      <c r="A35" s="34" t="s">
        <v>98</v>
      </c>
      <c r="B35" s="42" t="str">
        <f>IF('部門別（共通配分後）_活動計算書'!B27=0,"",'部門別（共通配分後）_活動計算書'!B27)</f>
        <v/>
      </c>
      <c r="C35" s="51" t="str">
        <f>IF('部門別（共通配分後）_活動計算書'!C27=0,"",'部門別（共通配分後）_活動計算書'!C27)</f>
        <v/>
      </c>
      <c r="D35" s="42" t="str">
        <f>IF('部門別（共通配分後）_活動計算書'!D27=0,"",'部門別（共通配分後）_活動計算書'!D27)</f>
        <v/>
      </c>
      <c r="E35" s="42" t="str">
        <f>IF('部門別（共通配分後）_活動計算書'!E27=0,"",'部門別（共通配分後）_活動計算書'!E27)</f>
        <v/>
      </c>
      <c r="F35" s="42" t="str">
        <f>IF('部門別（共通配分後）_活動計算書'!F27=0,"",'部門別（共通配分後）_活動計算書'!F27)</f>
        <v/>
      </c>
      <c r="G35" s="42" t="str">
        <f>IF('部門別（共通配分後）_活動計算書'!G27=0,"",'部門別（共通配分後）_活動計算書'!G27)</f>
        <v/>
      </c>
      <c r="H35" s="42" t="str">
        <f t="shared" si="8"/>
        <v/>
      </c>
      <c r="I35" s="42" t="str">
        <f>IF('部門別（共通配分後）_活動計算書'!I27=0,"",'部門別（共通配分後）_活動計算書'!I27)</f>
        <v/>
      </c>
      <c r="J35" s="42" t="str">
        <f t="shared" si="7"/>
        <v/>
      </c>
      <c r="L35" s="215"/>
      <c r="M35" s="14"/>
      <c r="N35" s="30">
        <f>'部門別(共通配分以前)_活動計算書'!L27</f>
        <v>0</v>
      </c>
      <c r="O35" s="30" t="str">
        <f t="shared" si="2"/>
        <v/>
      </c>
      <c r="Q35" s="42" t="str">
        <f t="shared" si="9"/>
        <v/>
      </c>
    </row>
    <row r="36" spans="1:17" ht="16" thickBot="1">
      <c r="A36" s="68" t="s">
        <v>13</v>
      </c>
      <c r="B36" s="10">
        <f>SUM(B26:B35)</f>
        <v>0</v>
      </c>
      <c r="C36" s="50">
        <f t="shared" ref="C36:J36" si="10">SUM(C26:C35)</f>
        <v>2815250</v>
      </c>
      <c r="D36" s="50"/>
      <c r="E36" s="50">
        <f t="shared" si="10"/>
        <v>0</v>
      </c>
      <c r="F36" s="50">
        <f t="shared" si="10"/>
        <v>2294750</v>
      </c>
      <c r="G36" s="50">
        <f t="shared" si="10"/>
        <v>0</v>
      </c>
      <c r="H36" s="50">
        <f t="shared" si="10"/>
        <v>5110000</v>
      </c>
      <c r="I36" s="50">
        <f t="shared" si="10"/>
        <v>157500</v>
      </c>
      <c r="J36" s="50">
        <f t="shared" si="10"/>
        <v>5267500</v>
      </c>
      <c r="L36" s="215"/>
      <c r="M36" s="14"/>
      <c r="N36" s="30">
        <f>'部門別(共通配分以前)_活動計算書'!L28</f>
        <v>0</v>
      </c>
      <c r="O36" s="30">
        <f t="shared" si="2"/>
        <v>5267500</v>
      </c>
      <c r="Q36" s="50">
        <f>SUM(Q26:Q35)</f>
        <v>2815250</v>
      </c>
    </row>
    <row r="37" spans="1:17" ht="15">
      <c r="A37" s="67" t="s">
        <v>12</v>
      </c>
      <c r="B37" s="5"/>
      <c r="C37" s="5"/>
      <c r="D37" s="42"/>
      <c r="E37" s="24"/>
      <c r="F37" s="24"/>
      <c r="G37" s="24"/>
      <c r="H37" s="24"/>
      <c r="I37" s="56"/>
      <c r="J37" s="56"/>
      <c r="L37" s="215"/>
      <c r="M37" s="14"/>
      <c r="N37" s="30">
        <f>'部門別(共通配分以前)_活動計算書'!L29</f>
        <v>0</v>
      </c>
      <c r="O37" s="30" t="str">
        <f t="shared" si="2"/>
        <v/>
      </c>
      <c r="Q37" s="56"/>
    </row>
    <row r="38" spans="1:17" ht="15">
      <c r="A38" s="97" t="s">
        <v>71</v>
      </c>
      <c r="B38" s="42" t="str">
        <f>IF('部門別（共通配分後）_活動計算書'!B30=0,"",'部門別（共通配分後）_活動計算書'!B30)</f>
        <v/>
      </c>
      <c r="C38" s="42" t="str">
        <f>IF('部門別（共通配分後）_活動計算書'!C30=0,"",'部門別（共通配分後）_活動計算書'!C30)</f>
        <v/>
      </c>
      <c r="D38" s="42" t="str">
        <f>IF('部門別（共通配分後）_活動計算書'!D30=0,"",'部門別（共通配分後）_活動計算書'!D30)</f>
        <v/>
      </c>
      <c r="E38" s="42" t="str">
        <f>IF('部門別（共通配分後）_活動計算書'!E30=0,"",'部門別（共通配分後）_活動計算書'!E30)</f>
        <v/>
      </c>
      <c r="F38" s="42" t="str">
        <f>IF('部門別（共通配分後）_活動計算書'!F30=0,"",'部門別（共通配分後）_活動計算書'!F30)</f>
        <v/>
      </c>
      <c r="G38" s="42" t="str">
        <f>IF('部門別（共通配分後）_活動計算書'!G30=0,"",'部門別（共通配分後）_活動計算書'!G30)</f>
        <v/>
      </c>
      <c r="H38" s="42" t="str">
        <f>IF(SUM(B38:G38)=0,"",SUM(B38:G38))</f>
        <v/>
      </c>
      <c r="I38" s="42" t="str">
        <f>IF('部門別（共通配分後）_活動計算書'!I30=0,"",'部門別（共通配分後）_活動計算書'!I30)</f>
        <v/>
      </c>
      <c r="J38" s="42" t="str">
        <f t="shared" ref="J38:J70" si="11">IF(SUM(B38:G38,I38)=0,"",SUM(B38:G38,I38))</f>
        <v/>
      </c>
      <c r="L38" s="215"/>
      <c r="M38" s="14"/>
      <c r="N38" s="30">
        <f>'部門別(共通配分以前)_活動計算書'!L30</f>
        <v>0</v>
      </c>
      <c r="O38" s="30" t="str">
        <f t="shared" si="2"/>
        <v/>
      </c>
      <c r="Q38" s="42" t="str">
        <f>C38</f>
        <v/>
      </c>
    </row>
    <row r="39" spans="1:17" ht="15">
      <c r="A39" s="97" t="s">
        <v>72</v>
      </c>
      <c r="B39" s="42" t="str">
        <f>IF('部門別（共通配分後）_活動計算書'!B31=0,"",'部門別（共通配分後）_活動計算書'!B31)</f>
        <v/>
      </c>
      <c r="C39" s="42">
        <f>IF('部門別（共通配分後）_活動計算書'!C31=0,"",'部門別（共通配分後）_活動計算書'!C31)</f>
        <v>6884800</v>
      </c>
      <c r="D39" s="42" t="str">
        <f>IF('部門別（共通配分後）_活動計算書'!D31=0,"",'部門別（共通配分後）_活動計算書'!D31)</f>
        <v/>
      </c>
      <c r="E39" s="42" t="str">
        <f>IF('部門別（共通配分後）_活動計算書'!E31=0,"",'部門別（共通配分後）_活動計算書'!E31)</f>
        <v/>
      </c>
      <c r="F39" s="42">
        <f>IF('部門別（共通配分後）_活動計算書'!F31=0,"",'部門別（共通配分後）_活動計算書'!F31)</f>
        <v>372300</v>
      </c>
      <c r="G39" s="42" t="str">
        <f>IF('部門別（共通配分後）_活動計算書'!G31=0,"",'部門別（共通配分後）_活動計算書'!G31)</f>
        <v/>
      </c>
      <c r="H39" s="42">
        <f t="shared" ref="H39:H70" si="12">IF(SUM(B39:G39)=0,"",SUM(B39:G39))</f>
        <v>7257100</v>
      </c>
      <c r="I39" s="42">
        <f>IF('部門別（共通配分後）_活動計算書'!I31=0,"",'部門別（共通配分後）_活動計算書'!I31)</f>
        <v>1800</v>
      </c>
      <c r="J39" s="42">
        <f t="shared" si="11"/>
        <v>7258900</v>
      </c>
      <c r="L39" s="215"/>
      <c r="M39" s="14"/>
      <c r="N39" s="30">
        <f>'部門別(共通配分以前)_活動計算書'!L31</f>
        <v>0</v>
      </c>
      <c r="O39" s="30">
        <f t="shared" si="2"/>
        <v>7258900</v>
      </c>
      <c r="Q39" s="42">
        <f t="shared" ref="Q39:Q70" si="13">C39</f>
        <v>6884800</v>
      </c>
    </row>
    <row r="40" spans="1:17" ht="15">
      <c r="A40" s="97" t="s">
        <v>73</v>
      </c>
      <c r="B40" s="42" t="str">
        <f>IF('部門別（共通配分後）_活動計算書'!B32=0,"",'部門別（共通配分後）_活動計算書'!B32)</f>
        <v/>
      </c>
      <c r="C40" s="42" t="str">
        <f>IF('部門別（共通配分後）_活動計算書'!C32=0,"",'部門別（共通配分後）_活動計算書'!C32)</f>
        <v/>
      </c>
      <c r="D40" s="42" t="str">
        <f>IF('部門別（共通配分後）_活動計算書'!D32=0,"",'部門別（共通配分後）_活動計算書'!D32)</f>
        <v/>
      </c>
      <c r="E40" s="42" t="str">
        <f>IF('部門別（共通配分後）_活動計算書'!E32=0,"",'部門別（共通配分後）_活動計算書'!E32)</f>
        <v/>
      </c>
      <c r="F40" s="42" t="str">
        <f>IF('部門別（共通配分後）_活動計算書'!F32=0,"",'部門別（共通配分後）_活動計算書'!F32)</f>
        <v/>
      </c>
      <c r="G40" s="42" t="str">
        <f>IF('部門別（共通配分後）_活動計算書'!G32=0,"",'部門別（共通配分後）_活動計算書'!G32)</f>
        <v/>
      </c>
      <c r="H40" s="42" t="str">
        <f t="shared" si="12"/>
        <v/>
      </c>
      <c r="I40" s="42" t="str">
        <f>IF('部門別（共通配分後）_活動計算書'!I32=0,"",'部門別（共通配分後）_活動計算書'!I32)</f>
        <v/>
      </c>
      <c r="J40" s="42" t="str">
        <f t="shared" si="11"/>
        <v/>
      </c>
      <c r="L40" s="215"/>
      <c r="M40" s="14"/>
      <c r="N40" s="30">
        <f>'部門別(共通配分以前)_活動計算書'!L32</f>
        <v>0</v>
      </c>
      <c r="O40" s="30" t="str">
        <f t="shared" si="2"/>
        <v/>
      </c>
      <c r="Q40" s="42" t="str">
        <f t="shared" si="13"/>
        <v/>
      </c>
    </row>
    <row r="41" spans="1:17" ht="15">
      <c r="A41" s="97" t="s">
        <v>85</v>
      </c>
      <c r="B41" s="42" t="str">
        <f>IF('部門別（共通配分後）_活動計算書'!B33=0,"",'部門別（共通配分後）_活動計算書'!B33)</f>
        <v/>
      </c>
      <c r="C41" s="42" t="str">
        <f>IF('部門別（共通配分後）_活動計算書'!C33=0,"",'部門別（共通配分後）_活動計算書'!C33)</f>
        <v/>
      </c>
      <c r="D41" s="42" t="str">
        <f>IF('部門別（共通配分後）_活動計算書'!D33=0,"",'部門別（共通配分後）_活動計算書'!D33)</f>
        <v/>
      </c>
      <c r="E41" s="42" t="str">
        <f>IF('部門別（共通配分後）_活動計算書'!E33=0,"",'部門別（共通配分後）_活動計算書'!E33)</f>
        <v/>
      </c>
      <c r="F41" s="42" t="str">
        <f>IF('部門別（共通配分後）_活動計算書'!F33=0,"",'部門別（共通配分後）_活動計算書'!F33)</f>
        <v/>
      </c>
      <c r="G41" s="42" t="str">
        <f>IF('部門別（共通配分後）_活動計算書'!G33=0,"",'部門別（共通配分後）_活動計算書'!G33)</f>
        <v/>
      </c>
      <c r="H41" s="42" t="str">
        <f t="shared" si="12"/>
        <v/>
      </c>
      <c r="I41" s="42" t="str">
        <f>IF('部門別（共通配分後）_活動計算書'!I33=0,"",'部門別（共通配分後）_活動計算書'!I33)</f>
        <v/>
      </c>
      <c r="J41" s="42" t="str">
        <f t="shared" si="11"/>
        <v/>
      </c>
      <c r="L41" s="215"/>
      <c r="M41" s="14"/>
      <c r="N41" s="30">
        <f>'部門別(共通配分以前)_活動計算書'!L33</f>
        <v>0</v>
      </c>
      <c r="O41" s="30" t="str">
        <f t="shared" si="2"/>
        <v/>
      </c>
      <c r="Q41" s="42" t="str">
        <f t="shared" si="13"/>
        <v/>
      </c>
    </row>
    <row r="42" spans="1:17" ht="15">
      <c r="A42" s="97" t="s">
        <v>19</v>
      </c>
      <c r="B42" s="42" t="str">
        <f>IF('部門別（共通配分後）_活動計算書'!B34=0,"",'部門別（共通配分後）_活動計算書'!B34)</f>
        <v/>
      </c>
      <c r="C42" s="42" t="str">
        <f>IF('部門別（共通配分後）_活動計算書'!C34=0,"",'部門別（共通配分後）_活動計算書'!C34)</f>
        <v/>
      </c>
      <c r="D42" s="42" t="str">
        <f>IF('部門別（共通配分後）_活動計算書'!D34=0,"",'部門別（共通配分後）_活動計算書'!D34)</f>
        <v/>
      </c>
      <c r="E42" s="42" t="str">
        <f>IF('部門別（共通配分後）_活動計算書'!E34=0,"",'部門別（共通配分後）_活動計算書'!E34)</f>
        <v/>
      </c>
      <c r="F42" s="42" t="str">
        <f>IF('部門別（共通配分後）_活動計算書'!F34=0,"",'部門別（共通配分後）_活動計算書'!F34)</f>
        <v/>
      </c>
      <c r="G42" s="42" t="str">
        <f>IF('部門別（共通配分後）_活動計算書'!G34=0,"",'部門別（共通配分後）_活動計算書'!G34)</f>
        <v/>
      </c>
      <c r="H42" s="42" t="str">
        <f t="shared" si="12"/>
        <v/>
      </c>
      <c r="I42" s="42" t="str">
        <f>IF('部門別（共通配分後）_活動計算書'!I34=0,"",'部門別（共通配分後）_活動計算書'!I34)</f>
        <v/>
      </c>
      <c r="J42" s="42" t="str">
        <f t="shared" si="11"/>
        <v/>
      </c>
      <c r="L42" s="215"/>
      <c r="M42" s="14"/>
      <c r="N42" s="30">
        <f>'部門別(共通配分以前)_活動計算書'!L34</f>
        <v>0</v>
      </c>
      <c r="O42" s="30" t="str">
        <f t="shared" si="2"/>
        <v/>
      </c>
      <c r="Q42" s="42" t="str">
        <f t="shared" si="13"/>
        <v/>
      </c>
    </row>
    <row r="43" spans="1:17" ht="15">
      <c r="A43" s="97" t="s">
        <v>86</v>
      </c>
      <c r="B43" s="42" t="str">
        <f>IF('部門別（共通配分後）_活動計算書'!B35=0,"",'部門別（共通配分後）_活動計算書'!B35)</f>
        <v/>
      </c>
      <c r="C43" s="42" t="str">
        <f>IF('部門別（共通配分後）_活動計算書'!C35=0,"",'部門別（共通配分後）_活動計算書'!C35)</f>
        <v/>
      </c>
      <c r="D43" s="42" t="str">
        <f>IF('部門別（共通配分後）_活動計算書'!D35=0,"",'部門別（共通配分後）_活動計算書'!D35)</f>
        <v/>
      </c>
      <c r="E43" s="42" t="str">
        <f>IF('部門別（共通配分後）_活動計算書'!E35=0,"",'部門別（共通配分後）_活動計算書'!E35)</f>
        <v/>
      </c>
      <c r="F43" s="42" t="str">
        <f>IF('部門別（共通配分後）_活動計算書'!F35=0,"",'部門別（共通配分後）_活動計算書'!F35)</f>
        <v/>
      </c>
      <c r="G43" s="42" t="str">
        <f>IF('部門別（共通配分後）_活動計算書'!G35=0,"",'部門別（共通配分後）_活動計算書'!G35)</f>
        <v/>
      </c>
      <c r="H43" s="42" t="str">
        <f t="shared" si="12"/>
        <v/>
      </c>
      <c r="I43" s="42" t="str">
        <f>IF('部門別（共通配分後）_活動計算書'!I35=0,"",'部門別（共通配分後）_活動計算書'!I35)</f>
        <v/>
      </c>
      <c r="J43" s="42" t="str">
        <f t="shared" si="11"/>
        <v/>
      </c>
      <c r="L43" s="215"/>
      <c r="M43" s="14"/>
      <c r="N43" s="30">
        <f>'部門別(共通配分以前)_活動計算書'!L35</f>
        <v>0</v>
      </c>
      <c r="O43" s="30" t="str">
        <f t="shared" si="2"/>
        <v/>
      </c>
      <c r="Q43" s="42" t="str">
        <f t="shared" si="13"/>
        <v/>
      </c>
    </row>
    <row r="44" spans="1:17" ht="15">
      <c r="A44" s="97" t="s">
        <v>20</v>
      </c>
      <c r="B44" s="42" t="str">
        <f>IF('部門別（共通配分後）_活動計算書'!B36=0,"",'部門別（共通配分後）_活動計算書'!B36)</f>
        <v/>
      </c>
      <c r="C44" s="42" t="str">
        <f>IF('部門別（共通配分後）_活動計算書'!C36=0,"",'部門別（共通配分後）_活動計算書'!C36)</f>
        <v/>
      </c>
      <c r="D44" s="42" t="str">
        <f>IF('部門別（共通配分後）_活動計算書'!D36=0,"",'部門別（共通配分後）_活動計算書'!D36)</f>
        <v/>
      </c>
      <c r="E44" s="42" t="str">
        <f>IF('部門別（共通配分後）_活動計算書'!E36=0,"",'部門別（共通配分後）_活動計算書'!E36)</f>
        <v/>
      </c>
      <c r="F44" s="42" t="str">
        <f>IF('部門別（共通配分後）_活動計算書'!F36=0,"",'部門別（共通配分後）_活動計算書'!F36)</f>
        <v/>
      </c>
      <c r="G44" s="42" t="str">
        <f>IF('部門別（共通配分後）_活動計算書'!G36=0,"",'部門別（共通配分後）_活動計算書'!G36)</f>
        <v/>
      </c>
      <c r="H44" s="42" t="str">
        <f t="shared" si="12"/>
        <v/>
      </c>
      <c r="I44" s="42" t="str">
        <f>IF('部門別（共通配分後）_活動計算書'!I36=0,"",'部門別（共通配分後）_活動計算書'!I36)</f>
        <v/>
      </c>
      <c r="J44" s="42" t="str">
        <f t="shared" si="11"/>
        <v/>
      </c>
      <c r="L44" s="215"/>
      <c r="M44" s="14"/>
      <c r="N44" s="30">
        <f>'部門別(共通配分以前)_活動計算書'!L36</f>
        <v>0</v>
      </c>
      <c r="O44" s="30" t="str">
        <f t="shared" si="2"/>
        <v/>
      </c>
      <c r="Q44" s="42" t="str">
        <f t="shared" si="13"/>
        <v/>
      </c>
    </row>
    <row r="45" spans="1:17" ht="15">
      <c r="A45" s="97" t="s">
        <v>21</v>
      </c>
      <c r="B45" s="42" t="str">
        <f>IF('部門別（共通配分後）_活動計算書'!B37=0,"",'部門別（共通配分後）_活動計算書'!B37)</f>
        <v/>
      </c>
      <c r="C45" s="42">
        <f>IF('部門別（共通配分後）_活動計算書'!C37=0,"",'部門別（共通配分後）_活動計算書'!C37)</f>
        <v>137500</v>
      </c>
      <c r="D45" s="42" t="str">
        <f>IF('部門別（共通配分後）_活動計算書'!D37=0,"",'部門別（共通配分後）_活動計算書'!D37)</f>
        <v/>
      </c>
      <c r="E45" s="42" t="str">
        <f>IF('部門別（共通配分後）_活動計算書'!E37=0,"",'部門別（共通配分後）_活動計算書'!E37)</f>
        <v/>
      </c>
      <c r="F45" s="42">
        <f>IF('部門別（共通配分後）_活動計算書'!F37=0,"",'部門別（共通配分後）_活動計算書'!F37)</f>
        <v>87500</v>
      </c>
      <c r="G45" s="42" t="str">
        <f>IF('部門別（共通配分後）_活動計算書'!G37=0,"",'部門別（共通配分後）_活動計算書'!G37)</f>
        <v/>
      </c>
      <c r="H45" s="42">
        <f t="shared" si="12"/>
        <v>225000</v>
      </c>
      <c r="I45" s="42">
        <f>IF('部門別（共通配分後）_活動計算書'!I37=0,"",'部門別（共通配分後）_活動計算書'!I37)</f>
        <v>12500</v>
      </c>
      <c r="J45" s="42">
        <f t="shared" si="11"/>
        <v>237500</v>
      </c>
      <c r="L45" s="215"/>
      <c r="M45" s="14"/>
      <c r="N45" s="30">
        <f>'部門別(共通配分以前)_活動計算書'!L37</f>
        <v>0</v>
      </c>
      <c r="O45" s="30">
        <f t="shared" si="2"/>
        <v>237500</v>
      </c>
      <c r="Q45" s="42">
        <f t="shared" si="13"/>
        <v>137500</v>
      </c>
    </row>
    <row r="46" spans="1:17" ht="15">
      <c r="A46" s="97" t="s">
        <v>87</v>
      </c>
      <c r="B46" s="42" t="str">
        <f>IF('部門別（共通配分後）_活動計算書'!B38=0,"",'部門別（共通配分後）_活動計算書'!B38)</f>
        <v/>
      </c>
      <c r="C46" s="42">
        <f>IF('部門別（共通配分後）_活動計算書'!C38=0,"",'部門別（共通配分後）_活動計算書'!C38)</f>
        <v>5761500</v>
      </c>
      <c r="D46" s="42" t="str">
        <f>IF('部門別（共通配分後）_活動計算書'!D38=0,"",'部門別（共通配分後）_活動計算書'!D38)</f>
        <v/>
      </c>
      <c r="E46" s="42" t="str">
        <f>IF('部門別（共通配分後）_活動計算書'!E38=0,"",'部門別（共通配分後）_活動計算書'!E38)</f>
        <v/>
      </c>
      <c r="F46" s="42">
        <f>IF('部門別（共通配分後）_活動計算書'!F38=0,"",'部門別（共通配分後）_活動計算書'!F38)</f>
        <v>7000</v>
      </c>
      <c r="G46" s="42" t="str">
        <f>IF('部門別（共通配分後）_活動計算書'!G38=0,"",'部門別（共通配分後）_活動計算書'!G38)</f>
        <v/>
      </c>
      <c r="H46" s="42">
        <f t="shared" si="12"/>
        <v>5768500</v>
      </c>
      <c r="I46" s="42">
        <f>IF('部門別（共通配分後）_活動計算書'!I38=0,"",'部門別（共通配分後）_活動計算書'!I38)</f>
        <v>1000</v>
      </c>
      <c r="J46" s="42">
        <f t="shared" si="11"/>
        <v>5769500</v>
      </c>
      <c r="L46" s="215"/>
      <c r="M46" s="14"/>
      <c r="N46" s="30">
        <f>'部門別(共通配分以前)_活動計算書'!L38</f>
        <v>0</v>
      </c>
      <c r="O46" s="30">
        <f t="shared" si="2"/>
        <v>5769500</v>
      </c>
      <c r="Q46" s="42">
        <f t="shared" si="13"/>
        <v>5761500</v>
      </c>
    </row>
    <row r="47" spans="1:17" ht="15">
      <c r="A47" s="97" t="s">
        <v>22</v>
      </c>
      <c r="B47" s="42" t="str">
        <f>IF('部門別（共通配分後）_活動計算書'!B39=0,"",'部門別（共通配分後）_活動計算書'!B39)</f>
        <v/>
      </c>
      <c r="C47" s="42" t="str">
        <f>IF('部門別（共通配分後）_活動計算書'!C39=0,"",'部門別（共通配分後）_活動計算書'!C39)</f>
        <v/>
      </c>
      <c r="D47" s="42" t="str">
        <f>IF('部門別（共通配分後）_活動計算書'!D39=0,"",'部門別（共通配分後）_活動計算書'!D39)</f>
        <v/>
      </c>
      <c r="E47" s="42" t="str">
        <f>IF('部門別（共通配分後）_活動計算書'!E39=0,"",'部門別（共通配分後）_活動計算書'!E39)</f>
        <v/>
      </c>
      <c r="F47" s="42" t="str">
        <f>IF('部門別（共通配分後）_活動計算書'!F39=0,"",'部門別（共通配分後）_活動計算書'!F39)</f>
        <v/>
      </c>
      <c r="G47" s="42" t="str">
        <f>IF('部門別（共通配分後）_活動計算書'!G39=0,"",'部門別（共通配分後）_活動計算書'!G39)</f>
        <v/>
      </c>
      <c r="H47" s="42" t="str">
        <f t="shared" si="12"/>
        <v/>
      </c>
      <c r="I47" s="42" t="str">
        <f>IF('部門別（共通配分後）_活動計算書'!I39=0,"",'部門別（共通配分後）_活動計算書'!I39)</f>
        <v/>
      </c>
      <c r="J47" s="42" t="str">
        <f t="shared" si="11"/>
        <v/>
      </c>
      <c r="L47" s="215"/>
      <c r="M47" s="14"/>
      <c r="N47" s="30">
        <f>'部門別(共通配分以前)_活動計算書'!L39</f>
        <v>0</v>
      </c>
      <c r="O47" s="30" t="str">
        <f t="shared" si="2"/>
        <v/>
      </c>
      <c r="Q47" s="42" t="str">
        <f t="shared" si="13"/>
        <v/>
      </c>
    </row>
    <row r="48" spans="1:17" ht="15">
      <c r="A48" s="97" t="s">
        <v>23</v>
      </c>
      <c r="B48" s="42" t="str">
        <f>IF('部門別（共通配分後）_活動計算書'!B40=0,"",'部門別（共通配分後）_活動計算書'!B40)</f>
        <v/>
      </c>
      <c r="C48" s="42" t="str">
        <f>IF('部門別（共通配分後）_活動計算書'!C40=0,"",'部門別（共通配分後）_活動計算書'!C40)</f>
        <v/>
      </c>
      <c r="D48" s="42" t="str">
        <f>IF('部門別（共通配分後）_活動計算書'!D40=0,"",'部門別（共通配分後）_活動計算書'!D40)</f>
        <v/>
      </c>
      <c r="E48" s="42" t="str">
        <f>IF('部門別（共通配分後）_活動計算書'!E40=0,"",'部門別（共通配分後）_活動計算書'!E40)</f>
        <v/>
      </c>
      <c r="F48" s="42" t="str">
        <f>IF('部門別（共通配分後）_活動計算書'!F40=0,"",'部門別（共通配分後）_活動計算書'!F40)</f>
        <v/>
      </c>
      <c r="G48" s="42" t="str">
        <f>IF('部門別（共通配分後）_活動計算書'!G40=0,"",'部門別（共通配分後）_活動計算書'!G40)</f>
        <v/>
      </c>
      <c r="H48" s="42" t="str">
        <f t="shared" si="12"/>
        <v/>
      </c>
      <c r="I48" s="42">
        <f>IF('部門別（共通配分後）_活動計算書'!I40=0,"",'部門別（共通配分後）_活動計算書'!I40)</f>
        <v>20000</v>
      </c>
      <c r="J48" s="42">
        <f t="shared" si="11"/>
        <v>20000</v>
      </c>
      <c r="L48" s="215"/>
      <c r="M48" s="14"/>
      <c r="N48" s="30">
        <f>'部門別(共通配分以前)_活動計算書'!L40</f>
        <v>0</v>
      </c>
      <c r="O48" s="30">
        <f t="shared" si="2"/>
        <v>20000</v>
      </c>
      <c r="Q48" s="42" t="str">
        <f t="shared" si="13"/>
        <v/>
      </c>
    </row>
    <row r="49" spans="1:17" ht="15">
      <c r="A49" s="97" t="s">
        <v>24</v>
      </c>
      <c r="B49" s="42" t="str">
        <f>IF('部門別（共通配分後）_活動計算書'!B41=0,"",'部門別（共通配分後）_活動計算書'!B41)</f>
        <v/>
      </c>
      <c r="C49" s="42">
        <f>IF('部門別（共通配分後）_活動計算書'!C41=0,"",'部門別（共通配分後）_活動計算書'!C41)</f>
        <v>5500</v>
      </c>
      <c r="D49" s="42" t="str">
        <f>IF('部門別（共通配分後）_活動計算書'!D41=0,"",'部門別（共通配分後）_活動計算書'!D41)</f>
        <v/>
      </c>
      <c r="E49" s="42" t="str">
        <f>IF('部門別（共通配分後）_活動計算書'!E41=0,"",'部門別（共通配分後）_活動計算書'!E41)</f>
        <v/>
      </c>
      <c r="F49" s="42">
        <f>IF('部門別（共通配分後）_活動計算書'!F41=0,"",'部門別（共通配分後）_活動計算書'!F41)</f>
        <v>3500</v>
      </c>
      <c r="G49" s="42" t="str">
        <f>IF('部門別（共通配分後）_活動計算書'!G41=0,"",'部門別（共通配分後）_活動計算書'!G41)</f>
        <v/>
      </c>
      <c r="H49" s="42">
        <f t="shared" si="12"/>
        <v>9000</v>
      </c>
      <c r="I49" s="42">
        <f>IF('部門別（共通配分後）_活動計算書'!I41=0,"",'部門別（共通配分後）_活動計算書'!I41)</f>
        <v>500</v>
      </c>
      <c r="J49" s="42">
        <f t="shared" si="11"/>
        <v>9500</v>
      </c>
      <c r="L49" s="215"/>
      <c r="M49" s="14"/>
      <c r="N49" s="30">
        <f>'部門別(共通配分以前)_活動計算書'!L41</f>
        <v>0</v>
      </c>
      <c r="O49" s="30">
        <f t="shared" si="2"/>
        <v>9500</v>
      </c>
      <c r="Q49" s="42">
        <f t="shared" si="13"/>
        <v>5500</v>
      </c>
    </row>
    <row r="50" spans="1:17" s="35" customFormat="1" ht="15">
      <c r="A50" s="97" t="s">
        <v>284</v>
      </c>
      <c r="B50" s="42" t="str">
        <f>IF('部門別（共通配分後）_活動計算書'!B42=0,"",'部門別（共通配分後）_活動計算書'!B42)</f>
        <v/>
      </c>
      <c r="C50" s="42">
        <f>IF('部門別（共通配分後）_活動計算書'!C42=0,"",'部門別（共通配分後）_活動計算書'!C42)</f>
        <v>1984500</v>
      </c>
      <c r="D50" s="42" t="str">
        <f>IF('部門別（共通配分後）_活動計算書'!D42=0,"",'部門別（共通配分後）_活動計算書'!D42)</f>
        <v/>
      </c>
      <c r="E50" s="42" t="str">
        <f>IF('部門別（共通配分後）_活動計算書'!E42=0,"",'部門別（共通配分後）_活動計算書'!E42)</f>
        <v/>
      </c>
      <c r="F50" s="42" t="str">
        <f>IF('部門別（共通配分後）_活動計算書'!F42=0,"",'部門別（共通配分後）_活動計算書'!F42)</f>
        <v/>
      </c>
      <c r="G50" s="42" t="str">
        <f>IF('部門別（共通配分後）_活動計算書'!G42=0,"",'部門別（共通配分後）_活動計算書'!G42)</f>
        <v/>
      </c>
      <c r="H50" s="42">
        <f t="shared" si="12"/>
        <v>1984500</v>
      </c>
      <c r="I50" s="42" t="str">
        <f>IF('部門別（共通配分後）_活動計算書'!I42=0,"",'部門別（共通配分後）_活動計算書'!I42)</f>
        <v/>
      </c>
      <c r="J50" s="42">
        <f t="shared" si="11"/>
        <v>1984500</v>
      </c>
      <c r="L50" s="215"/>
      <c r="M50" s="14"/>
      <c r="N50" s="30">
        <f>'部門別(共通配分以前)_活動計算書'!L42</f>
        <v>0</v>
      </c>
      <c r="O50" s="30">
        <f t="shared" si="2"/>
        <v>1984500</v>
      </c>
      <c r="Q50" s="42">
        <f t="shared" si="13"/>
        <v>1984500</v>
      </c>
    </row>
    <row r="51" spans="1:17" ht="15">
      <c r="A51" s="97" t="s">
        <v>25</v>
      </c>
      <c r="B51" s="42" t="str">
        <f>IF('部門別（共通配分後）_活動計算書'!B43=0,"",'部門別（共通配分後）_活動計算書'!B43)</f>
        <v/>
      </c>
      <c r="C51" s="42" t="str">
        <f>IF('部門別（共通配分後）_活動計算書'!C43=0,"",'部門別（共通配分後）_活動計算書'!C43)</f>
        <v/>
      </c>
      <c r="D51" s="42" t="str">
        <f>IF('部門別（共通配分後）_活動計算書'!D43=0,"",'部門別（共通配分後）_活動計算書'!D43)</f>
        <v/>
      </c>
      <c r="E51" s="42" t="str">
        <f>IF('部門別（共通配分後）_活動計算書'!E43=0,"",'部門別（共通配分後）_活動計算書'!E43)</f>
        <v/>
      </c>
      <c r="F51" s="42" t="str">
        <f>IF('部門別（共通配分後）_活動計算書'!F43=0,"",'部門別（共通配分後）_活動計算書'!F43)</f>
        <v/>
      </c>
      <c r="G51" s="42" t="str">
        <f>IF('部門別（共通配分後）_活動計算書'!G43=0,"",'部門別（共通配分後）_活動計算書'!G43)</f>
        <v/>
      </c>
      <c r="H51" s="42" t="str">
        <f t="shared" si="12"/>
        <v/>
      </c>
      <c r="I51" s="42" t="str">
        <f>IF('部門別（共通配分後）_活動計算書'!I43=0,"",'部門別（共通配分後）_活動計算書'!I43)</f>
        <v/>
      </c>
      <c r="J51" s="42" t="str">
        <f t="shared" si="11"/>
        <v/>
      </c>
      <c r="K51" s="35"/>
      <c r="L51" s="215"/>
      <c r="M51" s="14"/>
      <c r="N51" s="30">
        <f>'部門別(共通配分以前)_活動計算書'!L43</f>
        <v>0</v>
      </c>
      <c r="O51" s="30" t="str">
        <f t="shared" si="2"/>
        <v/>
      </c>
      <c r="Q51" s="42" t="str">
        <f t="shared" si="13"/>
        <v/>
      </c>
    </row>
    <row r="52" spans="1:17" ht="15">
      <c r="A52" s="97" t="s">
        <v>193</v>
      </c>
      <c r="B52" s="42" t="str">
        <f>IF('部門別（共通配分後）_活動計算書'!B44=0,"",'部門別（共通配分後）_活動計算書'!B44)</f>
        <v/>
      </c>
      <c r="C52" s="42" t="str">
        <f>IF('部門別（共通配分後）_活動計算書'!C44=0,"",'部門別（共通配分後）_活動計算書'!C44)</f>
        <v/>
      </c>
      <c r="D52" s="42" t="str">
        <f>IF('部門別（共通配分後）_活動計算書'!D44=0,"",'部門別（共通配分後）_活動計算書'!D44)</f>
        <v/>
      </c>
      <c r="E52" s="42" t="str">
        <f>IF('部門別（共通配分後）_活動計算書'!E44=0,"",'部門別（共通配分後）_活動計算書'!E44)</f>
        <v/>
      </c>
      <c r="F52" s="42" t="str">
        <f>IF('部門別（共通配分後）_活動計算書'!F44=0,"",'部門別（共通配分後）_活動計算書'!F44)</f>
        <v/>
      </c>
      <c r="G52" s="42" t="str">
        <f>IF('部門別（共通配分後）_活動計算書'!G44=0,"",'部門別（共通配分後）_活動計算書'!G44)</f>
        <v/>
      </c>
      <c r="H52" s="42" t="str">
        <f t="shared" si="12"/>
        <v/>
      </c>
      <c r="I52" s="42" t="str">
        <f>IF('部門別（共通配分後）_活動計算書'!I44=0,"",'部門別（共通配分後）_活動計算書'!I44)</f>
        <v/>
      </c>
      <c r="J52" s="42" t="str">
        <f t="shared" si="11"/>
        <v/>
      </c>
      <c r="K52" s="35"/>
      <c r="L52" s="215"/>
      <c r="M52" s="14"/>
      <c r="N52" s="30">
        <f>'部門別(共通配分以前)_活動計算書'!L44</f>
        <v>0</v>
      </c>
      <c r="O52" s="30" t="str">
        <f t="shared" si="2"/>
        <v/>
      </c>
      <c r="Q52" s="42" t="str">
        <f t="shared" si="13"/>
        <v/>
      </c>
    </row>
    <row r="53" spans="1:17" s="35" customFormat="1" ht="15">
      <c r="A53" s="97" t="s">
        <v>223</v>
      </c>
      <c r="B53" s="42" t="str">
        <f>IF('部門別（共通配分後）_活動計算書'!B45=0,"",'部門別（共通配分後）_活動計算書'!B45)</f>
        <v/>
      </c>
      <c r="C53" s="42" t="str">
        <f>IF('部門別（共通配分後）_活動計算書'!C45=0,"",'部門別（共通配分後）_活動計算書'!C45)</f>
        <v/>
      </c>
      <c r="D53" s="42" t="str">
        <f>IF('部門別（共通配分後）_活動計算書'!D45=0,"",'部門別（共通配分後）_活動計算書'!D45)</f>
        <v/>
      </c>
      <c r="E53" s="42" t="str">
        <f>IF('部門別（共通配分後）_活動計算書'!E45=0,"",'部門別（共通配分後）_活動計算書'!E45)</f>
        <v/>
      </c>
      <c r="F53" s="42" t="str">
        <f>IF('部門別（共通配分後）_活動計算書'!F45=0,"",'部門別（共通配分後）_活動計算書'!F45)</f>
        <v/>
      </c>
      <c r="G53" s="42" t="str">
        <f>IF('部門別（共通配分後）_活動計算書'!G45=0,"",'部門別（共通配分後）_活動計算書'!G45)</f>
        <v/>
      </c>
      <c r="H53" s="42" t="str">
        <f t="shared" si="12"/>
        <v/>
      </c>
      <c r="I53" s="42" t="str">
        <f>IF('部門別（共通配分後）_活動計算書'!I45=0,"",'部門別（共通配分後）_活動計算書'!I45)</f>
        <v/>
      </c>
      <c r="J53" s="42" t="str">
        <f t="shared" si="11"/>
        <v/>
      </c>
      <c r="L53" s="215"/>
      <c r="M53" s="14"/>
      <c r="N53" s="30">
        <f>'部門別(共通配分以前)_活動計算書'!L45</f>
        <v>0</v>
      </c>
      <c r="O53" s="30" t="str">
        <f t="shared" si="2"/>
        <v/>
      </c>
      <c r="Q53" s="42" t="str">
        <f t="shared" si="13"/>
        <v/>
      </c>
    </row>
    <row r="54" spans="1:17" ht="15">
      <c r="A54" s="97" t="s">
        <v>26</v>
      </c>
      <c r="B54" s="42" t="str">
        <f>IF('部門別（共通配分後）_活動計算書'!B46=0,"",'部門別（共通配分後）_活動計算書'!B46)</f>
        <v/>
      </c>
      <c r="C54" s="42" t="str">
        <f>IF('部門別（共通配分後）_活動計算書'!C46=0,"",'部門別（共通配分後）_活動計算書'!C46)</f>
        <v/>
      </c>
      <c r="D54" s="42" t="str">
        <f>IF('部門別（共通配分後）_活動計算書'!D46=0,"",'部門別（共通配分後）_活動計算書'!D46)</f>
        <v/>
      </c>
      <c r="E54" s="42" t="str">
        <f>IF('部門別（共通配分後）_活動計算書'!E46=0,"",'部門別（共通配分後）_活動計算書'!E46)</f>
        <v/>
      </c>
      <c r="F54" s="42" t="str">
        <f>IF('部門別（共通配分後）_活動計算書'!F46=0,"",'部門別（共通配分後）_活動計算書'!F46)</f>
        <v/>
      </c>
      <c r="G54" s="42" t="str">
        <f>IF('部門別（共通配分後）_活動計算書'!G46=0,"",'部門別（共通配分後）_活動計算書'!G46)</f>
        <v/>
      </c>
      <c r="H54" s="42" t="str">
        <f t="shared" si="12"/>
        <v/>
      </c>
      <c r="I54" s="42" t="str">
        <f>IF('部門別（共通配分後）_活動計算書'!I46=0,"",'部門別（共通配分後）_活動計算書'!I46)</f>
        <v/>
      </c>
      <c r="J54" s="42" t="str">
        <f t="shared" si="11"/>
        <v/>
      </c>
      <c r="L54" s="215"/>
      <c r="M54" s="14"/>
      <c r="N54" s="30">
        <f>'部門別(共通配分以前)_活動計算書'!L46</f>
        <v>0</v>
      </c>
      <c r="O54" s="30" t="str">
        <f t="shared" si="2"/>
        <v/>
      </c>
      <c r="Q54" s="42" t="str">
        <f t="shared" si="13"/>
        <v/>
      </c>
    </row>
    <row r="55" spans="1:17" ht="15">
      <c r="A55" s="97" t="s">
        <v>89</v>
      </c>
      <c r="B55" s="42" t="str">
        <f>IF('部門別（共通配分後）_活動計算書'!B47=0,"",'部門別（共通配分後）_活動計算書'!B47)</f>
        <v/>
      </c>
      <c r="C55" s="42" t="str">
        <f>IF('部門別（共通配分後）_活動計算書'!C47=0,"",'部門別（共通配分後）_活動計算書'!C47)</f>
        <v/>
      </c>
      <c r="D55" s="42" t="str">
        <f>IF('部門別（共通配分後）_活動計算書'!D47=0,"",'部門別（共通配分後）_活動計算書'!D47)</f>
        <v/>
      </c>
      <c r="E55" s="42" t="str">
        <f>IF('部門別（共通配分後）_活動計算書'!E47=0,"",'部門別（共通配分後）_活動計算書'!E47)</f>
        <v/>
      </c>
      <c r="F55" s="42" t="str">
        <f>IF('部門別（共通配分後）_活動計算書'!F47=0,"",'部門別（共通配分後）_活動計算書'!F47)</f>
        <v/>
      </c>
      <c r="G55" s="42" t="str">
        <f>IF('部門別（共通配分後）_活動計算書'!G47=0,"",'部門別（共通配分後）_活動計算書'!G47)</f>
        <v/>
      </c>
      <c r="H55" s="42" t="str">
        <f t="shared" si="12"/>
        <v/>
      </c>
      <c r="I55" s="42" t="str">
        <f>IF('部門別（共通配分後）_活動計算書'!I47=0,"",'部門別（共通配分後）_活動計算書'!I47)</f>
        <v/>
      </c>
      <c r="J55" s="42" t="str">
        <f t="shared" si="11"/>
        <v/>
      </c>
      <c r="L55" s="215"/>
      <c r="M55" s="14"/>
      <c r="N55" s="30">
        <f>'部門別(共通配分以前)_活動計算書'!L47</f>
        <v>0</v>
      </c>
      <c r="O55" s="30" t="str">
        <f t="shared" si="2"/>
        <v/>
      </c>
      <c r="Q55" s="42" t="str">
        <f t="shared" si="13"/>
        <v/>
      </c>
    </row>
    <row r="56" spans="1:17" ht="15">
      <c r="A56" s="97" t="s">
        <v>192</v>
      </c>
      <c r="B56" s="42" t="str">
        <f>IF('部門別（共通配分後）_活動計算書'!B48=0,"",'部門別（共通配分後）_活動計算書'!B48)</f>
        <v/>
      </c>
      <c r="C56" s="42" t="str">
        <f>IF('部門別（共通配分後）_活動計算書'!C48=0,"",'部門別（共通配分後）_活動計算書'!C48)</f>
        <v/>
      </c>
      <c r="D56" s="42" t="str">
        <f>IF('部門別（共通配分後）_活動計算書'!D48=0,"",'部門別（共通配分後）_活動計算書'!D48)</f>
        <v/>
      </c>
      <c r="E56" s="42" t="str">
        <f>IF('部門別（共通配分後）_活動計算書'!E48=0,"",'部門別（共通配分後）_活動計算書'!E48)</f>
        <v/>
      </c>
      <c r="F56" s="42" t="str">
        <f>IF('部門別（共通配分後）_活動計算書'!F48=0,"",'部門別（共通配分後）_活動計算書'!F48)</f>
        <v/>
      </c>
      <c r="G56" s="42" t="str">
        <f>IF('部門別（共通配分後）_活動計算書'!G48=0,"",'部門別（共通配分後）_活動計算書'!G48)</f>
        <v/>
      </c>
      <c r="H56" s="42" t="str">
        <f t="shared" si="12"/>
        <v/>
      </c>
      <c r="I56" s="42" t="str">
        <f>IF('部門別（共通配分後）_活動計算書'!I48=0,"",'部門別（共通配分後）_活動計算書'!I48)</f>
        <v/>
      </c>
      <c r="J56" s="42" t="str">
        <f t="shared" si="11"/>
        <v/>
      </c>
      <c r="L56" s="215"/>
      <c r="M56" s="14"/>
      <c r="N56" s="30">
        <f>'部門別(共通配分以前)_活動計算書'!L48</f>
        <v>0</v>
      </c>
      <c r="O56" s="30" t="str">
        <f t="shared" si="2"/>
        <v/>
      </c>
      <c r="Q56" s="42" t="str">
        <f t="shared" si="13"/>
        <v/>
      </c>
    </row>
    <row r="57" spans="1:17" ht="15">
      <c r="A57" s="97" t="s">
        <v>88</v>
      </c>
      <c r="B57" s="42" t="str">
        <f>IF('部門別（共通配分後）_活動計算書'!B49=0,"",'部門別（共通配分後）_活動計算書'!B49)</f>
        <v/>
      </c>
      <c r="C57" s="42" t="str">
        <f>IF('部門別（共通配分後）_活動計算書'!C49=0,"",'部門別（共通配分後）_活動計算書'!C49)</f>
        <v/>
      </c>
      <c r="D57" s="42" t="str">
        <f>IF('部門別（共通配分後）_活動計算書'!D49=0,"",'部門別（共通配分後）_活動計算書'!D49)</f>
        <v/>
      </c>
      <c r="E57" s="42" t="str">
        <f>IF('部門別（共通配分後）_活動計算書'!E49=0,"",'部門別（共通配分後）_活動計算書'!E49)</f>
        <v/>
      </c>
      <c r="F57" s="42" t="str">
        <f>IF('部門別（共通配分後）_活動計算書'!F49=0,"",'部門別（共通配分後）_活動計算書'!F49)</f>
        <v/>
      </c>
      <c r="G57" s="42" t="str">
        <f>IF('部門別（共通配分後）_活動計算書'!G49=0,"",'部門別（共通配分後）_活動計算書'!G49)</f>
        <v/>
      </c>
      <c r="H57" s="42" t="str">
        <f t="shared" si="12"/>
        <v/>
      </c>
      <c r="I57" s="42" t="str">
        <f>IF('部門別（共通配分後）_活動計算書'!I49=0,"",'部門別（共通配分後）_活動計算書'!I49)</f>
        <v/>
      </c>
      <c r="J57" s="42" t="str">
        <f t="shared" si="11"/>
        <v/>
      </c>
      <c r="L57" s="215"/>
      <c r="M57" s="14"/>
      <c r="N57" s="30">
        <f>'部門別(共通配分以前)_活動計算書'!L49</f>
        <v>0</v>
      </c>
      <c r="O57" s="30" t="str">
        <f t="shared" si="2"/>
        <v/>
      </c>
      <c r="Q57" s="42" t="str">
        <f t="shared" si="13"/>
        <v/>
      </c>
    </row>
    <row r="58" spans="1:17" ht="15">
      <c r="A58" s="97" t="s">
        <v>27</v>
      </c>
      <c r="B58" s="42" t="str">
        <f>IF('部門別（共通配分後）_活動計算書'!B50=0,"",'部門別（共通配分後）_活動計算書'!B50)</f>
        <v/>
      </c>
      <c r="C58" s="42">
        <f>IF('部門別（共通配分後）_活動計算書'!C50=0,"",'部門別（共通配分後）_活動計算書'!C50)</f>
        <v>33000</v>
      </c>
      <c r="D58" s="42" t="str">
        <f>IF('部門別（共通配分後）_活動計算書'!D50=0,"",'部門別（共通配分後）_活動計算書'!D50)</f>
        <v/>
      </c>
      <c r="E58" s="42" t="str">
        <f>IF('部門別（共通配分後）_活動計算書'!E50=0,"",'部門別（共通配分後）_活動計算書'!E50)</f>
        <v/>
      </c>
      <c r="F58" s="42">
        <f>IF('部門別（共通配分後）_活動計算書'!F50=0,"",'部門別（共通配分後）_活動計算書'!F50)</f>
        <v>21000</v>
      </c>
      <c r="G58" s="42" t="str">
        <f>IF('部門別（共通配分後）_活動計算書'!G50=0,"",'部門別（共通配分後）_活動計算書'!G50)</f>
        <v/>
      </c>
      <c r="H58" s="42">
        <f t="shared" si="12"/>
        <v>54000</v>
      </c>
      <c r="I58" s="42">
        <f>IF('部門別（共通配分後）_活動計算書'!I50=0,"",'部門別（共通配分後）_活動計算書'!I50)</f>
        <v>5000</v>
      </c>
      <c r="J58" s="42">
        <f t="shared" si="11"/>
        <v>59000</v>
      </c>
      <c r="L58" s="215"/>
      <c r="M58" s="14"/>
      <c r="N58" s="30">
        <f>'部門別(共通配分以前)_活動計算書'!L50</f>
        <v>0</v>
      </c>
      <c r="O58" s="30">
        <f t="shared" si="2"/>
        <v>59000</v>
      </c>
      <c r="Q58" s="42">
        <f t="shared" si="13"/>
        <v>33000</v>
      </c>
    </row>
    <row r="59" spans="1:17" ht="15">
      <c r="A59" s="97" t="s">
        <v>28</v>
      </c>
      <c r="B59" s="42" t="str">
        <f>IF('部門別（共通配分後）_活動計算書'!B51=0,"",'部門別（共通配分後）_活動計算書'!B51)</f>
        <v/>
      </c>
      <c r="C59" s="42">
        <f>IF('部門別（共通配分後）_活動計算書'!C51=0,"",'部門別（共通配分後）_活動計算書'!C51)</f>
        <v>2750</v>
      </c>
      <c r="D59" s="42" t="str">
        <f>IF('部門別（共通配分後）_活動計算書'!D51=0,"",'部門別（共通配分後）_活動計算書'!D51)</f>
        <v/>
      </c>
      <c r="E59" s="42" t="str">
        <f>IF('部門別（共通配分後）_活動計算書'!E51=0,"",'部門別（共通配分後）_活動計算書'!E51)</f>
        <v/>
      </c>
      <c r="F59" s="42">
        <f>IF('部門別（共通配分後）_活動計算書'!F51=0,"",'部門別（共通配分後）_活動計算書'!F51)</f>
        <v>1750</v>
      </c>
      <c r="G59" s="42" t="str">
        <f>IF('部門別（共通配分後）_活動計算書'!G51=0,"",'部門別（共通配分後）_活動計算書'!G51)</f>
        <v/>
      </c>
      <c r="H59" s="42">
        <f t="shared" si="12"/>
        <v>4500</v>
      </c>
      <c r="I59" s="42">
        <f>IF('部門別（共通配分後）_活動計算書'!I51=0,"",'部門別（共通配分後）_活動計算書'!I51)</f>
        <v>41250</v>
      </c>
      <c r="J59" s="42">
        <f t="shared" si="11"/>
        <v>45750</v>
      </c>
      <c r="L59" s="215"/>
      <c r="M59" s="14"/>
      <c r="N59" s="30">
        <f>'部門別(共通配分以前)_活動計算書'!L51</f>
        <v>0</v>
      </c>
      <c r="O59" s="30">
        <f t="shared" si="2"/>
        <v>45750</v>
      </c>
      <c r="Q59" s="42">
        <f t="shared" si="13"/>
        <v>2750</v>
      </c>
    </row>
    <row r="60" spans="1:17" ht="15">
      <c r="A60" s="97" t="s">
        <v>29</v>
      </c>
      <c r="B60" s="42" t="str">
        <f>IF('部門別（共通配分後）_活動計算書'!B52=0,"",'部門別（共通配分後）_活動計算書'!B52)</f>
        <v/>
      </c>
      <c r="C60" s="42" t="str">
        <f>IF('部門別（共通配分後）_活動計算書'!C52=0,"",'部門別（共通配分後）_活動計算書'!C52)</f>
        <v/>
      </c>
      <c r="D60" s="42" t="str">
        <f>IF('部門別（共通配分後）_活動計算書'!D52=0,"",'部門別（共通配分後）_活動計算書'!D52)</f>
        <v/>
      </c>
      <c r="E60" s="42" t="str">
        <f>IF('部門別（共通配分後）_活動計算書'!E52=0,"",'部門別（共通配分後）_活動計算書'!E52)</f>
        <v/>
      </c>
      <c r="F60" s="42" t="str">
        <f>IF('部門別（共通配分後）_活動計算書'!F52=0,"",'部門別（共通配分後）_活動計算書'!F52)</f>
        <v/>
      </c>
      <c r="G60" s="42" t="str">
        <f>IF('部門別（共通配分後）_活動計算書'!G52=0,"",'部門別（共通配分後）_活動計算書'!G52)</f>
        <v/>
      </c>
      <c r="H60" s="42" t="str">
        <f t="shared" si="12"/>
        <v/>
      </c>
      <c r="I60" s="42" t="str">
        <f>IF('部門別（共通配分後）_活動計算書'!I52=0,"",'部門別（共通配分後）_活動計算書'!I52)</f>
        <v/>
      </c>
      <c r="J60" s="42" t="str">
        <f t="shared" si="11"/>
        <v/>
      </c>
      <c r="L60" s="215"/>
      <c r="M60" s="14"/>
      <c r="N60" s="30">
        <f>'部門別(共通配分以前)_活動計算書'!L52</f>
        <v>0</v>
      </c>
      <c r="O60" s="30" t="str">
        <f t="shared" si="2"/>
        <v/>
      </c>
      <c r="Q60" s="42" t="str">
        <f t="shared" si="13"/>
        <v/>
      </c>
    </row>
    <row r="61" spans="1:17" ht="15">
      <c r="A61" s="97" t="s">
        <v>191</v>
      </c>
      <c r="B61" s="42" t="str">
        <f>IF('部門別（共通配分後）_活動計算書'!B53=0,"",'部門別（共通配分後）_活動計算書'!B53)</f>
        <v/>
      </c>
      <c r="C61" s="42">
        <f>IF('部門別（共通配分後）_活動計算書'!C53=0,"",'部門別（共通配分後）_活動計算書'!C53)</f>
        <v>11000</v>
      </c>
      <c r="D61" s="42" t="str">
        <f>IF('部門別（共通配分後）_活動計算書'!D53=0,"",'部門別（共通配分後）_活動計算書'!D53)</f>
        <v/>
      </c>
      <c r="E61" s="42" t="str">
        <f>IF('部門別（共通配分後）_活動計算書'!E53=0,"",'部門別（共通配分後）_活動計算書'!E53)</f>
        <v/>
      </c>
      <c r="F61" s="42">
        <f>IF('部門別（共通配分後）_活動計算書'!F53=0,"",'部門別（共通配分後）_活動計算書'!F53)</f>
        <v>7000</v>
      </c>
      <c r="G61" s="42" t="str">
        <f>IF('部門別（共通配分後）_活動計算書'!G53=0,"",'部門別（共通配分後）_活動計算書'!G53)</f>
        <v/>
      </c>
      <c r="H61" s="42">
        <f t="shared" si="12"/>
        <v>18000</v>
      </c>
      <c r="I61" s="42">
        <f>IF('部門別（共通配分後）_活動計算書'!I53=0,"",'部門別（共通配分後）_活動計算書'!I53)</f>
        <v>1000</v>
      </c>
      <c r="J61" s="42">
        <f t="shared" si="11"/>
        <v>19000</v>
      </c>
      <c r="L61" s="215"/>
      <c r="M61" s="14"/>
      <c r="N61" s="30">
        <f>'部門別(共通配分以前)_活動計算書'!L53</f>
        <v>0</v>
      </c>
      <c r="O61" s="30">
        <f t="shared" si="2"/>
        <v>19000</v>
      </c>
      <c r="Q61" s="42">
        <f t="shared" si="13"/>
        <v>11000</v>
      </c>
    </row>
    <row r="62" spans="1:17" ht="15">
      <c r="A62" s="97" t="s">
        <v>30</v>
      </c>
      <c r="B62" s="42" t="str">
        <f>IF('部門別（共通配分後）_活動計算書'!B54=0,"",'部門別（共通配分後）_活動計算書'!B54)</f>
        <v/>
      </c>
      <c r="C62" s="42">
        <f>IF('部門別（共通配分後）_活動計算書'!C54=0,"",'部門別（共通配分後）_活動計算書'!C54)</f>
        <v>108900</v>
      </c>
      <c r="D62" s="42" t="str">
        <f>IF('部門別（共通配分後）_活動計算書'!D54=0,"",'部門別（共通配分後）_活動計算書'!D54)</f>
        <v/>
      </c>
      <c r="E62" s="42" t="str">
        <f>IF('部門別（共通配分後）_活動計算書'!E54=0,"",'部門別（共通配分後）_活動計算書'!E54)</f>
        <v/>
      </c>
      <c r="F62" s="42">
        <f>IF('部門別（共通配分後）_活動計算書'!F54=0,"",'部門別（共通配分後）_活動計算書'!F54)</f>
        <v>69300</v>
      </c>
      <c r="G62" s="42" t="str">
        <f>IF('部門別（共通配分後）_活動計算書'!G54=0,"",'部門別（共通配分後）_活動計算書'!G54)</f>
        <v/>
      </c>
      <c r="H62" s="42">
        <f t="shared" si="12"/>
        <v>178200</v>
      </c>
      <c r="I62" s="42">
        <f>IF('部門別（共通配分後）_活動計算書'!I54=0,"",'部門別（共通配分後）_活動計算書'!I54)</f>
        <v>9900</v>
      </c>
      <c r="J62" s="42">
        <f t="shared" si="11"/>
        <v>188100</v>
      </c>
      <c r="L62" s="215"/>
      <c r="M62" s="14"/>
      <c r="N62" s="30">
        <f>'部門別(共通配分以前)_活動計算書'!L54</f>
        <v>0</v>
      </c>
      <c r="O62" s="30">
        <f t="shared" si="2"/>
        <v>188100</v>
      </c>
      <c r="Q62" s="42">
        <f t="shared" si="13"/>
        <v>108900</v>
      </c>
    </row>
    <row r="63" spans="1:17" s="35" customFormat="1" ht="15">
      <c r="A63" s="97" t="s">
        <v>271</v>
      </c>
      <c r="B63" s="42" t="str">
        <f>IF('部門別（共通配分後）_活動計算書'!B55=0,"",'部門別（共通配分後）_活動計算書'!B55)</f>
        <v/>
      </c>
      <c r="C63" s="42" t="str">
        <f>IF('部門別（共通配分後）_活動計算書'!C55=0,"",'部門別（共通配分後）_活動計算書'!C55)</f>
        <v/>
      </c>
      <c r="D63" s="42" t="str">
        <f>IF('部門別（共通配分後）_活動計算書'!D55=0,"",'部門別（共通配分後）_活動計算書'!D55)</f>
        <v/>
      </c>
      <c r="E63" s="42" t="str">
        <f>IF('部門別（共通配分後）_活動計算書'!E55=0,"",'部門別（共通配分後）_活動計算書'!E55)</f>
        <v/>
      </c>
      <c r="F63" s="42" t="str">
        <f>IF('部門別（共通配分後）_活動計算書'!F55=0,"",'部門別（共通配分後）_活動計算書'!F55)</f>
        <v/>
      </c>
      <c r="G63" s="42" t="str">
        <f>IF('部門別（共通配分後）_活動計算書'!G55=0,"",'部門別（共通配分後）_活動計算書'!G55)</f>
        <v/>
      </c>
      <c r="H63" s="42" t="str">
        <f t="shared" si="12"/>
        <v/>
      </c>
      <c r="I63" s="42" t="str">
        <f>IF('部門別（共通配分後）_活動計算書'!I55=0,"",'部門別（共通配分後）_活動計算書'!I55)</f>
        <v/>
      </c>
      <c r="J63" s="42" t="str">
        <f t="shared" si="11"/>
        <v/>
      </c>
      <c r="L63" s="215"/>
      <c r="M63" s="14"/>
      <c r="N63" s="30">
        <f>'部門別(共通配分以前)_活動計算書'!L55</f>
        <v>0</v>
      </c>
      <c r="O63" s="30" t="str">
        <f t="shared" si="2"/>
        <v/>
      </c>
      <c r="Q63" s="42" t="str">
        <f t="shared" si="13"/>
        <v/>
      </c>
    </row>
    <row r="64" spans="1:17" ht="15">
      <c r="A64" s="97" t="s">
        <v>31</v>
      </c>
      <c r="B64" s="42" t="str">
        <f>IF('部門別（共通配分後）_活動計算書'!B56=0,"",'部門別（共通配分後）_活動計算書'!B56)</f>
        <v/>
      </c>
      <c r="C64" s="42">
        <f>IF('部門別（共通配分後）_活動計算書'!C56=0,"",'部門別（共通配分後）_活動計算書'!C56)</f>
        <v>96250</v>
      </c>
      <c r="D64" s="42" t="str">
        <f>IF('部門別（共通配分後）_活動計算書'!D56=0,"",'部門別（共通配分後）_活動計算書'!D56)</f>
        <v/>
      </c>
      <c r="E64" s="42" t="str">
        <f>IF('部門別（共通配分後）_活動計算書'!E56=0,"",'部門別（共通配分後）_活動計算書'!E56)</f>
        <v/>
      </c>
      <c r="F64" s="42">
        <f>IF('部門別（共通配分後）_活動計算書'!F56=0,"",'部門別（共通配分後）_活動計算書'!F56)</f>
        <v>61250</v>
      </c>
      <c r="G64" s="42" t="str">
        <f>IF('部門別（共通配分後）_活動計算書'!G56=0,"",'部門別（共通配分後）_活動計算書'!G56)</f>
        <v/>
      </c>
      <c r="H64" s="42">
        <f t="shared" si="12"/>
        <v>157500</v>
      </c>
      <c r="I64" s="42">
        <f>IF('部門別（共通配分後）_活動計算書'!I56=0,"",'部門別（共通配分後）_活動計算書'!I56)</f>
        <v>8750</v>
      </c>
      <c r="J64" s="42">
        <f t="shared" si="11"/>
        <v>166250</v>
      </c>
      <c r="L64" s="215"/>
      <c r="M64" s="14"/>
      <c r="N64" s="30">
        <f>'部門別(共通配分以前)_活動計算書'!L56</f>
        <v>0</v>
      </c>
      <c r="O64" s="30">
        <f t="shared" si="2"/>
        <v>166250</v>
      </c>
      <c r="Q64" s="42">
        <f t="shared" si="13"/>
        <v>96250</v>
      </c>
    </row>
    <row r="65" spans="1:17" ht="15">
      <c r="A65" s="97" t="s">
        <v>92</v>
      </c>
      <c r="B65" s="42" t="str">
        <f>IF('部門別（共通配分後）_活動計算書'!B57=0,"",'部門別（共通配分後）_活動計算書'!B57)</f>
        <v/>
      </c>
      <c r="C65" s="42" t="str">
        <f>IF('部門別（共通配分後）_活動計算書'!C57=0,"",'部門別（共通配分後）_活動計算書'!C57)</f>
        <v/>
      </c>
      <c r="D65" s="42" t="str">
        <f>IF('部門別（共通配分後）_活動計算書'!D57=0,"",'部門別（共通配分後）_活動計算書'!D57)</f>
        <v/>
      </c>
      <c r="E65" s="42" t="str">
        <f>IF('部門別（共通配分後）_活動計算書'!E57=0,"",'部門別（共通配分後）_活動計算書'!E57)</f>
        <v/>
      </c>
      <c r="F65" s="42" t="str">
        <f>IF('部門別（共通配分後）_活動計算書'!F57=0,"",'部門別（共通配分後）_活動計算書'!F57)</f>
        <v/>
      </c>
      <c r="G65" s="42" t="str">
        <f>IF('部門別（共通配分後）_活動計算書'!G57=0,"",'部門別（共通配分後）_活動計算書'!G57)</f>
        <v/>
      </c>
      <c r="H65" s="42" t="str">
        <f t="shared" si="12"/>
        <v/>
      </c>
      <c r="I65" s="42" t="str">
        <f>IF('部門別（共通配分後）_活動計算書'!I57=0,"",'部門別（共通配分後）_活動計算書'!I57)</f>
        <v/>
      </c>
      <c r="J65" s="42" t="str">
        <f t="shared" si="11"/>
        <v/>
      </c>
      <c r="L65" s="215"/>
      <c r="M65" s="14"/>
      <c r="N65" s="30">
        <f>'部門別(共通配分以前)_活動計算書'!L57</f>
        <v>0</v>
      </c>
      <c r="O65" s="30" t="str">
        <f t="shared" si="2"/>
        <v/>
      </c>
      <c r="Q65" s="42" t="str">
        <f t="shared" si="13"/>
        <v/>
      </c>
    </row>
    <row r="66" spans="1:17" ht="15">
      <c r="A66" s="97" t="s">
        <v>190</v>
      </c>
      <c r="B66" s="42" t="str">
        <f>IF('部門別（共通配分後）_活動計算書'!B58=0,"",'部門別（共通配分後）_活動計算書'!B58)</f>
        <v/>
      </c>
      <c r="C66" s="42" t="str">
        <f>IF('部門別（共通配分後）_活動計算書'!C58=0,"",'部門別（共通配分後）_活動計算書'!C58)</f>
        <v/>
      </c>
      <c r="D66" s="42" t="str">
        <f>IF('部門別（共通配分後）_活動計算書'!D58=0,"",'部門別（共通配分後）_活動計算書'!D58)</f>
        <v/>
      </c>
      <c r="E66" s="42" t="str">
        <f>IF('部門別（共通配分後）_活動計算書'!E58=0,"",'部門別（共通配分後）_活動計算書'!E58)</f>
        <v/>
      </c>
      <c r="F66" s="42" t="str">
        <f>IF('部門別（共通配分後）_活動計算書'!F58=0,"",'部門別（共通配分後）_活動計算書'!F58)</f>
        <v/>
      </c>
      <c r="G66" s="42" t="str">
        <f>IF('部門別（共通配分後）_活動計算書'!G58=0,"",'部門別（共通配分後）_活動計算書'!G58)</f>
        <v/>
      </c>
      <c r="H66" s="42" t="str">
        <f t="shared" si="12"/>
        <v/>
      </c>
      <c r="I66" s="42" t="str">
        <f>IF('部門別（共通配分後）_活動計算書'!I58=0,"",'部門別（共通配分後）_活動計算書'!I58)</f>
        <v/>
      </c>
      <c r="J66" s="42" t="str">
        <f t="shared" si="11"/>
        <v/>
      </c>
      <c r="L66" s="215"/>
      <c r="M66" s="14"/>
      <c r="N66" s="30">
        <f>'部門別(共通配分以前)_活動計算書'!L58</f>
        <v>0</v>
      </c>
      <c r="O66" s="30" t="str">
        <f t="shared" si="2"/>
        <v/>
      </c>
      <c r="Q66" s="42" t="str">
        <f t="shared" si="13"/>
        <v/>
      </c>
    </row>
    <row r="67" spans="1:17" ht="15">
      <c r="A67" s="97" t="s">
        <v>32</v>
      </c>
      <c r="B67" s="42" t="str">
        <f>IF('部門別（共通配分後）_活動計算書'!B59=0,"",'部門別（共通配分後）_活動計算書'!B59)</f>
        <v/>
      </c>
      <c r="C67" s="42">
        <f>IF('部門別（共通配分後）_活動計算書'!C59=0,"",'部門別（共通配分後）_活動計算書'!C59)</f>
        <v>200000</v>
      </c>
      <c r="D67" s="42" t="str">
        <f>IF('部門別（共通配分後）_活動計算書'!D59=0,"",'部門別（共通配分後）_活動計算書'!D59)</f>
        <v/>
      </c>
      <c r="E67" s="42" t="str">
        <f>IF('部門別（共通配分後）_活動計算書'!E59=0,"",'部門別（共通配分後）_活動計算書'!E59)</f>
        <v/>
      </c>
      <c r="F67" s="42" t="str">
        <f>IF('部門別（共通配分後）_活動計算書'!F59=0,"",'部門別（共通配分後）_活動計算書'!F59)</f>
        <v/>
      </c>
      <c r="G67" s="42" t="str">
        <f>IF('部門別（共通配分後）_活動計算書'!G59=0,"",'部門別（共通配分後）_活動計算書'!G59)</f>
        <v/>
      </c>
      <c r="H67" s="42">
        <f t="shared" si="12"/>
        <v>200000</v>
      </c>
      <c r="I67" s="42" t="str">
        <f>IF('部門別（共通配分後）_活動計算書'!I59=0,"",'部門別（共通配分後）_活動計算書'!I59)</f>
        <v/>
      </c>
      <c r="J67" s="42">
        <f t="shared" si="11"/>
        <v>200000</v>
      </c>
      <c r="L67" s="215"/>
      <c r="M67" s="14"/>
      <c r="N67" s="30">
        <f>'部門別(共通配分以前)_活動計算書'!L59</f>
        <v>0</v>
      </c>
      <c r="O67" s="30">
        <f t="shared" si="2"/>
        <v>200000</v>
      </c>
      <c r="Q67" s="42">
        <f t="shared" si="13"/>
        <v>200000</v>
      </c>
    </row>
    <row r="68" spans="1:17" s="35" customFormat="1" ht="15">
      <c r="A68" s="97" t="s">
        <v>287</v>
      </c>
      <c r="B68" s="42" t="str">
        <f>IF('部門別（共通配分後）_活動計算書'!B60=0,"",'部門別（共通配分後）_活動計算書'!B60)</f>
        <v/>
      </c>
      <c r="C68" s="42" t="str">
        <f>IF('部門別（共通配分後）_活動計算書'!C60=0,"",'部門別（共通配分後）_活動計算書'!C60)</f>
        <v/>
      </c>
      <c r="D68" s="42" t="str">
        <f>IF('部門別（共通配分後）_活動計算書'!D60=0,"",'部門別（共通配分後）_活動計算書'!D60)</f>
        <v/>
      </c>
      <c r="E68" s="42" t="str">
        <f>IF('部門別（共通配分後）_活動計算書'!E60=0,"",'部門別（共通配分後）_活動計算書'!E60)</f>
        <v/>
      </c>
      <c r="F68" s="42" t="str">
        <f>IF('部門別（共通配分後）_活動計算書'!F60=0,"",'部門別（共通配分後）_活動計算書'!F60)</f>
        <v/>
      </c>
      <c r="G68" s="42" t="str">
        <f>IF('部門別（共通配分後）_活動計算書'!G60=0,"",'部門別（共通配分後）_活動計算書'!G60)</f>
        <v/>
      </c>
      <c r="H68" s="42" t="str">
        <f t="shared" si="12"/>
        <v/>
      </c>
      <c r="I68" s="42" t="str">
        <f>IF('部門別（共通配分後）_活動計算書'!I60=0,"",'部門別（共通配分後）_活動計算書'!I60)</f>
        <v/>
      </c>
      <c r="J68" s="42" t="str">
        <f t="shared" si="11"/>
        <v/>
      </c>
      <c r="L68" s="215"/>
      <c r="M68" s="14"/>
      <c r="N68" s="30">
        <f>'部門別(共通配分以前)_活動計算書'!L60</f>
        <v>0</v>
      </c>
      <c r="O68" s="30" t="str">
        <f t="shared" si="2"/>
        <v/>
      </c>
      <c r="Q68" s="42" t="str">
        <f t="shared" si="13"/>
        <v/>
      </c>
    </row>
    <row r="69" spans="1:17" ht="15">
      <c r="A69" s="97" t="s">
        <v>94</v>
      </c>
      <c r="B69" s="42" t="str">
        <f>IF('部門別（共通配分後）_活動計算書'!B61=0,"",'部門別（共通配分後）_活動計算書'!B61)</f>
        <v/>
      </c>
      <c r="C69" s="42" t="str">
        <f>IF('部門別（共通配分後）_活動計算書'!C61=0,"",'部門別（共通配分後）_活動計算書'!C61)</f>
        <v/>
      </c>
      <c r="D69" s="42" t="str">
        <f>IF('部門別（共通配分後）_活動計算書'!D61=0,"",'部門別（共通配分後）_活動計算書'!D61)</f>
        <v/>
      </c>
      <c r="E69" s="42" t="str">
        <f>IF('部門別（共通配分後）_活動計算書'!E61=0,"",'部門別（共通配分後）_活動計算書'!E61)</f>
        <v/>
      </c>
      <c r="F69" s="42" t="str">
        <f>IF('部門別（共通配分後）_活動計算書'!F61=0,"",'部門別（共通配分後）_活動計算書'!F61)</f>
        <v/>
      </c>
      <c r="G69" s="42" t="str">
        <f>IF('部門別（共通配分後）_活動計算書'!G61=0,"",'部門別（共通配分後）_活動計算書'!G61)</f>
        <v/>
      </c>
      <c r="H69" s="42" t="str">
        <f t="shared" si="12"/>
        <v/>
      </c>
      <c r="I69" s="42" t="str">
        <f>IF('部門別（共通配分後）_活動計算書'!I61=0,"",'部門別（共通配分後）_活動計算書'!I61)</f>
        <v/>
      </c>
      <c r="J69" s="42" t="str">
        <f t="shared" si="11"/>
        <v/>
      </c>
      <c r="L69" s="215"/>
      <c r="M69" s="14"/>
      <c r="N69" s="30">
        <f>'部門別(共通配分以前)_活動計算書'!L61</f>
        <v>0</v>
      </c>
      <c r="O69" s="30" t="str">
        <f t="shared" si="2"/>
        <v/>
      </c>
      <c r="Q69" s="42" t="str">
        <f t="shared" si="13"/>
        <v/>
      </c>
    </row>
    <row r="70" spans="1:17" ht="16" thickBot="1">
      <c r="A70" s="97" t="s">
        <v>95</v>
      </c>
      <c r="B70" s="42" t="str">
        <f>IF('部門別（共通配分後）_活動計算書'!B62=0,"",'部門別（共通配分後）_活動計算書'!B62)</f>
        <v/>
      </c>
      <c r="C70" s="42" t="str">
        <f>IF('部門別（共通配分後）_活動計算書'!C62=0,"",'部門別（共通配分後）_活動計算書'!C62)</f>
        <v/>
      </c>
      <c r="D70" s="42" t="str">
        <f>IF('部門別（共通配分後）_活動計算書'!D62=0,"",'部門別（共通配分後）_活動計算書'!D62)</f>
        <v/>
      </c>
      <c r="E70" s="42" t="str">
        <f>IF('部門別（共通配分後）_活動計算書'!E62=0,"",'部門別（共通配分後）_活動計算書'!E62)</f>
        <v/>
      </c>
      <c r="F70" s="42" t="str">
        <f>IF('部門別（共通配分後）_活動計算書'!F62=0,"",'部門別（共通配分後）_活動計算書'!F62)</f>
        <v/>
      </c>
      <c r="G70" s="42" t="str">
        <f>IF('部門別（共通配分後）_活動計算書'!G62=0,"",'部門別（共通配分後）_活動計算書'!G62)</f>
        <v/>
      </c>
      <c r="H70" s="42" t="str">
        <f t="shared" si="12"/>
        <v/>
      </c>
      <c r="I70" s="42" t="str">
        <f>IF('部門別（共通配分後）_活動計算書'!I62=0,"",'部門別（共通配分後）_活動計算書'!I62)</f>
        <v/>
      </c>
      <c r="J70" s="42" t="str">
        <f t="shared" si="11"/>
        <v/>
      </c>
      <c r="L70" s="215"/>
      <c r="M70" s="14"/>
      <c r="N70" s="30">
        <f>'部門別(共通配分以前)_活動計算書'!L62</f>
        <v>0</v>
      </c>
      <c r="O70" s="30" t="str">
        <f t="shared" si="2"/>
        <v/>
      </c>
      <c r="Q70" s="42" t="str">
        <f t="shared" si="13"/>
        <v/>
      </c>
    </row>
    <row r="71" spans="1:17" ht="15" thickBot="1">
      <c r="A71" s="95" t="s">
        <v>34</v>
      </c>
      <c r="B71" s="50">
        <f t="shared" ref="B71:I71" si="14">SUM(B38:B70)</f>
        <v>0</v>
      </c>
      <c r="C71" s="50">
        <f t="shared" si="14"/>
        <v>15225700</v>
      </c>
      <c r="D71" s="50">
        <f>SUM(D38:D70)</f>
        <v>0</v>
      </c>
      <c r="E71" s="50">
        <f t="shared" si="14"/>
        <v>0</v>
      </c>
      <c r="F71" s="50">
        <f t="shared" si="14"/>
        <v>630600</v>
      </c>
      <c r="G71" s="50">
        <f t="shared" si="14"/>
        <v>0</v>
      </c>
      <c r="H71" s="50">
        <f t="shared" si="14"/>
        <v>15856300</v>
      </c>
      <c r="I71" s="50">
        <f t="shared" si="14"/>
        <v>101700</v>
      </c>
      <c r="J71" s="50">
        <f>SUM(J38:J70)</f>
        <v>15958000</v>
      </c>
      <c r="L71" s="215"/>
      <c r="M71" s="14"/>
      <c r="N71" s="30">
        <f>'部門別(共通配分以前)_活動計算書'!L63</f>
        <v>0</v>
      </c>
      <c r="O71" s="30">
        <f t="shared" si="2"/>
        <v>15958000</v>
      </c>
      <c r="Q71" s="50">
        <f>SUM(Q38:Q70)</f>
        <v>15225700</v>
      </c>
    </row>
    <row r="72" spans="1:17" ht="16" thickBot="1">
      <c r="A72" s="63" t="s">
        <v>45</v>
      </c>
      <c r="B72" s="50">
        <f t="shared" ref="B72:I72" si="15">B36+B71</f>
        <v>0</v>
      </c>
      <c r="C72" s="50">
        <f t="shared" si="15"/>
        <v>18040950</v>
      </c>
      <c r="D72" s="50">
        <f>D36+D71</f>
        <v>0</v>
      </c>
      <c r="E72" s="50">
        <f t="shared" si="15"/>
        <v>0</v>
      </c>
      <c r="F72" s="50">
        <f t="shared" si="15"/>
        <v>2925350</v>
      </c>
      <c r="G72" s="50">
        <f t="shared" si="15"/>
        <v>0</v>
      </c>
      <c r="H72" s="50">
        <f t="shared" si="15"/>
        <v>20966300</v>
      </c>
      <c r="I72" s="50">
        <f t="shared" si="15"/>
        <v>259200</v>
      </c>
      <c r="J72" s="50">
        <f>J36+J71</f>
        <v>21225500</v>
      </c>
      <c r="L72" s="215"/>
      <c r="M72" s="14"/>
      <c r="N72" s="30">
        <f>'部門別(共通配分以前)_活動計算書'!L64</f>
        <v>0</v>
      </c>
      <c r="O72" s="30">
        <f t="shared" si="2"/>
        <v>21225500</v>
      </c>
      <c r="Q72" s="50">
        <f>Q36+Q71</f>
        <v>18040950</v>
      </c>
    </row>
    <row r="73" spans="1:17" ht="16" thickBot="1">
      <c r="A73" s="135" t="s">
        <v>126</v>
      </c>
      <c r="B73" s="50">
        <f t="shared" ref="B73:I73" si="16">B22-B72</f>
        <v>0</v>
      </c>
      <c r="C73" s="50">
        <f t="shared" si="16"/>
        <v>-1040950</v>
      </c>
      <c r="D73" s="50">
        <f>D22-D72</f>
        <v>0</v>
      </c>
      <c r="E73" s="50">
        <f t="shared" si="16"/>
        <v>0</v>
      </c>
      <c r="F73" s="50">
        <f t="shared" si="16"/>
        <v>671650</v>
      </c>
      <c r="G73" s="50">
        <f t="shared" si="16"/>
        <v>0</v>
      </c>
      <c r="H73" s="50">
        <f t="shared" si="16"/>
        <v>-369300</v>
      </c>
      <c r="I73" s="50">
        <f t="shared" si="16"/>
        <v>460800</v>
      </c>
      <c r="J73" s="50">
        <f>J22-J72</f>
        <v>91500</v>
      </c>
      <c r="L73" s="215"/>
      <c r="M73" s="14"/>
      <c r="N73" s="30">
        <f>'部門別(共通配分以前)_活動計算書'!L65</f>
        <v>0</v>
      </c>
      <c r="O73" s="30">
        <f t="shared" si="2"/>
        <v>91500</v>
      </c>
      <c r="Q73" s="50">
        <f>Q22-Q72</f>
        <v>-15840950</v>
      </c>
    </row>
    <row r="74" spans="1:17">
      <c r="L74" s="215"/>
      <c r="M74" s="14"/>
    </row>
    <row r="75" spans="1:17" ht="16" thickBot="1">
      <c r="A75" s="216" t="s">
        <v>325</v>
      </c>
      <c r="E75" s="35"/>
      <c r="F75"/>
      <c r="H75" s="35"/>
      <c r="I75" s="217" t="s">
        <v>125</v>
      </c>
      <c r="L75" s="215"/>
      <c r="M75" s="14"/>
    </row>
    <row r="76" spans="1:17" ht="16" thickBot="1">
      <c r="A76" s="213" t="s">
        <v>2</v>
      </c>
      <c r="C76" s="218" t="s">
        <v>316</v>
      </c>
      <c r="E76" s="35"/>
      <c r="F76" s="219" t="s">
        <v>317</v>
      </c>
      <c r="G76" s="265"/>
      <c r="H76" s="213" t="s">
        <v>318</v>
      </c>
      <c r="I76" s="213" t="s">
        <v>319</v>
      </c>
      <c r="K76" s="35"/>
      <c r="L76" s="35"/>
    </row>
    <row r="77" spans="1:17" ht="15">
      <c r="A77" s="36" t="s">
        <v>343</v>
      </c>
      <c r="B77" s="35"/>
      <c r="C77" s="221">
        <v>5000000</v>
      </c>
      <c r="E77" s="35"/>
      <c r="F77" s="265"/>
      <c r="G77" s="265"/>
      <c r="H77" s="220">
        <v>0</v>
      </c>
      <c r="I77" s="220">
        <f>C77+F77-H77</f>
        <v>5000000</v>
      </c>
      <c r="K77" s="35"/>
      <c r="L77" s="35"/>
    </row>
    <row r="78" spans="1:17" s="35" customFormat="1" ht="15">
      <c r="A78" s="37" t="s">
        <v>344</v>
      </c>
      <c r="C78" s="254">
        <v>2000000</v>
      </c>
      <c r="F78" s="265"/>
      <c r="G78" s="265"/>
      <c r="H78" s="266">
        <v>0</v>
      </c>
      <c r="I78" s="266">
        <f>C78+F78-H78</f>
        <v>2000000</v>
      </c>
    </row>
    <row r="79" spans="1:17" ht="15" thickBot="1">
      <c r="A79" s="222"/>
      <c r="C79" s="224"/>
      <c r="E79" s="35"/>
      <c r="F79" s="223"/>
      <c r="G79" s="265"/>
      <c r="H79" s="223"/>
      <c r="I79" s="223">
        <f>C79+F79-H79</f>
        <v>0</v>
      </c>
      <c r="K79" s="35"/>
      <c r="L79" s="35"/>
    </row>
    <row r="80" spans="1:17">
      <c r="A80" s="15"/>
      <c r="C80" s="225"/>
      <c r="E80" s="35"/>
      <c r="F80" s="225"/>
      <c r="H80" s="225"/>
      <c r="I80" s="225"/>
      <c r="K80" s="35"/>
      <c r="L80" s="35"/>
    </row>
    <row r="81" spans="1:12" ht="16" thickBot="1">
      <c r="A81" s="216" t="s">
        <v>326</v>
      </c>
      <c r="E81" s="35"/>
      <c r="H81" s="35"/>
      <c r="I81" s="217" t="s">
        <v>125</v>
      </c>
      <c r="K81" s="35"/>
      <c r="L81" s="35"/>
    </row>
    <row r="82" spans="1:12" ht="16" thickBot="1">
      <c r="A82" s="213" t="s">
        <v>2</v>
      </c>
      <c r="C82" s="218" t="s">
        <v>316</v>
      </c>
      <c r="E82" s="35"/>
      <c r="F82" s="219" t="s">
        <v>320</v>
      </c>
      <c r="H82" s="213" t="s">
        <v>321</v>
      </c>
      <c r="I82" s="213" t="s">
        <v>319</v>
      </c>
      <c r="K82" s="35"/>
      <c r="L82" s="35"/>
    </row>
    <row r="83" spans="1:12" s="35" customFormat="1">
      <c r="A83" s="36"/>
      <c r="C83" s="221"/>
      <c r="F83" s="221"/>
      <c r="H83" s="221"/>
      <c r="I83" s="220"/>
    </row>
    <row r="84" spans="1:12" ht="15" thickBot="1">
      <c r="A84" s="222"/>
      <c r="B84" s="35"/>
      <c r="C84" s="224"/>
      <c r="E84" s="35"/>
      <c r="F84" s="224"/>
      <c r="H84" s="224"/>
      <c r="I84" s="223"/>
      <c r="K84" s="35"/>
      <c r="L84" s="35"/>
    </row>
    <row r="85" spans="1:12">
      <c r="K85" s="35"/>
      <c r="L85" s="35"/>
    </row>
    <row r="86" spans="1:12">
      <c r="B86" s="35"/>
      <c r="K86" s="35"/>
      <c r="L86" s="35"/>
    </row>
    <row r="87" spans="1:12">
      <c r="B87" s="35"/>
      <c r="K87" s="35"/>
      <c r="L87" s="35"/>
    </row>
    <row r="88" spans="1:12">
      <c r="B88" s="35"/>
      <c r="K88" s="35"/>
      <c r="L88" s="35"/>
    </row>
    <row r="89" spans="1:12">
      <c r="B89" s="35"/>
      <c r="K89" s="35"/>
      <c r="L89" s="35"/>
    </row>
    <row r="90" spans="1:12">
      <c r="B90" s="35"/>
      <c r="K90" s="35"/>
      <c r="L90" s="35"/>
    </row>
    <row r="91" spans="1:12">
      <c r="B91" s="35"/>
      <c r="K91" s="35"/>
      <c r="L91" s="35"/>
    </row>
    <row r="92" spans="1:12">
      <c r="B92" s="35"/>
      <c r="K92" s="35"/>
      <c r="L92" s="35"/>
    </row>
    <row r="93" spans="1:12">
      <c r="B93" s="35"/>
    </row>
    <row r="94" spans="1:12">
      <c r="B94" s="35"/>
    </row>
    <row r="95" spans="1:12">
      <c r="B95" s="35"/>
    </row>
    <row r="96" spans="1:12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</sheetData>
  <mergeCells count="1">
    <mergeCell ref="A1:J1"/>
  </mergeCells>
  <phoneticPr fontId="4"/>
  <pageMargins left="0.75000000000000011" right="0.75000000000000011" top="1" bottom="1" header="0.30000000000000004" footer="0.30000000000000004"/>
  <pageSetup paperSize="8" scale="92" orientation="portrait" horizontalDpi="4294967294" verticalDpi="429496729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  <pageSetUpPr fitToPage="1"/>
  </sheetPr>
  <dimension ref="A1:I131"/>
  <sheetViews>
    <sheetView showGridLines="0" tabSelected="1" zoomScale="90" zoomScaleNormal="80" zoomScaleSheetLayoutView="90" workbookViewId="0">
      <pane ySplit="6" topLeftCell="A7" activePane="bottomLeft" state="frozen"/>
      <selection activeCell="M30" sqref="M30"/>
      <selection pane="bottomLeft" activeCell="L27" sqref="L27"/>
    </sheetView>
  </sheetViews>
  <sheetFormatPr baseColWidth="10" defaultColWidth="8.83203125" defaultRowHeight="14"/>
  <cols>
    <col min="1" max="1" width="37.6640625" customWidth="1"/>
    <col min="2" max="3" width="13.6640625" customWidth="1"/>
    <col min="4" max="4" width="17.1640625" customWidth="1"/>
    <col min="6" max="6" width="18.33203125" customWidth="1"/>
  </cols>
  <sheetData>
    <row r="1" spans="1:9">
      <c r="A1" s="8" t="s">
        <v>200</v>
      </c>
    </row>
    <row r="2" spans="1:9">
      <c r="A2" s="255" t="s">
        <v>329</v>
      </c>
      <c r="B2" s="255"/>
      <c r="C2" s="255"/>
      <c r="D2" s="255"/>
      <c r="F2" s="143"/>
    </row>
    <row r="3" spans="1:9">
      <c r="A3" s="256" t="s">
        <v>199</v>
      </c>
      <c r="B3" s="256"/>
      <c r="C3" s="256"/>
      <c r="D3" s="256"/>
    </row>
    <row r="4" spans="1:9" s="35" customFormat="1">
      <c r="A4" s="256" t="s">
        <v>347</v>
      </c>
      <c r="B4" s="256"/>
      <c r="C4" s="256"/>
      <c r="D4" s="256"/>
      <c r="I4"/>
    </row>
    <row r="5" spans="1:9" ht="15" thickBot="1">
      <c r="A5" s="257" t="s">
        <v>1</v>
      </c>
      <c r="B5" s="257"/>
      <c r="C5" s="257"/>
      <c r="D5" s="257"/>
    </row>
    <row r="6" spans="1:9" ht="16" thickBot="1">
      <c r="A6" s="94" t="s">
        <v>154</v>
      </c>
      <c r="B6" s="258" t="s">
        <v>33</v>
      </c>
      <c r="C6" s="259"/>
      <c r="D6" s="260"/>
    </row>
    <row r="7" spans="1:9" ht="15">
      <c r="A7" s="66" t="s">
        <v>8</v>
      </c>
      <c r="B7" s="3"/>
      <c r="C7" s="3"/>
      <c r="D7" s="24"/>
    </row>
    <row r="8" spans="1:9" ht="15">
      <c r="A8" s="67" t="s">
        <v>75</v>
      </c>
      <c r="B8" s="3"/>
      <c r="C8" s="3"/>
      <c r="D8" s="24"/>
    </row>
    <row r="9" spans="1:9" ht="15">
      <c r="A9" s="68" t="s">
        <v>64</v>
      </c>
      <c r="B9" s="40">
        <f>財務諸表の注記!J11</f>
        <v>120000</v>
      </c>
      <c r="C9" s="3"/>
      <c r="D9" s="24"/>
    </row>
    <row r="10" spans="1:9" ht="15">
      <c r="A10" s="68" t="s">
        <v>65</v>
      </c>
      <c r="B10" s="40" t="str">
        <f>財務諸表の注記!J12</f>
        <v/>
      </c>
      <c r="C10" s="3"/>
      <c r="D10" s="24"/>
    </row>
    <row r="11" spans="1:9" ht="15">
      <c r="A11" s="68" t="s">
        <v>66</v>
      </c>
      <c r="B11" s="40"/>
      <c r="C11" s="3"/>
      <c r="D11" s="24"/>
    </row>
    <row r="12" spans="1:9" ht="15">
      <c r="A12" s="68" t="s">
        <v>67</v>
      </c>
      <c r="B12" s="40" t="str">
        <f>財務諸表の注記!J16</f>
        <v/>
      </c>
      <c r="C12" s="3">
        <f>SUM(B9:B12)</f>
        <v>120000</v>
      </c>
      <c r="D12" s="24"/>
    </row>
    <row r="13" spans="1:9" ht="15">
      <c r="A13" s="67" t="s">
        <v>76</v>
      </c>
      <c r="B13" s="40"/>
      <c r="C13" s="3"/>
      <c r="D13" s="24"/>
    </row>
    <row r="14" spans="1:9" ht="15">
      <c r="A14" s="67" t="s">
        <v>77</v>
      </c>
      <c r="B14" s="3"/>
      <c r="C14" s="3"/>
      <c r="D14" s="24"/>
    </row>
    <row r="15" spans="1:9" ht="15">
      <c r="A15" s="68" t="s">
        <v>68</v>
      </c>
      <c r="B15" s="3">
        <f>財務諸表の注記!J14</f>
        <v>14800000</v>
      </c>
      <c r="C15" s="3"/>
      <c r="D15" s="24"/>
    </row>
    <row r="16" spans="1:9" ht="16" thickBot="1">
      <c r="A16" s="68" t="s">
        <v>69</v>
      </c>
      <c r="B16" s="11">
        <f>財務諸表の注記!J15</f>
        <v>600000</v>
      </c>
      <c r="C16" s="3">
        <f>SUM(B15:B16)</f>
        <v>15400000</v>
      </c>
      <c r="D16" s="24"/>
    </row>
    <row r="17" spans="1:4" ht="15">
      <c r="A17" s="67" t="s">
        <v>78</v>
      </c>
      <c r="B17" s="4"/>
      <c r="C17" s="4"/>
      <c r="D17" s="25"/>
    </row>
    <row r="18" spans="1:4" ht="15">
      <c r="A18" s="68" t="s">
        <v>155</v>
      </c>
      <c r="B18" s="3">
        <f>財務諸表の注記!J17</f>
        <v>4597000</v>
      </c>
      <c r="C18" s="3"/>
      <c r="D18" s="24"/>
    </row>
    <row r="19" spans="1:4" ht="15">
      <c r="A19" s="68" t="s">
        <v>70</v>
      </c>
      <c r="B19" s="40">
        <f>財務諸表の注記!J18</f>
        <v>1200000</v>
      </c>
      <c r="C19" s="3">
        <f>SUM(B18:B19)</f>
        <v>5797000</v>
      </c>
      <c r="D19" s="24"/>
    </row>
    <row r="20" spans="1:4" ht="15">
      <c r="A20" s="67" t="s">
        <v>79</v>
      </c>
      <c r="B20" s="3"/>
      <c r="C20" s="3"/>
      <c r="D20" s="24"/>
    </row>
    <row r="21" spans="1:4" ht="15">
      <c r="A21" s="68" t="s">
        <v>156</v>
      </c>
      <c r="B21" s="3" t="str">
        <f>財務諸表の注記!J20</f>
        <v/>
      </c>
      <c r="C21" s="3"/>
      <c r="D21" s="24"/>
    </row>
    <row r="22" spans="1:4" ht="16" thickBot="1">
      <c r="A22" s="68" t="s">
        <v>157</v>
      </c>
      <c r="B22" s="40" t="str">
        <f>財務諸表の注記!J21</f>
        <v/>
      </c>
      <c r="C22" s="11">
        <f>SUM(B21:B22)</f>
        <v>0</v>
      </c>
      <c r="D22" s="24"/>
    </row>
    <row r="23" spans="1:4" ht="15">
      <c r="A23" s="69" t="s">
        <v>42</v>
      </c>
      <c r="B23" s="3"/>
      <c r="C23" s="3"/>
      <c r="D23" s="5">
        <f>SUM(C8:C22)</f>
        <v>21317000</v>
      </c>
    </row>
    <row r="24" spans="1:4" ht="15">
      <c r="A24" s="39" t="s">
        <v>10</v>
      </c>
      <c r="B24" s="5"/>
      <c r="C24" s="5"/>
      <c r="D24" s="24"/>
    </row>
    <row r="25" spans="1:4" ht="15">
      <c r="A25" s="67" t="s">
        <v>0</v>
      </c>
      <c r="B25" s="5"/>
      <c r="C25" s="5"/>
      <c r="D25" s="24"/>
    </row>
    <row r="26" spans="1:4" ht="15">
      <c r="A26" s="67" t="s">
        <v>11</v>
      </c>
      <c r="B26" s="5"/>
      <c r="C26" s="6"/>
      <c r="D26" s="24"/>
    </row>
    <row r="27" spans="1:4" ht="15">
      <c r="A27" s="34" t="s">
        <v>205</v>
      </c>
      <c r="B27" s="42">
        <f>財務諸表の注記!H26</f>
        <v>2035000</v>
      </c>
      <c r="C27" s="5"/>
      <c r="D27" s="24"/>
    </row>
    <row r="28" spans="1:4" ht="15">
      <c r="A28" s="34" t="s">
        <v>158</v>
      </c>
      <c r="B28" s="42">
        <f>財務諸表の注記!H27</f>
        <v>2400000</v>
      </c>
      <c r="C28" s="6"/>
      <c r="D28" s="24"/>
    </row>
    <row r="29" spans="1:4" ht="15">
      <c r="A29" s="34" t="s">
        <v>96</v>
      </c>
      <c r="B29" s="42" t="str">
        <f>財務諸表の注記!H28</f>
        <v/>
      </c>
      <c r="C29" s="5"/>
      <c r="D29" s="24"/>
    </row>
    <row r="30" spans="1:4" ht="15">
      <c r="A30" s="34" t="s">
        <v>159</v>
      </c>
      <c r="B30" s="42" t="str">
        <f>財務諸表の注記!H29</f>
        <v/>
      </c>
      <c r="C30" s="5"/>
      <c r="D30" s="5"/>
    </row>
    <row r="31" spans="1:4" ht="15">
      <c r="A31" s="34" t="s">
        <v>15</v>
      </c>
      <c r="B31" s="42" t="str">
        <f>財務諸表の注記!H30</f>
        <v/>
      </c>
      <c r="C31" s="5"/>
      <c r="D31" s="24"/>
    </row>
    <row r="32" spans="1:4" ht="15">
      <c r="A32" s="34" t="s">
        <v>16</v>
      </c>
      <c r="B32" s="42" t="str">
        <f>財務諸表の注記!H31</f>
        <v/>
      </c>
      <c r="C32" s="5"/>
      <c r="D32" s="24"/>
    </row>
    <row r="33" spans="1:5" ht="15">
      <c r="A33" s="34" t="s">
        <v>97</v>
      </c>
      <c r="B33" s="42" t="str">
        <f>財務諸表の注記!H32</f>
        <v/>
      </c>
      <c r="C33" s="5"/>
      <c r="D33" s="24"/>
    </row>
    <row r="34" spans="1:5" ht="15">
      <c r="A34" s="34" t="s">
        <v>17</v>
      </c>
      <c r="B34" s="42">
        <f>財務諸表の注記!H33</f>
        <v>675000</v>
      </c>
      <c r="C34" s="5"/>
      <c r="D34" s="24"/>
    </row>
    <row r="35" spans="1:5" ht="15">
      <c r="A35" s="34" t="s">
        <v>18</v>
      </c>
      <c r="B35" s="42" t="str">
        <f>財務諸表の注記!H34</f>
        <v/>
      </c>
      <c r="C35" s="5"/>
      <c r="D35" s="24"/>
    </row>
    <row r="36" spans="1:5" ht="16" thickBot="1">
      <c r="A36" s="34" t="s">
        <v>98</v>
      </c>
      <c r="B36" s="42" t="str">
        <f>財務諸表の注記!H35</f>
        <v/>
      </c>
      <c r="C36" s="5"/>
      <c r="D36" s="24"/>
    </row>
    <row r="37" spans="1:5" ht="16" thickBot="1">
      <c r="A37" s="68" t="s">
        <v>13</v>
      </c>
      <c r="B37" s="10">
        <f>SUM(B27:B36)</f>
        <v>5110000</v>
      </c>
      <c r="C37" s="5"/>
      <c r="D37" s="24"/>
    </row>
    <row r="38" spans="1:5" ht="15">
      <c r="A38" s="67" t="s">
        <v>12</v>
      </c>
      <c r="B38" s="5"/>
      <c r="C38" s="5"/>
      <c r="D38" s="24"/>
    </row>
    <row r="39" spans="1:5" ht="15">
      <c r="A39" s="97" t="s">
        <v>71</v>
      </c>
      <c r="B39" s="42" t="str">
        <f>財務諸表の注記!H38</f>
        <v/>
      </c>
      <c r="C39" s="5"/>
      <c r="D39" s="24"/>
    </row>
    <row r="40" spans="1:5">
      <c r="A40" s="97" t="s">
        <v>72</v>
      </c>
      <c r="B40" s="42">
        <f>財務諸表の注記!H39</f>
        <v>7257100</v>
      </c>
      <c r="C40" s="5"/>
      <c r="D40" s="24"/>
    </row>
    <row r="41" spans="1:5">
      <c r="A41" s="97" t="s">
        <v>160</v>
      </c>
      <c r="B41" s="42" t="str">
        <f>財務諸表の注記!H40</f>
        <v/>
      </c>
      <c r="C41" s="5"/>
      <c r="D41" s="24"/>
    </row>
    <row r="42" spans="1:5" ht="15">
      <c r="A42" s="97" t="s">
        <v>85</v>
      </c>
      <c r="B42" s="42" t="str">
        <f>財務諸表の注記!H41</f>
        <v/>
      </c>
      <c r="C42" s="5"/>
      <c r="D42" s="24"/>
      <c r="E42" s="9"/>
    </row>
    <row r="43" spans="1:5" ht="15">
      <c r="A43" s="97" t="s">
        <v>19</v>
      </c>
      <c r="B43" s="42" t="str">
        <f>財務諸表の注記!H42</f>
        <v/>
      </c>
      <c r="C43" s="5"/>
      <c r="D43" s="24"/>
      <c r="E43" s="9"/>
    </row>
    <row r="44" spans="1:5" ht="15">
      <c r="A44" s="97" t="s">
        <v>86</v>
      </c>
      <c r="B44" s="42" t="str">
        <f>財務諸表の注記!H43</f>
        <v/>
      </c>
      <c r="C44" s="5"/>
      <c r="D44" s="24"/>
      <c r="E44" s="9"/>
    </row>
    <row r="45" spans="1:5" ht="15">
      <c r="A45" s="97" t="s">
        <v>20</v>
      </c>
      <c r="B45" s="42" t="str">
        <f>財務諸表の注記!H44</f>
        <v/>
      </c>
      <c r="C45" s="5"/>
      <c r="D45" s="24"/>
      <c r="E45" s="9"/>
    </row>
    <row r="46" spans="1:5">
      <c r="A46" s="97" t="s">
        <v>21</v>
      </c>
      <c r="B46" s="42">
        <f>財務諸表の注記!H45</f>
        <v>225000</v>
      </c>
      <c r="C46" s="5"/>
      <c r="D46" s="24"/>
      <c r="E46" s="9"/>
    </row>
    <row r="47" spans="1:5">
      <c r="A47" s="97" t="s">
        <v>87</v>
      </c>
      <c r="B47" s="42">
        <f>財務諸表の注記!H46</f>
        <v>5768500</v>
      </c>
      <c r="C47" s="5"/>
      <c r="D47" s="24"/>
      <c r="E47" s="9"/>
    </row>
    <row r="48" spans="1:5" ht="15">
      <c r="A48" s="97" t="s">
        <v>22</v>
      </c>
      <c r="B48" s="42" t="str">
        <f>財務諸表の注記!H47</f>
        <v/>
      </c>
      <c r="C48" s="5"/>
      <c r="D48" s="24"/>
      <c r="E48" s="9"/>
    </row>
    <row r="49" spans="1:5" ht="15">
      <c r="A49" s="97" t="s">
        <v>23</v>
      </c>
      <c r="B49" s="42" t="str">
        <f>財務諸表の注記!H48</f>
        <v/>
      </c>
      <c r="C49" s="5"/>
      <c r="D49" s="24"/>
      <c r="E49" s="9"/>
    </row>
    <row r="50" spans="1:5">
      <c r="A50" s="97" t="s">
        <v>24</v>
      </c>
      <c r="B50" s="42">
        <f>財務諸表の注記!H49</f>
        <v>9000</v>
      </c>
      <c r="C50" s="5"/>
      <c r="D50" s="24"/>
      <c r="E50" s="9"/>
    </row>
    <row r="51" spans="1:5" s="35" customFormat="1" ht="15">
      <c r="A51" s="97" t="s">
        <v>285</v>
      </c>
      <c r="B51" s="42">
        <f>財務諸表の注記!H50</f>
        <v>1984500</v>
      </c>
      <c r="C51" s="42"/>
      <c r="D51" s="56"/>
      <c r="E51" s="9"/>
    </row>
    <row r="52" spans="1:5" ht="15">
      <c r="A52" s="97" t="s">
        <v>25</v>
      </c>
      <c r="B52" s="42" t="str">
        <f>財務諸表の注記!H51</f>
        <v/>
      </c>
      <c r="C52" s="5"/>
      <c r="D52" s="24"/>
      <c r="E52" s="9"/>
    </row>
    <row r="53" spans="1:5" ht="15">
      <c r="A53" s="97" t="s">
        <v>224</v>
      </c>
      <c r="B53" s="42" t="str">
        <f>財務諸表の注記!H52</f>
        <v/>
      </c>
      <c r="C53" s="5"/>
      <c r="D53" s="24"/>
      <c r="E53" s="9"/>
    </row>
    <row r="54" spans="1:5" s="35" customFormat="1" ht="15">
      <c r="A54" s="97" t="s">
        <v>223</v>
      </c>
      <c r="B54" s="42" t="str">
        <f>財務諸表の注記!H53</f>
        <v/>
      </c>
      <c r="C54" s="42"/>
      <c r="D54" s="56"/>
      <c r="E54" s="9"/>
    </row>
    <row r="55" spans="1:5" ht="15">
      <c r="A55" s="97" t="s">
        <v>26</v>
      </c>
      <c r="B55" s="42" t="str">
        <f>財務諸表の注記!H54</f>
        <v/>
      </c>
      <c r="C55" s="5"/>
      <c r="D55" s="24"/>
      <c r="E55" s="9"/>
    </row>
    <row r="56" spans="1:5" ht="15">
      <c r="A56" s="97" t="s">
        <v>89</v>
      </c>
      <c r="B56" s="42" t="str">
        <f>財務諸表の注記!H55</f>
        <v/>
      </c>
      <c r="C56" s="5"/>
      <c r="D56" s="24"/>
      <c r="E56" s="9"/>
    </row>
    <row r="57" spans="1:5" ht="15">
      <c r="A57" s="97" t="s">
        <v>225</v>
      </c>
      <c r="B57" s="42" t="str">
        <f>財務諸表の注記!H56</f>
        <v/>
      </c>
      <c r="C57" s="5"/>
      <c r="D57" s="24"/>
      <c r="E57" s="9"/>
    </row>
    <row r="58" spans="1:5" ht="15">
      <c r="A58" s="97" t="s">
        <v>88</v>
      </c>
      <c r="B58" s="42" t="str">
        <f>財務諸表の注記!H57</f>
        <v/>
      </c>
      <c r="C58" s="5"/>
      <c r="D58" s="24"/>
      <c r="E58" s="9"/>
    </row>
    <row r="59" spans="1:5">
      <c r="A59" s="97" t="s">
        <v>27</v>
      </c>
      <c r="B59" s="42">
        <f>財務諸表の注記!H58</f>
        <v>54000</v>
      </c>
      <c r="C59" s="5"/>
      <c r="D59" s="24"/>
      <c r="E59" s="9"/>
    </row>
    <row r="60" spans="1:5">
      <c r="A60" s="97" t="s">
        <v>28</v>
      </c>
      <c r="B60" s="42">
        <f>財務諸表の注記!H59</f>
        <v>4500</v>
      </c>
      <c r="C60" s="5"/>
      <c r="D60" s="24"/>
      <c r="E60" s="9"/>
    </row>
    <row r="61" spans="1:5" ht="15">
      <c r="A61" s="97" t="s">
        <v>29</v>
      </c>
      <c r="B61" s="42" t="str">
        <f>財務諸表の注記!H60</f>
        <v/>
      </c>
      <c r="C61" s="5"/>
      <c r="D61" s="24"/>
      <c r="E61" s="9"/>
    </row>
    <row r="62" spans="1:5">
      <c r="A62" s="97" t="s">
        <v>183</v>
      </c>
      <c r="B62" s="42">
        <f>財務諸表の注記!H61</f>
        <v>18000</v>
      </c>
      <c r="C62" s="5"/>
      <c r="D62" s="24"/>
      <c r="E62" s="9"/>
    </row>
    <row r="63" spans="1:5">
      <c r="A63" s="97" t="s">
        <v>30</v>
      </c>
      <c r="B63" s="42">
        <f>財務諸表の注記!H62</f>
        <v>178200</v>
      </c>
      <c r="C63" s="5"/>
      <c r="D63" s="24"/>
      <c r="E63" s="9"/>
    </row>
    <row r="64" spans="1:5" s="35" customFormat="1" ht="15">
      <c r="A64" s="97" t="s">
        <v>286</v>
      </c>
      <c r="B64" s="42" t="str">
        <f>財務諸表の注記!H63</f>
        <v/>
      </c>
      <c r="C64" s="42"/>
      <c r="D64" s="56"/>
      <c r="E64" s="9"/>
    </row>
    <row r="65" spans="1:5">
      <c r="A65" s="97" t="s">
        <v>31</v>
      </c>
      <c r="B65" s="42">
        <f>財務諸表の注記!H64</f>
        <v>157500</v>
      </c>
      <c r="C65" s="5"/>
      <c r="D65" s="24"/>
      <c r="E65" s="9"/>
    </row>
    <row r="66" spans="1:5" ht="15">
      <c r="A66" s="97" t="s">
        <v>92</v>
      </c>
      <c r="B66" s="42" t="str">
        <f>財務諸表の注記!H65</f>
        <v/>
      </c>
      <c r="C66" s="5"/>
      <c r="D66" s="24"/>
      <c r="E66" s="9"/>
    </row>
    <row r="67" spans="1:5" ht="15">
      <c r="A67" s="97" t="s">
        <v>93</v>
      </c>
      <c r="B67" s="42" t="str">
        <f>財務諸表の注記!H66</f>
        <v/>
      </c>
      <c r="C67" s="5"/>
      <c r="D67" s="24"/>
      <c r="E67" s="9"/>
    </row>
    <row r="68" spans="1:5" ht="15">
      <c r="A68" s="97" t="s">
        <v>32</v>
      </c>
      <c r="B68" s="42">
        <f>財務諸表の注記!H67</f>
        <v>200000</v>
      </c>
      <c r="C68" s="5"/>
      <c r="D68" s="24"/>
      <c r="E68" s="9"/>
    </row>
    <row r="69" spans="1:5" s="35" customFormat="1" ht="15">
      <c r="A69" s="97" t="s">
        <v>273</v>
      </c>
      <c r="B69" s="42" t="str">
        <f>財務諸表の注記!H68</f>
        <v/>
      </c>
      <c r="C69" s="44"/>
      <c r="D69" s="56"/>
      <c r="E69" s="9"/>
    </row>
    <row r="70" spans="1:5" ht="15">
      <c r="A70" s="97" t="s">
        <v>94</v>
      </c>
      <c r="B70" s="42" t="str">
        <f>財務諸表の注記!H69</f>
        <v/>
      </c>
      <c r="C70" s="44"/>
      <c r="D70" s="24"/>
      <c r="E70" s="9"/>
    </row>
    <row r="71" spans="1:5" ht="16" thickBot="1">
      <c r="A71" s="79" t="s">
        <v>95</v>
      </c>
      <c r="B71" s="42" t="str">
        <f>財務諸表の注記!H70</f>
        <v/>
      </c>
      <c r="C71" s="44"/>
      <c r="D71" s="137"/>
      <c r="E71" s="9"/>
    </row>
    <row r="72" spans="1:5" ht="15" thickBot="1">
      <c r="A72" s="80" t="s">
        <v>161</v>
      </c>
      <c r="B72" s="50">
        <f>SUM(B39:B71)</f>
        <v>15856300</v>
      </c>
      <c r="C72" s="44"/>
      <c r="D72" s="137"/>
    </row>
    <row r="73" spans="1:5" ht="16" thickBot="1">
      <c r="A73" s="136" t="s">
        <v>43</v>
      </c>
      <c r="B73" s="142"/>
      <c r="C73" s="51">
        <f>B37+B72</f>
        <v>20966300</v>
      </c>
      <c r="D73" s="138"/>
    </row>
    <row r="74" spans="1:5" ht="15">
      <c r="A74" s="39" t="s">
        <v>162</v>
      </c>
      <c r="B74" s="5"/>
      <c r="C74" s="5"/>
      <c r="D74" s="24"/>
    </row>
    <row r="75" spans="1:5" ht="15">
      <c r="A75" s="67" t="s">
        <v>11</v>
      </c>
      <c r="B75" s="5"/>
      <c r="C75" s="5"/>
      <c r="D75" s="24"/>
    </row>
    <row r="76" spans="1:5" ht="15">
      <c r="A76" s="34" t="s">
        <v>14</v>
      </c>
      <c r="B76" s="42" t="str">
        <f>財務諸表の注記!I26</f>
        <v/>
      </c>
      <c r="C76" s="5"/>
      <c r="D76" s="24"/>
    </row>
    <row r="77" spans="1:5" ht="15">
      <c r="A77" s="34" t="s">
        <v>74</v>
      </c>
      <c r="B77" s="42">
        <f>財務諸表の注記!I27</f>
        <v>120000</v>
      </c>
      <c r="C77" s="6"/>
      <c r="D77" s="24"/>
    </row>
    <row r="78" spans="1:5" ht="15">
      <c r="A78" s="34" t="s">
        <v>96</v>
      </c>
      <c r="B78" s="42" t="str">
        <f>財務諸表の注記!I28</f>
        <v/>
      </c>
      <c r="C78" s="5"/>
      <c r="D78" s="24"/>
    </row>
    <row r="79" spans="1:5" ht="15">
      <c r="A79" s="34" t="s">
        <v>159</v>
      </c>
      <c r="B79" s="42" t="str">
        <f>財務諸表の注記!I29</f>
        <v/>
      </c>
      <c r="C79" s="5"/>
      <c r="D79" s="5"/>
    </row>
    <row r="80" spans="1:5" ht="15">
      <c r="A80" s="34" t="s">
        <v>15</v>
      </c>
      <c r="B80" s="42" t="str">
        <f>財務諸表の注記!I30</f>
        <v/>
      </c>
      <c r="C80" s="5"/>
      <c r="D80" s="24"/>
    </row>
    <row r="81" spans="1:5" ht="15">
      <c r="A81" s="34" t="s">
        <v>16</v>
      </c>
      <c r="B81" s="42" t="str">
        <f>財務諸表の注記!I31</f>
        <v/>
      </c>
      <c r="C81" s="5"/>
      <c r="D81" s="24"/>
    </row>
    <row r="82" spans="1:5" ht="15">
      <c r="A82" s="34" t="s">
        <v>97</v>
      </c>
      <c r="B82" s="42" t="str">
        <f>財務諸表の注記!I32</f>
        <v/>
      </c>
      <c r="C82" s="5"/>
      <c r="D82" s="24"/>
    </row>
    <row r="83" spans="1:5" ht="15">
      <c r="A83" s="34" t="s">
        <v>17</v>
      </c>
      <c r="B83" s="42">
        <f>財務諸表の注記!I33</f>
        <v>37500</v>
      </c>
      <c r="C83" s="5"/>
      <c r="D83" s="24"/>
    </row>
    <row r="84" spans="1:5" ht="15">
      <c r="A84" s="34" t="s">
        <v>18</v>
      </c>
      <c r="B84" s="42" t="str">
        <f>財務諸表の注記!I34</f>
        <v/>
      </c>
      <c r="C84" s="5"/>
      <c r="D84" s="24"/>
    </row>
    <row r="85" spans="1:5" ht="16" thickBot="1">
      <c r="A85" s="34" t="s">
        <v>98</v>
      </c>
      <c r="B85" s="42" t="str">
        <f>財務諸表の注記!I35</f>
        <v/>
      </c>
      <c r="C85" s="5"/>
      <c r="D85" s="24"/>
    </row>
    <row r="86" spans="1:5" ht="16" thickBot="1">
      <c r="A86" s="68" t="s">
        <v>13</v>
      </c>
      <c r="B86" s="10">
        <f>SUM(B76:B85)</f>
        <v>157500</v>
      </c>
      <c r="C86" s="6"/>
      <c r="D86" s="24"/>
    </row>
    <row r="87" spans="1:5" ht="15">
      <c r="A87" s="67" t="s">
        <v>12</v>
      </c>
      <c r="B87" s="5"/>
      <c r="C87" s="5"/>
      <c r="D87" s="24"/>
    </row>
    <row r="88" spans="1:5" s="35" customFormat="1" ht="15">
      <c r="A88" s="97" t="s">
        <v>71</v>
      </c>
      <c r="B88" s="42" t="str">
        <f>財務諸表の注記!I38</f>
        <v/>
      </c>
      <c r="C88" s="42"/>
      <c r="D88" s="56"/>
    </row>
    <row r="89" spans="1:5" s="35" customFormat="1">
      <c r="A89" s="97" t="s">
        <v>72</v>
      </c>
      <c r="B89" s="42">
        <f>財務諸表の注記!I39</f>
        <v>1800</v>
      </c>
      <c r="C89" s="42"/>
      <c r="D89" s="56"/>
    </row>
    <row r="90" spans="1:5" s="35" customFormat="1" ht="15">
      <c r="A90" s="97" t="s">
        <v>73</v>
      </c>
      <c r="B90" s="42" t="str">
        <f>財務諸表の注記!I40</f>
        <v/>
      </c>
      <c r="C90" s="42"/>
      <c r="D90" s="56"/>
    </row>
    <row r="91" spans="1:5" ht="15">
      <c r="A91" s="97" t="s">
        <v>85</v>
      </c>
      <c r="B91" s="42" t="str">
        <f>財務諸表の注記!I41</f>
        <v/>
      </c>
      <c r="C91" s="5"/>
      <c r="D91" s="24"/>
      <c r="E91" s="9"/>
    </row>
    <row r="92" spans="1:5" ht="15">
      <c r="A92" s="97" t="s">
        <v>19</v>
      </c>
      <c r="B92" s="42" t="str">
        <f>財務諸表の注記!I42</f>
        <v/>
      </c>
      <c r="C92" s="5"/>
      <c r="D92" s="24"/>
      <c r="E92" s="9"/>
    </row>
    <row r="93" spans="1:5" ht="15">
      <c r="A93" s="97" t="s">
        <v>86</v>
      </c>
      <c r="B93" s="42" t="str">
        <f>財務諸表の注記!I43</f>
        <v/>
      </c>
      <c r="C93" s="5"/>
      <c r="D93" s="24"/>
      <c r="E93" s="9"/>
    </row>
    <row r="94" spans="1:5" ht="15">
      <c r="A94" s="97" t="s">
        <v>20</v>
      </c>
      <c r="B94" s="42" t="str">
        <f>財務諸表の注記!I44</f>
        <v/>
      </c>
      <c r="C94" s="5"/>
      <c r="D94" s="24"/>
      <c r="E94" s="9"/>
    </row>
    <row r="95" spans="1:5">
      <c r="A95" s="97" t="s">
        <v>21</v>
      </c>
      <c r="B95" s="42">
        <f>財務諸表の注記!I45</f>
        <v>12500</v>
      </c>
      <c r="C95" s="5"/>
      <c r="D95" s="24"/>
      <c r="E95" s="9"/>
    </row>
    <row r="96" spans="1:5">
      <c r="A96" s="97" t="s">
        <v>87</v>
      </c>
      <c r="B96" s="42">
        <f>財務諸表の注記!I46</f>
        <v>1000</v>
      </c>
      <c r="C96" s="5"/>
      <c r="D96" s="24"/>
      <c r="E96" s="9"/>
    </row>
    <row r="97" spans="1:5" ht="15">
      <c r="A97" s="97" t="s">
        <v>22</v>
      </c>
      <c r="B97" s="42" t="str">
        <f>財務諸表の注記!I47</f>
        <v/>
      </c>
      <c r="C97" s="5"/>
      <c r="D97" s="24"/>
      <c r="E97" s="9"/>
    </row>
    <row r="98" spans="1:5">
      <c r="A98" s="97" t="s">
        <v>23</v>
      </c>
      <c r="B98" s="42">
        <f>財務諸表の注記!I48</f>
        <v>20000</v>
      </c>
      <c r="C98" s="5"/>
      <c r="D98" s="24"/>
      <c r="E98" s="9"/>
    </row>
    <row r="99" spans="1:5">
      <c r="A99" s="97" t="s">
        <v>24</v>
      </c>
      <c r="B99" s="42">
        <f>財務諸表の注記!I49</f>
        <v>500</v>
      </c>
      <c r="C99" s="5"/>
      <c r="D99" s="24"/>
      <c r="E99" s="9"/>
    </row>
    <row r="100" spans="1:5" ht="15">
      <c r="A100" s="97" t="s">
        <v>285</v>
      </c>
      <c r="B100" s="42" t="str">
        <f>財務諸表の注記!I50</f>
        <v/>
      </c>
      <c r="C100" s="42"/>
      <c r="D100" s="56"/>
      <c r="E100" s="9"/>
    </row>
    <row r="101" spans="1:5" ht="15">
      <c r="A101" s="97" t="s">
        <v>25</v>
      </c>
      <c r="B101" s="42" t="str">
        <f>財務諸表の注記!I51</f>
        <v/>
      </c>
      <c r="C101" s="5"/>
      <c r="D101" s="24"/>
      <c r="E101" s="9"/>
    </row>
    <row r="102" spans="1:5" s="35" customFormat="1" ht="15">
      <c r="A102" s="97" t="s">
        <v>230</v>
      </c>
      <c r="B102" s="42" t="str">
        <f>財務諸表の注記!I52</f>
        <v/>
      </c>
      <c r="C102" s="5"/>
      <c r="D102" s="24"/>
      <c r="E102" s="9"/>
    </row>
    <row r="103" spans="1:5" ht="15">
      <c r="A103" s="97" t="s">
        <v>223</v>
      </c>
      <c r="B103" s="42" t="str">
        <f>財務諸表の注記!I53</f>
        <v/>
      </c>
      <c r="C103" s="42"/>
      <c r="D103" s="56"/>
      <c r="E103" s="9"/>
    </row>
    <row r="104" spans="1:5" ht="15">
      <c r="A104" s="97" t="s">
        <v>26</v>
      </c>
      <c r="B104" s="42" t="str">
        <f>財務諸表の注記!I54</f>
        <v/>
      </c>
      <c r="C104" s="5"/>
      <c r="D104" s="24"/>
      <c r="E104" s="9"/>
    </row>
    <row r="105" spans="1:5" ht="15">
      <c r="A105" s="97" t="s">
        <v>89</v>
      </c>
      <c r="B105" s="42" t="str">
        <f>財務諸表の注記!I55</f>
        <v/>
      </c>
      <c r="C105" s="5"/>
      <c r="D105" s="24"/>
      <c r="E105" s="9"/>
    </row>
    <row r="106" spans="1:5" ht="15">
      <c r="A106" s="97" t="s">
        <v>90</v>
      </c>
      <c r="B106" s="42" t="str">
        <f>財務諸表の注記!I56</f>
        <v/>
      </c>
      <c r="C106" s="5"/>
      <c r="D106" s="24"/>
      <c r="E106" s="9"/>
    </row>
    <row r="107" spans="1:5" ht="15">
      <c r="A107" s="97" t="s">
        <v>88</v>
      </c>
      <c r="B107" s="42" t="str">
        <f>財務諸表の注記!I57</f>
        <v/>
      </c>
      <c r="C107" s="5"/>
      <c r="D107" s="24"/>
      <c r="E107" s="9"/>
    </row>
    <row r="108" spans="1:5">
      <c r="A108" s="97" t="s">
        <v>27</v>
      </c>
      <c r="B108" s="42">
        <f>財務諸表の注記!I58</f>
        <v>5000</v>
      </c>
      <c r="C108" s="5"/>
      <c r="D108" s="24"/>
      <c r="E108" s="9"/>
    </row>
    <row r="109" spans="1:5">
      <c r="A109" s="97" t="s">
        <v>28</v>
      </c>
      <c r="B109" s="42">
        <f>財務諸表の注記!I59</f>
        <v>41250</v>
      </c>
      <c r="C109" s="5"/>
      <c r="D109" s="24"/>
      <c r="E109" s="9"/>
    </row>
    <row r="110" spans="1:5" ht="15">
      <c r="A110" s="97" t="s">
        <v>29</v>
      </c>
      <c r="B110" s="42" t="str">
        <f>財務諸表の注記!I60</f>
        <v/>
      </c>
      <c r="C110" s="5"/>
      <c r="D110" s="24"/>
      <c r="E110" s="9"/>
    </row>
    <row r="111" spans="1:5">
      <c r="A111" s="97" t="s">
        <v>91</v>
      </c>
      <c r="B111" s="42">
        <f>財務諸表の注記!I61</f>
        <v>1000</v>
      </c>
      <c r="C111" s="5"/>
      <c r="D111" s="24"/>
      <c r="E111" s="9"/>
    </row>
    <row r="112" spans="1:5">
      <c r="A112" s="97" t="s">
        <v>30</v>
      </c>
      <c r="B112" s="42">
        <f>財務諸表の注記!I62</f>
        <v>9900</v>
      </c>
      <c r="C112" s="5"/>
      <c r="D112" s="24"/>
      <c r="E112" s="9"/>
    </row>
    <row r="113" spans="1:5" ht="15">
      <c r="A113" s="97" t="s">
        <v>271</v>
      </c>
      <c r="B113" s="42" t="str">
        <f>財務諸表の注記!I63</f>
        <v/>
      </c>
      <c r="C113" s="42"/>
      <c r="D113" s="56"/>
      <c r="E113" s="9"/>
    </row>
    <row r="114" spans="1:5">
      <c r="A114" s="97" t="s">
        <v>31</v>
      </c>
      <c r="B114" s="42">
        <f>財務諸表の注記!I64</f>
        <v>8750</v>
      </c>
      <c r="C114" s="5"/>
      <c r="D114" s="24"/>
      <c r="E114" s="9"/>
    </row>
    <row r="115" spans="1:5" ht="15">
      <c r="A115" s="97" t="s">
        <v>92</v>
      </c>
      <c r="B115" s="42" t="str">
        <f>財務諸表の注記!I65</f>
        <v/>
      </c>
      <c r="C115" s="5"/>
      <c r="D115" s="24"/>
      <c r="E115" s="9"/>
    </row>
    <row r="116" spans="1:5" ht="15">
      <c r="A116" s="97" t="s">
        <v>190</v>
      </c>
      <c r="B116" s="42" t="str">
        <f>財務諸表の注記!I66</f>
        <v/>
      </c>
      <c r="C116" s="5"/>
      <c r="D116" s="24"/>
      <c r="E116" s="9"/>
    </row>
    <row r="117" spans="1:5" ht="15">
      <c r="A117" s="97" t="s">
        <v>32</v>
      </c>
      <c r="B117" s="42" t="str">
        <f>財務諸表の注記!I67</f>
        <v/>
      </c>
      <c r="C117" s="5"/>
      <c r="D117" s="24"/>
      <c r="E117" s="9"/>
    </row>
    <row r="118" spans="1:5" ht="15">
      <c r="A118" s="97" t="s">
        <v>273</v>
      </c>
      <c r="B118" s="42" t="str">
        <f>財務諸表の注記!I68</f>
        <v/>
      </c>
      <c r="C118" s="44"/>
      <c r="D118" s="56"/>
    </row>
    <row r="119" spans="1:5" ht="15">
      <c r="A119" s="97" t="s">
        <v>94</v>
      </c>
      <c r="B119" s="42" t="str">
        <f>財務諸表の注記!I69</f>
        <v/>
      </c>
      <c r="C119" s="6"/>
      <c r="D119" s="24"/>
    </row>
    <row r="120" spans="1:5" ht="15">
      <c r="A120" s="97" t="s">
        <v>95</v>
      </c>
      <c r="B120" s="42" t="str">
        <f>財務諸表の注記!I70</f>
        <v/>
      </c>
      <c r="C120" s="6"/>
      <c r="D120" s="24"/>
    </row>
    <row r="121" spans="1:5">
      <c r="A121" s="95" t="s">
        <v>161</v>
      </c>
      <c r="B121" s="42">
        <f>財務諸表の注記!I71</f>
        <v>101700</v>
      </c>
      <c r="C121" s="6"/>
      <c r="D121" s="24"/>
    </row>
    <row r="122" spans="1:5" ht="15" thickBot="1">
      <c r="A122" s="98" t="s">
        <v>44</v>
      </c>
      <c r="B122" s="42"/>
      <c r="C122" s="11">
        <f>B86+B121</f>
        <v>259200</v>
      </c>
      <c r="D122" s="24"/>
    </row>
    <row r="123" spans="1:5" ht="16" thickBot="1">
      <c r="A123" s="67" t="s">
        <v>45</v>
      </c>
      <c r="B123" s="5"/>
      <c r="C123" s="12"/>
      <c r="D123" s="11">
        <f>C73+C122</f>
        <v>21225500</v>
      </c>
    </row>
    <row r="124" spans="1:5" ht="15">
      <c r="A124" s="99" t="s">
        <v>167</v>
      </c>
      <c r="B124" s="42"/>
      <c r="C124" s="42"/>
      <c r="D124" s="52">
        <f>D23-D123</f>
        <v>91500</v>
      </c>
    </row>
    <row r="125" spans="1:5" ht="16" thickBot="1">
      <c r="A125" s="76" t="s">
        <v>195</v>
      </c>
      <c r="B125" s="42"/>
      <c r="C125" s="42"/>
      <c r="D125" s="159">
        <f>71000</f>
        <v>71000</v>
      </c>
    </row>
    <row r="126" spans="1:5" ht="15">
      <c r="A126" s="76" t="s">
        <v>165</v>
      </c>
      <c r="B126" s="42"/>
      <c r="C126" s="42"/>
      <c r="D126" s="42">
        <f>D124-D125</f>
        <v>20500</v>
      </c>
    </row>
    <row r="127" spans="1:5" ht="16" thickBot="1">
      <c r="A127" s="76" t="s">
        <v>35</v>
      </c>
      <c r="B127" s="42"/>
      <c r="C127" s="42"/>
      <c r="D127" s="51">
        <v>-4057780</v>
      </c>
    </row>
    <row r="128" spans="1:5" ht="16" thickBot="1">
      <c r="A128" s="63" t="s">
        <v>166</v>
      </c>
      <c r="B128" s="51"/>
      <c r="C128" s="51"/>
      <c r="D128" s="51">
        <f>SUM(D126:D127)</f>
        <v>-4037280</v>
      </c>
    </row>
    <row r="129" spans="1:4">
      <c r="A129" s="35"/>
      <c r="B129" s="35"/>
      <c r="C129" s="35"/>
      <c r="D129" s="35"/>
    </row>
    <row r="130" spans="1:4">
      <c r="A130" s="53"/>
      <c r="B130" s="35"/>
      <c r="C130" s="35"/>
      <c r="D130" s="35"/>
    </row>
    <row r="131" spans="1:4">
      <c r="A131" s="35"/>
      <c r="B131" s="35"/>
      <c r="C131" s="35"/>
      <c r="D131" s="35"/>
    </row>
  </sheetData>
  <mergeCells count="5">
    <mergeCell ref="A2:D2"/>
    <mergeCell ref="A3:D3"/>
    <mergeCell ref="A5:D5"/>
    <mergeCell ref="B6:D6"/>
    <mergeCell ref="A4:D4"/>
  </mergeCells>
  <phoneticPr fontId="4"/>
  <pageMargins left="0.75000000000000011" right="0.75000000000000011" top="1" bottom="1" header="0.30000000000000004" footer="0.30000000000000004"/>
  <pageSetup paperSize="9" scale="98" fitToHeight="33" orientation="portrait" horizontalDpi="4294967294" verticalDpi="4294967294"/>
  <rowBreaks count="1" manualBreakCount="1">
    <brk id="73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  <pageSetUpPr fitToPage="1"/>
  </sheetPr>
  <dimension ref="A1:F114"/>
  <sheetViews>
    <sheetView showGridLines="0" zoomScale="90" zoomScaleNormal="80" zoomScaleSheetLayoutView="90" workbookViewId="0">
      <pane ySplit="5" topLeftCell="A6" activePane="bottomLeft" state="frozen"/>
      <selection activeCell="M30" sqref="M30"/>
      <selection pane="bottomLeft" activeCell="B28" sqref="B28"/>
    </sheetView>
  </sheetViews>
  <sheetFormatPr baseColWidth="10" defaultColWidth="8.83203125" defaultRowHeight="14"/>
  <cols>
    <col min="1" max="1" width="37.6640625" customWidth="1"/>
    <col min="2" max="3" width="13.6640625" customWidth="1"/>
    <col min="4" max="4" width="17.1640625" customWidth="1"/>
    <col min="6" max="6" width="9.83203125" bestFit="1" customWidth="1"/>
  </cols>
  <sheetData>
    <row r="1" spans="1:4">
      <c r="A1" s="8" t="s">
        <v>200</v>
      </c>
    </row>
    <row r="2" spans="1:4">
      <c r="A2" s="255" t="s">
        <v>203</v>
      </c>
      <c r="B2" s="255"/>
      <c r="C2" s="255"/>
      <c r="D2" s="255"/>
    </row>
    <row r="3" spans="1:4">
      <c r="A3" s="256" t="s">
        <v>347</v>
      </c>
      <c r="B3" s="256"/>
      <c r="C3" s="256"/>
      <c r="D3" s="256"/>
    </row>
    <row r="4" spans="1:4" ht="15" thickBot="1">
      <c r="A4" s="257" t="s">
        <v>1</v>
      </c>
      <c r="B4" s="257"/>
      <c r="C4" s="257"/>
      <c r="D4" s="257"/>
    </row>
    <row r="5" spans="1:4" ht="16" thickBot="1">
      <c r="A5" s="54" t="s">
        <v>2</v>
      </c>
      <c r="B5" s="258" t="s">
        <v>33</v>
      </c>
      <c r="C5" s="259"/>
      <c r="D5" s="260"/>
    </row>
    <row r="6" spans="1:4" ht="15">
      <c r="A6" s="36" t="s">
        <v>8</v>
      </c>
      <c r="B6" s="40"/>
      <c r="C6" s="40"/>
      <c r="D6" s="56"/>
    </row>
    <row r="7" spans="1:4" ht="15">
      <c r="A7" s="46" t="s">
        <v>75</v>
      </c>
      <c r="B7" s="40">
        <f>活動計算書!C12</f>
        <v>120000</v>
      </c>
      <c r="C7" s="40"/>
      <c r="D7" s="56"/>
    </row>
    <row r="8" spans="1:4" ht="15">
      <c r="A8" s="46" t="s">
        <v>76</v>
      </c>
      <c r="B8" s="40" t="str">
        <f>財務諸表の注記!J12</f>
        <v/>
      </c>
      <c r="C8" s="40"/>
      <c r="D8" s="56"/>
    </row>
    <row r="9" spans="1:4" ht="15">
      <c r="A9" s="46" t="s">
        <v>77</v>
      </c>
      <c r="B9" s="40"/>
      <c r="C9" s="40"/>
      <c r="D9" s="56"/>
    </row>
    <row r="10" spans="1:4" ht="15">
      <c r="A10" s="47" t="s">
        <v>68</v>
      </c>
      <c r="B10" s="40">
        <f>財務諸表の注記!J14</f>
        <v>14800000</v>
      </c>
      <c r="C10" s="40"/>
      <c r="D10" s="56"/>
    </row>
    <row r="11" spans="1:4" ht="15">
      <c r="A11" s="47" t="s">
        <v>69</v>
      </c>
      <c r="B11" s="40">
        <f>財務諸表の注記!J15</f>
        <v>600000</v>
      </c>
      <c r="C11" s="40"/>
      <c r="D11" s="56"/>
    </row>
    <row r="12" spans="1:4" ht="15">
      <c r="A12" s="46" t="s">
        <v>78</v>
      </c>
      <c r="B12" s="40"/>
      <c r="C12" s="41"/>
      <c r="D12" s="57"/>
    </row>
    <row r="13" spans="1:4" ht="15">
      <c r="A13" s="47" t="s">
        <v>9</v>
      </c>
      <c r="B13" s="40">
        <f>財務諸表の注記!J17</f>
        <v>4597000</v>
      </c>
      <c r="C13" s="40"/>
      <c r="D13" s="56"/>
    </row>
    <row r="14" spans="1:4" ht="15">
      <c r="A14" s="47" t="s">
        <v>70</v>
      </c>
      <c r="B14" s="40">
        <f>財務諸表の注記!J18</f>
        <v>1200000</v>
      </c>
      <c r="C14" s="40"/>
      <c r="D14" s="56"/>
    </row>
    <row r="15" spans="1:4" ht="16" thickBot="1">
      <c r="A15" s="46" t="s">
        <v>79</v>
      </c>
      <c r="B15" s="51" t="str">
        <f>財務諸表の注記!Q20</f>
        <v/>
      </c>
      <c r="C15" s="40"/>
      <c r="D15" s="56"/>
    </row>
    <row r="16" spans="1:4" ht="15">
      <c r="A16" s="48" t="s">
        <v>42</v>
      </c>
      <c r="B16" s="40"/>
      <c r="C16" s="40">
        <f>SUM(B7:B15)</f>
        <v>21317000</v>
      </c>
      <c r="D16" s="42">
        <f>C16</f>
        <v>21317000</v>
      </c>
    </row>
    <row r="17" spans="1:4" ht="15">
      <c r="A17" s="37" t="s">
        <v>10</v>
      </c>
      <c r="B17" s="42"/>
      <c r="C17" s="42"/>
      <c r="D17" s="56"/>
    </row>
    <row r="18" spans="1:4" ht="15">
      <c r="A18" s="46" t="s">
        <v>0</v>
      </c>
      <c r="B18" s="42"/>
      <c r="C18" s="42"/>
      <c r="D18" s="56"/>
    </row>
    <row r="19" spans="1:4" ht="15">
      <c r="A19" s="46" t="s">
        <v>11</v>
      </c>
      <c r="B19" s="42"/>
      <c r="C19" s="44"/>
      <c r="D19" s="56"/>
    </row>
    <row r="20" spans="1:4" ht="15">
      <c r="A20" s="49" t="s">
        <v>206</v>
      </c>
      <c r="B20" s="42">
        <f>財務諸表の注記!J26</f>
        <v>2035000</v>
      </c>
      <c r="C20" s="42"/>
      <c r="D20" s="56"/>
    </row>
    <row r="21" spans="1:4" ht="15">
      <c r="A21" s="49" t="s">
        <v>144</v>
      </c>
      <c r="B21" s="42">
        <f>財務諸表の注記!J27</f>
        <v>2520000</v>
      </c>
      <c r="C21" s="44"/>
      <c r="D21" s="56"/>
    </row>
    <row r="22" spans="1:4" ht="15">
      <c r="A22" s="49" t="s">
        <v>96</v>
      </c>
      <c r="B22" s="42" t="str">
        <f>財務諸表の注記!Q28</f>
        <v/>
      </c>
      <c r="C22" s="42"/>
      <c r="D22" s="56"/>
    </row>
    <row r="23" spans="1:4" ht="15">
      <c r="A23" s="49" t="s">
        <v>100</v>
      </c>
      <c r="B23" s="42" t="str">
        <f>財務諸表の注記!Q29</f>
        <v/>
      </c>
      <c r="C23" s="42"/>
      <c r="D23" s="42"/>
    </row>
    <row r="24" spans="1:4" ht="15">
      <c r="A24" s="49" t="s">
        <v>15</v>
      </c>
      <c r="B24" s="42" t="str">
        <f>財務諸表の注記!Q30</f>
        <v/>
      </c>
      <c r="C24" s="42"/>
      <c r="D24" s="56"/>
    </row>
    <row r="25" spans="1:4" ht="15">
      <c r="A25" s="49" t="s">
        <v>16</v>
      </c>
      <c r="B25" s="42" t="str">
        <f>財務諸表の注記!Q31</f>
        <v/>
      </c>
      <c r="C25" s="42"/>
      <c r="D25" s="56"/>
    </row>
    <row r="26" spans="1:4" ht="15">
      <c r="A26" s="49" t="s">
        <v>97</v>
      </c>
      <c r="B26" s="42" t="str">
        <f>財務諸表の注記!Q32</f>
        <v/>
      </c>
      <c r="C26" s="42"/>
      <c r="D26" s="56"/>
    </row>
    <row r="27" spans="1:4" ht="15">
      <c r="A27" s="49" t="s">
        <v>17</v>
      </c>
      <c r="B27" s="42">
        <f>財務諸表の注記!J33</f>
        <v>712500</v>
      </c>
      <c r="C27" s="42"/>
      <c r="D27" s="56"/>
    </row>
    <row r="28" spans="1:4" ht="15">
      <c r="A28" s="49" t="s">
        <v>18</v>
      </c>
      <c r="B28" s="42" t="str">
        <f>財務諸表の注記!Q34</f>
        <v/>
      </c>
      <c r="C28" s="42"/>
      <c r="D28" s="56"/>
    </row>
    <row r="29" spans="1:4" ht="16" thickBot="1">
      <c r="A29" s="49" t="s">
        <v>98</v>
      </c>
      <c r="B29" s="42" t="str">
        <f>財務諸表の注記!Q35</f>
        <v/>
      </c>
      <c r="C29" s="42"/>
      <c r="D29" s="56"/>
    </row>
    <row r="30" spans="1:4" ht="16" thickBot="1">
      <c r="A30" s="47" t="s">
        <v>13</v>
      </c>
      <c r="B30" s="50">
        <f>SUM(B20:B29)</f>
        <v>5267500</v>
      </c>
      <c r="C30" s="42"/>
      <c r="D30" s="56"/>
    </row>
    <row r="31" spans="1:4" ht="15">
      <c r="A31" s="46" t="s">
        <v>12</v>
      </c>
      <c r="B31" s="42"/>
      <c r="C31" s="42"/>
      <c r="D31" s="56"/>
    </row>
    <row r="32" spans="1:4" ht="15">
      <c r="A32" s="79" t="s">
        <v>71</v>
      </c>
      <c r="B32" s="42" t="str">
        <f>財務諸表の注記!Q38</f>
        <v/>
      </c>
      <c r="C32" s="42"/>
      <c r="D32" s="56"/>
    </row>
    <row r="33" spans="1:6">
      <c r="A33" s="79" t="s">
        <v>72</v>
      </c>
      <c r="B33" s="42">
        <f>財務諸表の注記!J39</f>
        <v>7258900</v>
      </c>
      <c r="C33" s="42"/>
      <c r="D33" s="56"/>
    </row>
    <row r="34" spans="1:6">
      <c r="A34" s="79" t="s">
        <v>73</v>
      </c>
      <c r="B34" s="42" t="str">
        <f>財務諸表の注記!J40</f>
        <v/>
      </c>
      <c r="C34" s="42"/>
      <c r="D34" s="56"/>
    </row>
    <row r="35" spans="1:6" ht="15">
      <c r="A35" s="79" t="s">
        <v>85</v>
      </c>
      <c r="B35" s="42" t="str">
        <f>財務諸表の注記!J41</f>
        <v/>
      </c>
      <c r="C35" s="42"/>
      <c r="D35" s="56"/>
      <c r="E35" s="9"/>
      <c r="F35" s="26"/>
    </row>
    <row r="36" spans="1:6" ht="15">
      <c r="A36" s="79" t="s">
        <v>19</v>
      </c>
      <c r="B36" s="42" t="str">
        <f>財務諸表の注記!J42</f>
        <v/>
      </c>
      <c r="C36" s="42"/>
      <c r="D36" s="56"/>
      <c r="E36" s="9"/>
      <c r="F36" s="26"/>
    </row>
    <row r="37" spans="1:6" ht="15">
      <c r="A37" s="79" t="s">
        <v>86</v>
      </c>
      <c r="B37" s="42" t="str">
        <f>財務諸表の注記!J43</f>
        <v/>
      </c>
      <c r="C37" s="42"/>
      <c r="D37" s="56"/>
      <c r="E37" s="9"/>
      <c r="F37" s="26"/>
    </row>
    <row r="38" spans="1:6" ht="15">
      <c r="A38" s="79" t="s">
        <v>20</v>
      </c>
      <c r="B38" s="42" t="str">
        <f>財務諸表の注記!J44</f>
        <v/>
      </c>
      <c r="C38" s="42"/>
      <c r="D38" s="56"/>
      <c r="E38" s="9"/>
      <c r="F38" s="26"/>
    </row>
    <row r="39" spans="1:6">
      <c r="A39" s="79" t="s">
        <v>21</v>
      </c>
      <c r="B39" s="42">
        <f>財務諸表の注記!J45</f>
        <v>237500</v>
      </c>
      <c r="C39" s="42"/>
      <c r="D39" s="56"/>
      <c r="E39" s="9"/>
      <c r="F39" s="26"/>
    </row>
    <row r="40" spans="1:6">
      <c r="A40" s="79" t="s">
        <v>87</v>
      </c>
      <c r="B40" s="42">
        <f>財務諸表の注記!J46</f>
        <v>5769500</v>
      </c>
      <c r="C40" s="42"/>
      <c r="D40" s="56"/>
      <c r="E40" s="9"/>
      <c r="F40" s="26"/>
    </row>
    <row r="41" spans="1:6" ht="15">
      <c r="A41" s="79" t="s">
        <v>22</v>
      </c>
      <c r="B41" s="42" t="str">
        <f>財務諸表の注記!J47</f>
        <v/>
      </c>
      <c r="C41" s="42"/>
      <c r="D41" s="56"/>
      <c r="E41" s="9"/>
      <c r="F41" s="26"/>
    </row>
    <row r="42" spans="1:6" ht="15">
      <c r="A42" s="79" t="s">
        <v>23</v>
      </c>
      <c r="B42" s="42">
        <f>財務諸表の注記!J48</f>
        <v>20000</v>
      </c>
      <c r="C42" s="42"/>
      <c r="D42" s="56"/>
      <c r="E42" s="9"/>
      <c r="F42" s="26"/>
    </row>
    <row r="43" spans="1:6">
      <c r="A43" s="79" t="s">
        <v>24</v>
      </c>
      <c r="B43" s="42">
        <f>財務諸表の注記!J49</f>
        <v>9500</v>
      </c>
      <c r="C43" s="42"/>
      <c r="D43" s="56"/>
      <c r="E43" s="9"/>
      <c r="F43" s="26"/>
    </row>
    <row r="44" spans="1:6" s="35" customFormat="1" ht="15">
      <c r="A44" s="79" t="s">
        <v>290</v>
      </c>
      <c r="B44" s="42">
        <f>財務諸表の注記!J50</f>
        <v>1984500</v>
      </c>
      <c r="C44" s="42"/>
      <c r="D44" s="56"/>
      <c r="E44" s="9"/>
      <c r="F44" s="26"/>
    </row>
    <row r="45" spans="1:6" ht="15">
      <c r="A45" s="79" t="s">
        <v>25</v>
      </c>
      <c r="B45" s="42" t="str">
        <f>財務諸表の注記!J51</f>
        <v/>
      </c>
      <c r="C45" s="42"/>
      <c r="D45" s="56"/>
      <c r="E45" s="9"/>
      <c r="F45" s="26"/>
    </row>
    <row r="46" spans="1:6" ht="15">
      <c r="A46" s="79" t="s">
        <v>224</v>
      </c>
      <c r="B46" s="42" t="str">
        <f>財務諸表の注記!J52</f>
        <v/>
      </c>
      <c r="C46" s="42"/>
      <c r="D46" s="56"/>
      <c r="E46" s="9"/>
      <c r="F46" s="26"/>
    </row>
    <row r="47" spans="1:6" s="35" customFormat="1" ht="15">
      <c r="A47" s="79" t="s">
        <v>227</v>
      </c>
      <c r="B47" s="42" t="str">
        <f>財務諸表の注記!J53</f>
        <v/>
      </c>
      <c r="C47" s="42"/>
      <c r="D47" s="56"/>
      <c r="E47" s="9"/>
      <c r="F47" s="26"/>
    </row>
    <row r="48" spans="1:6" ht="15">
      <c r="A48" s="79" t="s">
        <v>26</v>
      </c>
      <c r="B48" s="42" t="str">
        <f>財務諸表の注記!J54</f>
        <v/>
      </c>
      <c r="C48" s="42"/>
      <c r="D48" s="56"/>
      <c r="E48" s="9"/>
      <c r="F48" s="26"/>
    </row>
    <row r="49" spans="1:6" ht="15">
      <c r="A49" s="79" t="s">
        <v>89</v>
      </c>
      <c r="B49" s="42" t="str">
        <f>財務諸表の注記!J55</f>
        <v/>
      </c>
      <c r="C49" s="42"/>
      <c r="D49" s="56"/>
      <c r="E49" s="9"/>
      <c r="F49" s="26"/>
    </row>
    <row r="50" spans="1:6" ht="15">
      <c r="A50" s="79" t="s">
        <v>90</v>
      </c>
      <c r="B50" s="42" t="str">
        <f>財務諸表の注記!J56</f>
        <v/>
      </c>
      <c r="C50" s="42"/>
      <c r="D50" s="56"/>
      <c r="E50" s="9"/>
      <c r="F50" s="26"/>
    </row>
    <row r="51" spans="1:6" ht="15">
      <c r="A51" s="79" t="s">
        <v>88</v>
      </c>
      <c r="B51" s="42" t="str">
        <f>財務諸表の注記!J57</f>
        <v/>
      </c>
      <c r="C51" s="42"/>
      <c r="D51" s="56"/>
      <c r="E51" s="9"/>
      <c r="F51" s="26"/>
    </row>
    <row r="52" spans="1:6">
      <c r="A52" s="79" t="s">
        <v>27</v>
      </c>
      <c r="B52" s="42">
        <f>財務諸表の注記!J58</f>
        <v>59000</v>
      </c>
      <c r="C52" s="42"/>
      <c r="D52" s="56"/>
      <c r="E52" s="9"/>
      <c r="F52" s="26"/>
    </row>
    <row r="53" spans="1:6">
      <c r="A53" s="79" t="s">
        <v>28</v>
      </c>
      <c r="B53" s="42">
        <f>財務諸表の注記!J59</f>
        <v>45750</v>
      </c>
      <c r="C53" s="42"/>
      <c r="D53" s="56"/>
      <c r="E53" s="9"/>
      <c r="F53" s="26"/>
    </row>
    <row r="54" spans="1:6" ht="15">
      <c r="A54" s="79" t="s">
        <v>29</v>
      </c>
      <c r="B54" s="42" t="str">
        <f>財務諸表の注記!J60</f>
        <v/>
      </c>
      <c r="C54" s="42"/>
      <c r="D54" s="56"/>
      <c r="E54" s="9"/>
      <c r="F54" s="26"/>
    </row>
    <row r="55" spans="1:6">
      <c r="A55" s="79" t="s">
        <v>226</v>
      </c>
      <c r="B55" s="42">
        <f>財務諸表の注記!J61</f>
        <v>19000</v>
      </c>
      <c r="C55" s="42"/>
      <c r="D55" s="56"/>
      <c r="E55" s="9"/>
      <c r="F55" s="26"/>
    </row>
    <row r="56" spans="1:6">
      <c r="A56" s="79" t="s">
        <v>30</v>
      </c>
      <c r="B56" s="42">
        <f>財務諸表の注記!J62</f>
        <v>188100</v>
      </c>
      <c r="C56" s="42"/>
      <c r="D56" s="56"/>
      <c r="E56" s="9"/>
      <c r="F56" s="26"/>
    </row>
    <row r="57" spans="1:6" s="35" customFormat="1" ht="15">
      <c r="A57" s="79" t="s">
        <v>289</v>
      </c>
      <c r="B57" s="42" t="str">
        <f>財務諸表の注記!J63</f>
        <v/>
      </c>
      <c r="C57" s="42"/>
      <c r="D57" s="56"/>
      <c r="E57" s="9"/>
      <c r="F57" s="26"/>
    </row>
    <row r="58" spans="1:6">
      <c r="A58" s="79" t="s">
        <v>31</v>
      </c>
      <c r="B58" s="42">
        <f>財務諸表の注記!J64</f>
        <v>166250</v>
      </c>
      <c r="C58" s="42"/>
      <c r="D58" s="56"/>
      <c r="E58" s="9"/>
      <c r="F58" s="26"/>
    </row>
    <row r="59" spans="1:6" ht="15">
      <c r="A59" s="79" t="s">
        <v>92</v>
      </c>
      <c r="B59" s="42" t="str">
        <f>財務諸表の注記!J65</f>
        <v/>
      </c>
      <c r="C59" s="42"/>
      <c r="D59" s="56"/>
      <c r="E59" s="9"/>
      <c r="F59" s="26"/>
    </row>
    <row r="60" spans="1:6" ht="15">
      <c r="A60" s="79" t="s">
        <v>93</v>
      </c>
      <c r="B60" s="42" t="str">
        <f>財務諸表の注記!J66</f>
        <v/>
      </c>
      <c r="C60" s="42"/>
      <c r="D60" s="56"/>
      <c r="E60" s="9"/>
      <c r="F60" s="26"/>
    </row>
    <row r="61" spans="1:6" ht="15">
      <c r="A61" s="79" t="s">
        <v>32</v>
      </c>
      <c r="B61" s="42">
        <f>財務諸表の注記!J67</f>
        <v>200000</v>
      </c>
      <c r="C61" s="42"/>
      <c r="D61" s="56"/>
      <c r="E61" s="9"/>
      <c r="F61" s="26"/>
    </row>
    <row r="62" spans="1:6" s="35" customFormat="1" ht="15">
      <c r="A62" s="79" t="s">
        <v>300</v>
      </c>
      <c r="B62" s="42" t="str">
        <f>財務諸表の注記!J68</f>
        <v/>
      </c>
      <c r="C62" s="44"/>
      <c r="D62" s="56"/>
      <c r="E62" s="9"/>
      <c r="F62" s="26"/>
    </row>
    <row r="63" spans="1:6" ht="15">
      <c r="A63" s="79" t="s">
        <v>94</v>
      </c>
      <c r="B63" s="42" t="str">
        <f>財務諸表の注記!J69</f>
        <v/>
      </c>
      <c r="C63" s="44"/>
      <c r="D63" s="56"/>
      <c r="E63" s="9"/>
      <c r="F63" s="26"/>
    </row>
    <row r="64" spans="1:6" ht="16" thickBot="1">
      <c r="A64" s="79" t="s">
        <v>95</v>
      </c>
      <c r="B64" s="42" t="str">
        <f>財務諸表の注記!J70</f>
        <v/>
      </c>
      <c r="C64" s="44"/>
      <c r="D64" s="56"/>
      <c r="E64" s="9"/>
      <c r="F64" s="26"/>
    </row>
    <row r="65" spans="1:4" ht="15" thickBot="1">
      <c r="A65" s="80" t="s">
        <v>34</v>
      </c>
      <c r="B65" s="50">
        <f>SUM(B32:B64)</f>
        <v>15958000</v>
      </c>
      <c r="C65" s="44"/>
      <c r="D65" s="56"/>
    </row>
    <row r="66" spans="1:4" ht="16" thickBot="1">
      <c r="A66" s="38" t="s">
        <v>43</v>
      </c>
      <c r="B66" s="40"/>
      <c r="C66" s="40">
        <f>B30+B65</f>
        <v>21225500</v>
      </c>
      <c r="D66" s="56"/>
    </row>
    <row r="67" spans="1:4" ht="16" thickBot="1">
      <c r="A67" s="46" t="s">
        <v>45</v>
      </c>
      <c r="B67" s="42"/>
      <c r="C67" s="52"/>
      <c r="D67" s="51">
        <f>C66</f>
        <v>21225500</v>
      </c>
    </row>
    <row r="68" spans="1:4" ht="16" thickBot="1">
      <c r="A68" s="74" t="s">
        <v>126</v>
      </c>
      <c r="B68" s="42"/>
      <c r="C68" s="42"/>
      <c r="D68" s="42">
        <f>D16-D67</f>
        <v>91500</v>
      </c>
    </row>
    <row r="69" spans="1:4" ht="15">
      <c r="A69" s="75" t="s">
        <v>196</v>
      </c>
      <c r="B69" s="52">
        <v>0</v>
      </c>
      <c r="C69" s="52"/>
      <c r="D69" s="52"/>
    </row>
    <row r="70" spans="1:4" ht="15">
      <c r="A70" s="47" t="s">
        <v>163</v>
      </c>
      <c r="B70" s="42">
        <v>0</v>
      </c>
      <c r="C70" s="42"/>
      <c r="D70" s="44"/>
    </row>
    <row r="71" spans="1:4">
      <c r="A71" s="80" t="s">
        <v>146</v>
      </c>
      <c r="B71" s="42">
        <v>50000</v>
      </c>
      <c r="C71" s="42"/>
      <c r="D71" s="44"/>
    </row>
    <row r="72" spans="1:4">
      <c r="A72" s="80" t="s">
        <v>147</v>
      </c>
      <c r="B72" s="42">
        <v>21000</v>
      </c>
      <c r="C72" s="42"/>
      <c r="D72" s="44"/>
    </row>
    <row r="73" spans="1:4" ht="15" thickBot="1">
      <c r="A73" s="95" t="s">
        <v>153</v>
      </c>
      <c r="B73" s="51"/>
      <c r="C73" s="51"/>
      <c r="D73" s="42"/>
    </row>
    <row r="74" spans="1:4" ht="15" thickBot="1">
      <c r="A74" s="96" t="s">
        <v>197</v>
      </c>
      <c r="B74" s="42"/>
      <c r="C74" s="42">
        <f>SUM(B70:B73)</f>
        <v>71000</v>
      </c>
      <c r="D74" s="50">
        <f>C74</f>
        <v>71000</v>
      </c>
    </row>
    <row r="75" spans="1:4" ht="16" thickBot="1">
      <c r="A75" s="77" t="s">
        <v>164</v>
      </c>
      <c r="B75" s="50"/>
      <c r="C75" s="50"/>
      <c r="D75" s="29">
        <f>D68-D74</f>
        <v>20500</v>
      </c>
    </row>
    <row r="91" spans="2:2">
      <c r="B91" s="35"/>
    </row>
    <row r="92" spans="2:2">
      <c r="B92" s="35"/>
    </row>
    <row r="93" spans="2:2">
      <c r="B93" s="35"/>
    </row>
    <row r="94" spans="2:2">
      <c r="B94" s="35"/>
    </row>
    <row r="95" spans="2:2">
      <c r="B95" s="35"/>
    </row>
    <row r="96" spans="2:2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</sheetData>
  <mergeCells count="4">
    <mergeCell ref="A2:D2"/>
    <mergeCell ref="A3:D3"/>
    <mergeCell ref="A4:D4"/>
    <mergeCell ref="B5:D5"/>
  </mergeCells>
  <phoneticPr fontId="5"/>
  <pageMargins left="0.75" right="0.75" top="1" bottom="1" header="0.3" footer="0.3"/>
  <pageSetup paperSize="9" scale="98" fitToHeight="2" orientation="portrait" horizontalDpi="4294967294" verticalDpi="42949672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5</vt:i4>
      </vt:variant>
    </vt:vector>
  </HeadingPairs>
  <TitlesOfParts>
    <vt:vector size="19" baseType="lpstr">
      <vt:lpstr>目次</vt:lpstr>
      <vt:lpstr>共通経費の按分比率</vt:lpstr>
      <vt:lpstr>部門別(共通配分以前)_活動計算書</vt:lpstr>
      <vt:lpstr>共通部門配分率</vt:lpstr>
      <vt:lpstr>共通部門配分額</vt:lpstr>
      <vt:lpstr>部門別（共通配分後）_活動計算書</vt:lpstr>
      <vt:lpstr>財務諸表の注記</vt:lpstr>
      <vt:lpstr>活動計算書</vt:lpstr>
      <vt:lpstr>損益計算書（収益事業）</vt:lpstr>
      <vt:lpstr>貸借対照表</vt:lpstr>
      <vt:lpstr>財産目録</vt:lpstr>
      <vt:lpstr>Sheet1</vt:lpstr>
      <vt:lpstr>税額計算</vt:lpstr>
      <vt:lpstr>税額計算詳細</vt:lpstr>
      <vt:lpstr>活動計算書!Print_Area</vt:lpstr>
      <vt:lpstr>財産目録!Print_Area</vt:lpstr>
      <vt:lpstr>財務諸表の注記!Print_Area</vt:lpstr>
      <vt:lpstr>'損益計算書（収益事業）'!Print_Area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2021-05-20T23:52:46Z</cp:lastPrinted>
  <dcterms:created xsi:type="dcterms:W3CDTF">2006-09-13T11:12:02Z</dcterms:created>
  <dcterms:modified xsi:type="dcterms:W3CDTF">2021-05-20T23:53:21Z</dcterms:modified>
</cp:coreProperties>
</file>