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811903\Desktop\CANPAN情報\計算・貸借・財産目録\"/>
    </mc:Choice>
  </mc:AlternateContent>
  <xr:revisionPtr revIDLastSave="0" documentId="8_{E8EE9842-B817-46A7-ADC5-AE91C3385A30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第二号第一様式" sheetId="2" r:id="rId1"/>
    <sheet name="第一号第一様式" sheetId="1" r:id="rId2"/>
  </sheet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2" l="1"/>
  <c r="G58" i="2"/>
  <c r="G57" i="2"/>
  <c r="G56" i="2"/>
  <c r="G55" i="2"/>
  <c r="G53" i="2"/>
  <c r="F51" i="2"/>
  <c r="G50" i="2"/>
  <c r="F50" i="2"/>
  <c r="E50" i="2"/>
  <c r="G49" i="2"/>
  <c r="G48" i="2"/>
  <c r="G47" i="2"/>
  <c r="G46" i="2"/>
  <c r="G45" i="2"/>
  <c r="G44" i="2"/>
  <c r="G43" i="2"/>
  <c r="G42" i="2"/>
  <c r="G41" i="2"/>
  <c r="G40" i="2"/>
  <c r="F40" i="2"/>
  <c r="E40" i="2"/>
  <c r="E51" i="2" s="1"/>
  <c r="G51" i="2" s="1"/>
  <c r="G39" i="2"/>
  <c r="G38" i="2"/>
  <c r="G37" i="2"/>
  <c r="G36" i="2"/>
  <c r="G35" i="2"/>
  <c r="F32" i="2"/>
  <c r="E32" i="2"/>
  <c r="G32" i="2" s="1"/>
  <c r="F31" i="2"/>
  <c r="F33" i="2" s="1"/>
  <c r="E31" i="2"/>
  <c r="E33" i="2" s="1"/>
  <c r="G30" i="2"/>
  <c r="G29" i="2"/>
  <c r="F27" i="2"/>
  <c r="E27" i="2"/>
  <c r="G27" i="2" s="1"/>
  <c r="G26" i="2"/>
  <c r="G25" i="2"/>
  <c r="G24" i="2"/>
  <c r="G23" i="2"/>
  <c r="G22" i="2"/>
  <c r="G21" i="2"/>
  <c r="G20" i="2"/>
  <c r="G19" i="2"/>
  <c r="G18" i="2"/>
  <c r="F17" i="2"/>
  <c r="F28" i="2" s="1"/>
  <c r="F34" i="2" s="1"/>
  <c r="F52" i="2" s="1"/>
  <c r="F54" i="2" s="1"/>
  <c r="F60" i="2" s="1"/>
  <c r="E17" i="2"/>
  <c r="G17" i="2" s="1"/>
  <c r="G16" i="2"/>
  <c r="G15" i="2"/>
  <c r="G14" i="2"/>
  <c r="G13" i="2"/>
  <c r="G12" i="2"/>
  <c r="G11" i="2"/>
  <c r="G10" i="2"/>
  <c r="G9" i="2"/>
  <c r="G8" i="2"/>
  <c r="G33" i="2" l="1"/>
  <c r="E28" i="2"/>
  <c r="G31" i="2"/>
  <c r="G28" i="2" l="1"/>
  <c r="E34" i="2"/>
  <c r="E52" i="2" l="1"/>
  <c r="G34" i="2"/>
  <c r="E54" i="2" l="1"/>
  <c r="G52" i="2"/>
  <c r="E60" i="2" l="1"/>
  <c r="G60" i="2" s="1"/>
  <c r="G54" i="2"/>
  <c r="G45" i="1" l="1"/>
  <c r="G42" i="1"/>
  <c r="G40" i="1"/>
  <c r="F40" i="1"/>
  <c r="E40" i="1"/>
  <c r="G39" i="1"/>
  <c r="G38" i="1"/>
  <c r="G37" i="1"/>
  <c r="F36" i="1"/>
  <c r="F41" i="1" s="1"/>
  <c r="E36" i="1"/>
  <c r="G35" i="1"/>
  <c r="G34" i="1"/>
  <c r="G33" i="1"/>
  <c r="F31" i="1"/>
  <c r="E31" i="1"/>
  <c r="G31" i="1" s="1"/>
  <c r="G30" i="1"/>
  <c r="F29" i="1"/>
  <c r="F32" i="1" s="1"/>
  <c r="E29" i="1"/>
  <c r="E32" i="1" s="1"/>
  <c r="G32" i="1" s="1"/>
  <c r="F27" i="1"/>
  <c r="E27" i="1"/>
  <c r="G27" i="1" s="1"/>
  <c r="G26" i="1"/>
  <c r="G25" i="1"/>
  <c r="G24" i="1"/>
  <c r="G23" i="1"/>
  <c r="G22" i="1"/>
  <c r="G21" i="1"/>
  <c r="G20" i="1"/>
  <c r="F19" i="1"/>
  <c r="F28" i="1" s="1"/>
  <c r="F44" i="1" s="1"/>
  <c r="F46" i="1" s="1"/>
  <c r="E19" i="1"/>
  <c r="G19" i="1" s="1"/>
  <c r="G18" i="1"/>
  <c r="G17" i="1"/>
  <c r="G16" i="1"/>
  <c r="G15" i="1"/>
  <c r="G14" i="1"/>
  <c r="G13" i="1"/>
  <c r="G12" i="1"/>
  <c r="G11" i="1"/>
  <c r="G10" i="1"/>
  <c r="G9" i="1"/>
  <c r="G8" i="1"/>
  <c r="G36" i="1" l="1"/>
  <c r="E28" i="1"/>
  <c r="G28" i="1" s="1"/>
  <c r="G29" i="1"/>
  <c r="E41" i="1"/>
  <c r="G41" i="1" s="1"/>
  <c r="E44" i="1" l="1"/>
  <c r="G44" i="1"/>
  <c r="E46" i="1"/>
  <c r="G46" i="1" s="1"/>
</calcChain>
</file>

<file path=xl/sharedStrings.xml><?xml version="1.0" encoding="utf-8"?>
<sst xmlns="http://schemas.openxmlformats.org/spreadsheetml/2006/main" count="127" uniqueCount="115">
  <si>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</si>
  <si>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</si>
  <si>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（自）平成29年4月1日  （至）平成30年3月31日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</si>
  <si>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</si>
  <si>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</si>
  <si>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</si>
  <si>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</si>
  <si>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</si>
  <si>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</si>
  <si>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</si>
  <si>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</si>
  <si>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</si>
  <si>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障害福祉サービス等事業収入</t>
  </si>
  <si>
    <t>会費収入</t>
  </si>
  <si>
    <t>寄付金収入</t>
  </si>
  <si>
    <t>経常経費補助金収入</t>
  </si>
  <si>
    <t>受託金収入</t>
  </si>
  <si>
    <t>貸付事業収入</t>
  </si>
  <si>
    <t>事業収入</t>
  </si>
  <si>
    <t>負担金収入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</si>
  <si>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</si>
  <si>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</si>
  <si>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</si>
  <si>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</si>
  <si>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</si>
  <si>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</si>
  <si>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</si>
  <si>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利用者負担軽減額</t>
  </si>
  <si>
    <t>貸付事業支出</t>
  </si>
  <si>
    <t>助成金支出</t>
  </si>
  <si>
    <t>その他の支出</t>
  </si>
  <si>
    <t>事業活動支出計（２）</t>
  </si>
  <si>
    <t>事業活動資金収支差額（３）＝（１）－（２）</t>
  </si>
  <si>
    <t>施設整備等による収支</t>
  </si>
  <si>
    <t>施設整備等収入計（４）</t>
  </si>
  <si>
    <t>固定資産取得支出</t>
  </si>
  <si>
    <t>施設整備等支出計（５）</t>
  </si>
  <si>
    <t>施設整備等資金収支差額（６）＝（４）－（５）</t>
  </si>
  <si>
    <t>その他の活動による収支</t>
  </si>
  <si>
    <t>基金積立資産取崩収入</t>
  </si>
  <si>
    <t>積立資産取崩収入</t>
  </si>
  <si>
    <t>その他の活動による収入</t>
  </si>
  <si>
    <t>その他の活動収入計（７）</t>
  </si>
  <si>
    <t>基金積立資産支出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</si>
  <si>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</si>
  <si>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</si>
  <si>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</si>
  <si>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</si>
  <si>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</si>
  <si>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</si>
  <si>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</si>
  <si>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</si>
  <si>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</si>
  <si>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</si>
  <si>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</si>
  <si>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</si>
  <si>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</si>
  <si>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</si>
  <si>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</si>
  <si>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</si>
  <si>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障害福祉サービス等事業収益</t>
  </si>
  <si>
    <t>会費収益</t>
  </si>
  <si>
    <t>寄付金収益</t>
  </si>
  <si>
    <t>経常経費補助金収益</t>
  </si>
  <si>
    <t>受託金収益</t>
  </si>
  <si>
    <t>事業収益</t>
  </si>
  <si>
    <t>負担金収益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</si>
  <si>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</si>
  <si>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</si>
  <si>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</si>
  <si>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</si>
  <si>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</si>
  <si>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</si>
  <si>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基金組入額</t>
  </si>
  <si>
    <t>助成金費用</t>
  </si>
  <si>
    <t>減価償却費</t>
  </si>
  <si>
    <t>国庫補助金等特別積立金取崩額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</si>
  <si>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</si>
  <si>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</si>
  <si>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</si>
  <si>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</si>
  <si>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</si>
  <si>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</si>
  <si>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サービス活動外収益計（４）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</si>
  <si>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</si>
  <si>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</si>
  <si>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</si>
  <si>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</si>
  <si>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固定資産受贈額</t>
  </si>
  <si>
    <t>固定資産売却益</t>
  </si>
  <si>
    <t>生活福祉資金会計繰入金収益</t>
  </si>
  <si>
    <t>サービス区分間繰入金収益</t>
  </si>
  <si>
    <t>サービス区分間固定資産移管収益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</si>
  <si>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</si>
  <si>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</si>
  <si>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</si>
  <si>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</si>
  <si>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</si>
  <si>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</si>
  <si>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</si>
  <si>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生活福祉資金会計繰入金費用</t>
  </si>
  <si>
    <t>サービス区分間繰入金費用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</si>
  <si>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</si>
  <si>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</si>
  <si>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</si>
  <si>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</si>
  <si>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</si>
  <si>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</si>
  <si>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</si>
  <si>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</si>
  <si>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基金取崩額</t>
  </si>
  <si>
    <t>基金取崩額（１５）</t>
  </si>
  <si>
    <t>その他の積立金取崩額（１６）</t>
  </si>
  <si>
    <t>その他の積立金積立額（１７）</t>
  </si>
  <si>
    <t>次期繰越活動増減差額（１８）＝（１３）＋（１４）＋（１５）＋（１６）－（１７）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</si>
</sst>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60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0" fontId="7" fillId="0" borderId="3" xfId="2" applyFont="1" applyFill="1" applyBorder="1" applyAlignment="1">
      <alignment vertical="center" shrinkToFit="1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1" xfId="2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4" xfId="2" applyFont="1" applyFill="1" applyBorder="1" applyAlignment="1">
      <alignment vertical="center" textRotation="255"/>
    </xf>
    <xf numFmtId="0" fontId="7" fillId="0" borderId="7" xfId="2" applyFont="1" applyFill="1" applyBorder="1" applyAlignment="1">
      <alignment vertical="center"/>
    </xf>
    <xf numFmtId="0" fontId="7" fillId="0" borderId="3" xfId="2" applyFont="1" applyFill="1" applyBorder="1" applyAlignment="1">
      <alignment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1" xfId="2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vertical="center" shrinkToFit="1"/>
    </xf>
    <xf numFmtId="176" fontId="9" fillId="0" borderId="10" xfId="2" applyNumberFormat="1" applyFont="1" applyFill="1" applyBorder="1" applyAlignment="1" applyProtection="1">
      <alignment vertical="center" shrinkToFit="1"/>
      <protection locked="0"/>
    </xf>
    <xf numFmtId="0" fontId="7" fillId="0" borderId="11" xfId="2" applyFont="1" applyFill="1" applyBorder="1" applyAlignment="1">
      <alignment vertical="center" textRotation="255"/>
    </xf>
    <xf numFmtId="0" fontId="7" fillId="0" borderId="12" xfId="2" applyFont="1" applyFill="1" applyBorder="1" applyAlignment="1">
      <alignment vertical="center"/>
    </xf>
    <xf numFmtId="0" fontId="7" fillId="0" borderId="13" xfId="2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  <xf numFmtId="0" fontId="7" fillId="0" borderId="2" xfId="2" applyFont="1" applyFill="1" applyBorder="1" applyAlignment="1">
      <alignment vertical="center" textRotation="255"/>
    </xf>
    <xf numFmtId="0" fontId="7" fillId="0" borderId="3" xfId="2" applyFont="1" applyFill="1" applyBorder="1" applyAlignment="1">
      <alignment vertical="center" textRotation="255"/>
    </xf>
    <xf numFmtId="0" fontId="7" fillId="0" borderId="4" xfId="2" applyFont="1" applyFill="1" applyBorder="1" applyAlignment="1">
      <alignment vertical="center" textRotation="255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 shrinkToFit="1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7" fillId="0" borderId="2" xfId="2" applyFont="1" applyFill="1" applyBorder="1" applyAlignment="1">
      <alignment horizontal="left" vertical="center" textRotation="255"/>
    </xf>
    <xf numFmtId="0" fontId="7" fillId="0" borderId="2" xfId="2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0" fontId="7" fillId="0" borderId="3" xfId="2" applyFont="1" applyFill="1" applyBorder="1" applyAlignment="1">
      <alignment horizontal="left" vertical="center" textRotation="255"/>
    </xf>
    <xf numFmtId="0" fontId="7" fillId="0" borderId="3" xfId="2" applyFont="1" applyFill="1" applyBorder="1" applyAlignment="1">
      <alignment horizontal="left" vertical="top" shrinkToFit="1"/>
    </xf>
    <xf numFmtId="0" fontId="7" fillId="0" borderId="4" xfId="2" applyFont="1" applyFill="1" applyBorder="1" applyAlignment="1">
      <alignment horizontal="left" vertical="center" textRotation="255"/>
    </xf>
    <xf numFmtId="0" fontId="7" fillId="0" borderId="1" xfId="2" applyFont="1" applyFill="1" applyBorder="1" applyAlignment="1">
      <alignment horizontal="left" vertical="top" shrinkToFit="1"/>
    </xf>
    <xf numFmtId="0" fontId="7" fillId="0" borderId="14" xfId="2" applyFont="1" applyFill="1" applyBorder="1" applyAlignment="1">
      <alignment horizontal="left" vertical="center" textRotation="255"/>
    </xf>
    <xf numFmtId="176" fontId="9" fillId="0" borderId="13" xfId="2" applyNumberFormat="1" applyFont="1" applyFill="1" applyBorder="1" applyAlignment="1" applyProtection="1">
      <alignment vertical="center" shrinkToFit="1"/>
      <protection locked="0"/>
    </xf>
    <xf numFmtId="0" fontId="7" fillId="0" borderId="15" xfId="2" applyFont="1" applyFill="1" applyBorder="1" applyAlignment="1">
      <alignment horizontal="left" vertical="top" shrinkToFit="1"/>
    </xf>
    <xf numFmtId="176" fontId="9" fillId="0" borderId="15" xfId="2" applyNumberFormat="1" applyFont="1" applyFill="1" applyBorder="1" applyAlignment="1" applyProtection="1">
      <alignment vertical="top" shrinkToFit="1"/>
      <protection locked="0"/>
    </xf>
    <xf numFmtId="0" fontId="7" fillId="0" borderId="7" xfId="2" applyFont="1" applyFill="1" applyBorder="1">
      <alignment horizontal="left" vertical="top"/>
    </xf>
    <xf numFmtId="0" fontId="7" fillId="0" borderId="6" xfId="2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2" xfId="2" applyFont="1" applyFill="1" applyBorder="1" applyAlignment="1">
      <alignment vertical="center" textRotation="255" shrinkToFit="1"/>
    </xf>
    <xf numFmtId="0" fontId="7" fillId="0" borderId="3" xfId="2" applyFont="1" applyFill="1" applyBorder="1" applyAlignment="1">
      <alignment vertical="center" textRotation="255" shrinkToFit="1"/>
    </xf>
    <xf numFmtId="0" fontId="7" fillId="0" borderId="4" xfId="2" applyFont="1" applyFill="1" applyBorder="1" applyAlignment="1">
      <alignment vertical="center" textRotation="255" shrinkToFit="1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BA6E9-CD18-4E59-BB31-2AD10E76928A}">
  <sheetPr>
    <pageSetUpPr fitToPage="1"/>
  </sheetPr>
  <dimension ref="B1:G60"/>
  <sheetViews>
    <sheetView showGridLines="0" tabSelected="1" workbookViewId="0"/>
  </sheetViews>
  <sheetFormatPr defaultRowHeight="13.5" x14ac:dyDescent="0.15"/>
  <cols>
    <col min="1" max="3" width="2.875" customWidth="1"/>
    <col min="4" max="4" width="60.25" customWidth="1"/>
    <col min="5" max="7" width="20.75" customWidth="1"/>
  </cols>
  <sheetData>
    <row r="1" spans="2:7" x14ac:dyDescent="0.15">
      <c r="B1" s="41"/>
      <c r="C1" s="41"/>
      <c r="D1" s="41"/>
      <c r="E1" s="41"/>
      <c r="F1" s="41"/>
      <c r="G1" s="41"/>
    </row>
    <row r="2" spans="2:7" ht="21" x14ac:dyDescent="0.15">
      <c r="B2" s="5"/>
      <c r="C2" s="5"/>
      <c r="D2" s="5"/>
      <c r="E2" s="3"/>
      <c r="F2" s="3"/>
      <c r="G2" s="4" t="s">
        <v>52</v>
      </c>
    </row>
    <row r="3" spans="2:7" ht="21" x14ac:dyDescent="0.15">
      <c r="B3" s="38" t="s">
        <v>53</v>
      </c>
      <c r="C3" s="38"/>
      <c r="D3" s="38"/>
      <c r="E3" s="38"/>
      <c r="F3" s="38"/>
      <c r="G3" s="38"/>
    </row>
    <row r="4" spans="2:7" ht="14.25" x14ac:dyDescent="0.15">
      <c r="B4" s="42"/>
      <c r="C4" s="42"/>
      <c r="D4" s="42"/>
      <c r="E4" s="42"/>
      <c r="F4" s="42"/>
      <c r="G4" s="3"/>
    </row>
    <row r="5" spans="2:7" ht="21" x14ac:dyDescent="0.15">
      <c r="B5" s="39" t="s">
        <v>2</v>
      </c>
      <c r="C5" s="39"/>
      <c r="D5" s="39"/>
      <c r="E5" s="39"/>
      <c r="F5" s="39"/>
      <c r="G5" s="39"/>
    </row>
    <row r="6" spans="2:7" ht="15.75" x14ac:dyDescent="0.15">
      <c r="B6" s="6"/>
      <c r="C6" s="6"/>
      <c r="D6" s="6"/>
      <c r="E6" s="6"/>
      <c r="F6" s="3"/>
      <c r="G6" s="6" t="s">
        <v>3</v>
      </c>
    </row>
    <row r="7" spans="2:7" ht="14.25" x14ac:dyDescent="0.15">
      <c r="B7" s="40" t="s">
        <v>4</v>
      </c>
      <c r="C7" s="40"/>
      <c r="D7" s="40"/>
      <c r="E7" s="7" t="s">
        <v>54</v>
      </c>
      <c r="F7" s="7" t="s">
        <v>55</v>
      </c>
      <c r="G7" s="7" t="s">
        <v>56</v>
      </c>
    </row>
    <row r="8" spans="2:7" ht="14.25" x14ac:dyDescent="0.15">
      <c r="B8" s="43" t="s">
        <v>57</v>
      </c>
      <c r="C8" s="43" t="s">
        <v>58</v>
      </c>
      <c r="D8" s="44" t="s">
        <v>59</v>
      </c>
      <c r="E8" s="45">
        <v>275214280</v>
      </c>
      <c r="F8" s="9">
        <v>277609443</v>
      </c>
      <c r="G8" s="45">
        <f>E8-F8</f>
        <v>-2395163</v>
      </c>
    </row>
    <row r="9" spans="2:7" ht="14.25" x14ac:dyDescent="0.15">
      <c r="B9" s="46"/>
      <c r="C9" s="46"/>
      <c r="D9" s="47" t="s">
        <v>60</v>
      </c>
      <c r="E9" s="24">
        <v>16304010</v>
      </c>
      <c r="F9" s="12">
        <v>15659640</v>
      </c>
      <c r="G9" s="24">
        <f t="shared" ref="G9:G60" si="0">E9-F9</f>
        <v>644370</v>
      </c>
    </row>
    <row r="10" spans="2:7" ht="14.25" x14ac:dyDescent="0.15">
      <c r="B10" s="46"/>
      <c r="C10" s="46"/>
      <c r="D10" s="47" t="s">
        <v>61</v>
      </c>
      <c r="E10" s="24">
        <v>29139754</v>
      </c>
      <c r="F10" s="12">
        <v>29633651</v>
      </c>
      <c r="G10" s="24">
        <f t="shared" si="0"/>
        <v>-493897</v>
      </c>
    </row>
    <row r="11" spans="2:7" ht="14.25" x14ac:dyDescent="0.15">
      <c r="B11" s="46"/>
      <c r="C11" s="46"/>
      <c r="D11" s="47" t="s">
        <v>62</v>
      </c>
      <c r="E11" s="24">
        <v>31944962</v>
      </c>
      <c r="F11" s="12">
        <v>33163777</v>
      </c>
      <c r="G11" s="24">
        <f t="shared" si="0"/>
        <v>-1218815</v>
      </c>
    </row>
    <row r="12" spans="2:7" ht="14.25" x14ac:dyDescent="0.15">
      <c r="B12" s="46"/>
      <c r="C12" s="46"/>
      <c r="D12" s="47" t="s">
        <v>63</v>
      </c>
      <c r="E12" s="24">
        <v>206145296</v>
      </c>
      <c r="F12" s="12">
        <v>186017632</v>
      </c>
      <c r="G12" s="24">
        <f t="shared" si="0"/>
        <v>20127664</v>
      </c>
    </row>
    <row r="13" spans="2:7" ht="14.25" x14ac:dyDescent="0.15">
      <c r="B13" s="46"/>
      <c r="C13" s="46"/>
      <c r="D13" s="47" t="s">
        <v>64</v>
      </c>
      <c r="E13" s="24">
        <v>514716347</v>
      </c>
      <c r="F13" s="12">
        <v>467477908</v>
      </c>
      <c r="G13" s="24">
        <f t="shared" si="0"/>
        <v>47238439</v>
      </c>
    </row>
    <row r="14" spans="2:7" ht="14.25" x14ac:dyDescent="0.15">
      <c r="B14" s="46"/>
      <c r="C14" s="46"/>
      <c r="D14" s="47" t="s">
        <v>65</v>
      </c>
      <c r="E14" s="24">
        <v>16411551</v>
      </c>
      <c r="F14" s="12">
        <v>18221413</v>
      </c>
      <c r="G14" s="24">
        <f t="shared" si="0"/>
        <v>-1809862</v>
      </c>
    </row>
    <row r="15" spans="2:7" ht="14.25" x14ac:dyDescent="0.15">
      <c r="B15" s="46"/>
      <c r="C15" s="46"/>
      <c r="D15" s="47" t="s">
        <v>66</v>
      </c>
      <c r="E15" s="24">
        <v>3521720</v>
      </c>
      <c r="F15" s="12">
        <v>3521720</v>
      </c>
      <c r="G15" s="24">
        <f t="shared" si="0"/>
        <v>0</v>
      </c>
    </row>
    <row r="16" spans="2:7" ht="14.25" x14ac:dyDescent="0.15">
      <c r="B16" s="46"/>
      <c r="C16" s="46"/>
      <c r="D16" s="47" t="s">
        <v>67</v>
      </c>
      <c r="E16" s="24">
        <v>8463564</v>
      </c>
      <c r="F16" s="14">
        <v>3342974</v>
      </c>
      <c r="G16" s="24">
        <f t="shared" si="0"/>
        <v>5120590</v>
      </c>
    </row>
    <row r="17" spans="2:7" ht="14.25" x14ac:dyDescent="0.15">
      <c r="B17" s="46"/>
      <c r="C17" s="48"/>
      <c r="D17" s="49" t="s">
        <v>68</v>
      </c>
      <c r="E17" s="26">
        <f>+E8+E9+E10+E11+E12+E13+E14+E15+E16</f>
        <v>1101861484</v>
      </c>
      <c r="F17" s="16">
        <f>+F8+F9+F10+F11+F12+F13+F14+F15+F16</f>
        <v>1034648158</v>
      </c>
      <c r="G17" s="26">
        <f t="shared" si="0"/>
        <v>67213326</v>
      </c>
    </row>
    <row r="18" spans="2:7" ht="14.25" x14ac:dyDescent="0.15">
      <c r="B18" s="46"/>
      <c r="C18" s="43" t="s">
        <v>69</v>
      </c>
      <c r="D18" s="47" t="s">
        <v>70</v>
      </c>
      <c r="E18" s="24">
        <v>816414762</v>
      </c>
      <c r="F18" s="9">
        <v>784999873</v>
      </c>
      <c r="G18" s="24">
        <f t="shared" si="0"/>
        <v>31414889</v>
      </c>
    </row>
    <row r="19" spans="2:7" ht="14.25" x14ac:dyDescent="0.15">
      <c r="B19" s="46"/>
      <c r="C19" s="46"/>
      <c r="D19" s="47" t="s">
        <v>71</v>
      </c>
      <c r="E19" s="24">
        <v>204066652</v>
      </c>
      <c r="F19" s="12">
        <v>182382989</v>
      </c>
      <c r="G19" s="24">
        <f t="shared" si="0"/>
        <v>21683663</v>
      </c>
    </row>
    <row r="20" spans="2:7" ht="14.25" x14ac:dyDescent="0.15">
      <c r="B20" s="46"/>
      <c r="C20" s="46"/>
      <c r="D20" s="47" t="s">
        <v>72</v>
      </c>
      <c r="E20" s="24">
        <v>39415589</v>
      </c>
      <c r="F20" s="12">
        <v>41892781</v>
      </c>
      <c r="G20" s="24">
        <f t="shared" si="0"/>
        <v>-2477192</v>
      </c>
    </row>
    <row r="21" spans="2:7" ht="14.25" x14ac:dyDescent="0.15">
      <c r="B21" s="46"/>
      <c r="C21" s="46"/>
      <c r="D21" s="47" t="s">
        <v>27</v>
      </c>
      <c r="E21" s="24">
        <v>158316</v>
      </c>
      <c r="F21" s="12">
        <v>246465</v>
      </c>
      <c r="G21" s="24">
        <f t="shared" si="0"/>
        <v>-88149</v>
      </c>
    </row>
    <row r="22" spans="2:7" ht="14.25" x14ac:dyDescent="0.15">
      <c r="B22" s="46"/>
      <c r="C22" s="46"/>
      <c r="D22" s="47" t="s">
        <v>73</v>
      </c>
      <c r="E22" s="24">
        <v>10500000</v>
      </c>
      <c r="F22" s="12">
        <v>0</v>
      </c>
      <c r="G22" s="24">
        <f t="shared" si="0"/>
        <v>10500000</v>
      </c>
    </row>
    <row r="23" spans="2:7" ht="14.25" x14ac:dyDescent="0.15">
      <c r="B23" s="46"/>
      <c r="C23" s="46"/>
      <c r="D23" s="47" t="s">
        <v>74</v>
      </c>
      <c r="E23" s="24">
        <v>51807297</v>
      </c>
      <c r="F23" s="12">
        <v>52114613</v>
      </c>
      <c r="G23" s="24">
        <f t="shared" si="0"/>
        <v>-307316</v>
      </c>
    </row>
    <row r="24" spans="2:7" ht="14.25" x14ac:dyDescent="0.15">
      <c r="B24" s="46"/>
      <c r="C24" s="46"/>
      <c r="D24" s="47" t="s">
        <v>75</v>
      </c>
      <c r="E24" s="24">
        <v>9924370</v>
      </c>
      <c r="F24" s="12">
        <v>10820527</v>
      </c>
      <c r="G24" s="24">
        <f t="shared" si="0"/>
        <v>-896157</v>
      </c>
    </row>
    <row r="25" spans="2:7" ht="14.25" x14ac:dyDescent="0.15">
      <c r="B25" s="46"/>
      <c r="C25" s="46"/>
      <c r="D25" s="47" t="s">
        <v>76</v>
      </c>
      <c r="E25" s="24">
        <v>-501724</v>
      </c>
      <c r="F25" s="12">
        <v>-482517</v>
      </c>
      <c r="G25" s="24">
        <f t="shared" si="0"/>
        <v>-19207</v>
      </c>
    </row>
    <row r="26" spans="2:7" ht="14.25" x14ac:dyDescent="0.15">
      <c r="B26" s="46"/>
      <c r="C26" s="46"/>
      <c r="D26" s="47" t="s">
        <v>77</v>
      </c>
      <c r="E26" s="24">
        <v>99920</v>
      </c>
      <c r="F26" s="14">
        <v>0</v>
      </c>
      <c r="G26" s="24">
        <f t="shared" si="0"/>
        <v>99920</v>
      </c>
    </row>
    <row r="27" spans="2:7" ht="14.25" x14ac:dyDescent="0.15">
      <c r="B27" s="46"/>
      <c r="C27" s="48"/>
      <c r="D27" s="49" t="s">
        <v>78</v>
      </c>
      <c r="E27" s="26">
        <f>+E18+E19+E20+E21+E22+E23+E24+E25+E26</f>
        <v>1131885182</v>
      </c>
      <c r="F27" s="16">
        <f>+F18+F19+F20+F21+F22+F23+F24+F25+F26</f>
        <v>1071974731</v>
      </c>
      <c r="G27" s="26">
        <f t="shared" si="0"/>
        <v>59910451</v>
      </c>
    </row>
    <row r="28" spans="2:7" ht="14.25" x14ac:dyDescent="0.15">
      <c r="B28" s="48"/>
      <c r="C28" s="22" t="s">
        <v>79</v>
      </c>
      <c r="D28" s="19"/>
      <c r="E28" s="20">
        <f xml:space="preserve"> +E17 - E27</f>
        <v>-30023698</v>
      </c>
      <c r="F28" s="16">
        <f xml:space="preserve"> +F17 - F27</f>
        <v>-37326573</v>
      </c>
      <c r="G28" s="20">
        <f t="shared" si="0"/>
        <v>7302875</v>
      </c>
    </row>
    <row r="29" spans="2:7" ht="14.25" x14ac:dyDescent="0.15">
      <c r="B29" s="43" t="s">
        <v>80</v>
      </c>
      <c r="C29" s="43" t="s">
        <v>58</v>
      </c>
      <c r="D29" s="47" t="s">
        <v>81</v>
      </c>
      <c r="E29" s="24">
        <v>222098</v>
      </c>
      <c r="F29" s="9">
        <v>3025453</v>
      </c>
      <c r="G29" s="24">
        <f t="shared" si="0"/>
        <v>-2803355</v>
      </c>
    </row>
    <row r="30" spans="2:7" ht="14.25" x14ac:dyDescent="0.15">
      <c r="B30" s="46"/>
      <c r="C30" s="46"/>
      <c r="D30" s="47" t="s">
        <v>82</v>
      </c>
      <c r="E30" s="24">
        <v>648360</v>
      </c>
      <c r="F30" s="14">
        <v>479510</v>
      </c>
      <c r="G30" s="24">
        <f t="shared" si="0"/>
        <v>168850</v>
      </c>
    </row>
    <row r="31" spans="2:7" ht="14.25" x14ac:dyDescent="0.15">
      <c r="B31" s="46"/>
      <c r="C31" s="48"/>
      <c r="D31" s="49" t="s">
        <v>83</v>
      </c>
      <c r="E31" s="26">
        <f>+E29+E30</f>
        <v>870458</v>
      </c>
      <c r="F31" s="16">
        <f>+F29+F30</f>
        <v>3504963</v>
      </c>
      <c r="G31" s="26">
        <f t="shared" si="0"/>
        <v>-2634505</v>
      </c>
    </row>
    <row r="32" spans="2:7" ht="30" x14ac:dyDescent="0.15">
      <c r="B32" s="46"/>
      <c r="C32" s="50" t="s">
        <v>69</v>
      </c>
      <c r="D32" s="49" t="s">
        <v>84</v>
      </c>
      <c r="E32" s="26">
        <f>0</f>
        <v>0</v>
      </c>
      <c r="F32" s="16">
        <f>0</f>
        <v>0</v>
      </c>
      <c r="G32" s="26">
        <f t="shared" si="0"/>
        <v>0</v>
      </c>
    </row>
    <row r="33" spans="2:7" ht="14.25" x14ac:dyDescent="0.15">
      <c r="B33" s="48"/>
      <c r="C33" s="22" t="s">
        <v>85</v>
      </c>
      <c r="D33" s="33"/>
      <c r="E33" s="51">
        <f xml:space="preserve"> +E31 - E32</f>
        <v>870458</v>
      </c>
      <c r="F33" s="16">
        <f xml:space="preserve"> +F31 - F32</f>
        <v>3504963</v>
      </c>
      <c r="G33" s="51">
        <f t="shared" si="0"/>
        <v>-2634505</v>
      </c>
    </row>
    <row r="34" spans="2:7" ht="14.25" x14ac:dyDescent="0.15">
      <c r="B34" s="22" t="s">
        <v>86</v>
      </c>
      <c r="C34" s="18"/>
      <c r="D34" s="19"/>
      <c r="E34" s="20">
        <f xml:space="preserve"> +E28 +E33</f>
        <v>-29153240</v>
      </c>
      <c r="F34" s="16">
        <f xml:space="preserve"> +F28 +F33</f>
        <v>-33821610</v>
      </c>
      <c r="G34" s="20">
        <f t="shared" si="0"/>
        <v>4668370</v>
      </c>
    </row>
    <row r="35" spans="2:7" ht="14.25" x14ac:dyDescent="0.15">
      <c r="B35" s="43" t="s">
        <v>87</v>
      </c>
      <c r="C35" s="43" t="s">
        <v>58</v>
      </c>
      <c r="D35" s="47" t="s">
        <v>88</v>
      </c>
      <c r="E35" s="24">
        <v>0</v>
      </c>
      <c r="F35" s="9">
        <v>0</v>
      </c>
      <c r="G35" s="24">
        <f t="shared" si="0"/>
        <v>0</v>
      </c>
    </row>
    <row r="36" spans="2:7" ht="14.25" x14ac:dyDescent="0.15">
      <c r="B36" s="46"/>
      <c r="C36" s="46"/>
      <c r="D36" s="47" t="s">
        <v>89</v>
      </c>
      <c r="E36" s="24">
        <v>0</v>
      </c>
      <c r="F36" s="12">
        <v>0</v>
      </c>
      <c r="G36" s="24">
        <f t="shared" si="0"/>
        <v>0</v>
      </c>
    </row>
    <row r="37" spans="2:7" ht="14.25" x14ac:dyDescent="0.15">
      <c r="B37" s="46"/>
      <c r="C37" s="46"/>
      <c r="D37" s="47" t="s">
        <v>90</v>
      </c>
      <c r="E37" s="24">
        <v>0</v>
      </c>
      <c r="F37" s="12"/>
      <c r="G37" s="24">
        <f t="shared" si="0"/>
        <v>0</v>
      </c>
    </row>
    <row r="38" spans="2:7" ht="14.25" x14ac:dyDescent="0.15">
      <c r="B38" s="46"/>
      <c r="C38" s="46"/>
      <c r="D38" s="47" t="s">
        <v>91</v>
      </c>
      <c r="E38" s="24">
        <v>0</v>
      </c>
      <c r="F38" s="12">
        <v>0</v>
      </c>
      <c r="G38" s="24">
        <f t="shared" si="0"/>
        <v>0</v>
      </c>
    </row>
    <row r="39" spans="2:7" ht="14.25" x14ac:dyDescent="0.15">
      <c r="B39" s="46"/>
      <c r="C39" s="46"/>
      <c r="D39" s="47" t="s">
        <v>92</v>
      </c>
      <c r="E39" s="24">
        <v>0</v>
      </c>
      <c r="F39" s="14">
        <v>0</v>
      </c>
      <c r="G39" s="24">
        <f t="shared" si="0"/>
        <v>0</v>
      </c>
    </row>
    <row r="40" spans="2:7" ht="14.25" x14ac:dyDescent="0.15">
      <c r="B40" s="46"/>
      <c r="C40" s="48"/>
      <c r="D40" s="49" t="s">
        <v>93</v>
      </c>
      <c r="E40" s="26">
        <f>+E35+E36+E37+E38+E39</f>
        <v>0</v>
      </c>
      <c r="F40" s="16">
        <f>+F35+F36+F37+F38+F39</f>
        <v>0</v>
      </c>
      <c r="G40" s="26">
        <f t="shared" si="0"/>
        <v>0</v>
      </c>
    </row>
    <row r="41" spans="2:7" ht="14.25" x14ac:dyDescent="0.15">
      <c r="B41" s="46"/>
      <c r="C41" s="43" t="s">
        <v>69</v>
      </c>
      <c r="D41" s="47" t="s">
        <v>94</v>
      </c>
      <c r="E41" s="24">
        <v>0</v>
      </c>
      <c r="F41" s="9">
        <v>0</v>
      </c>
      <c r="G41" s="24">
        <f t="shared" si="0"/>
        <v>0</v>
      </c>
    </row>
    <row r="42" spans="2:7" ht="14.25" x14ac:dyDescent="0.15">
      <c r="B42" s="46"/>
      <c r="C42" s="46"/>
      <c r="D42" s="47" t="s">
        <v>95</v>
      </c>
      <c r="E42" s="24">
        <v>0</v>
      </c>
      <c r="F42" s="12">
        <v>0</v>
      </c>
      <c r="G42" s="24">
        <f t="shared" si="0"/>
        <v>0</v>
      </c>
    </row>
    <row r="43" spans="2:7" ht="14.25" x14ac:dyDescent="0.15">
      <c r="B43" s="46"/>
      <c r="C43" s="46"/>
      <c r="D43" s="47" t="s">
        <v>96</v>
      </c>
      <c r="E43" s="24">
        <v>7</v>
      </c>
      <c r="F43" s="12">
        <v>8</v>
      </c>
      <c r="G43" s="24">
        <f t="shared" si="0"/>
        <v>-1</v>
      </c>
    </row>
    <row r="44" spans="2:7" ht="14.25" x14ac:dyDescent="0.15">
      <c r="B44" s="46"/>
      <c r="C44" s="46"/>
      <c r="D44" s="47" t="s">
        <v>97</v>
      </c>
      <c r="E44" s="24">
        <v>0</v>
      </c>
      <c r="F44" s="12">
        <v>0</v>
      </c>
      <c r="G44" s="24">
        <f t="shared" si="0"/>
        <v>0</v>
      </c>
    </row>
    <row r="45" spans="2:7" ht="14.25" x14ac:dyDescent="0.15">
      <c r="B45" s="46"/>
      <c r="C45" s="46"/>
      <c r="D45" s="47" t="s">
        <v>98</v>
      </c>
      <c r="E45" s="24">
        <v>922000</v>
      </c>
      <c r="F45" s="12">
        <v>0</v>
      </c>
      <c r="G45" s="24">
        <f t="shared" si="0"/>
        <v>922000</v>
      </c>
    </row>
    <row r="46" spans="2:7" ht="14.25" x14ac:dyDescent="0.15">
      <c r="B46" s="46"/>
      <c r="C46" s="46"/>
      <c r="D46" s="47" t="s">
        <v>99</v>
      </c>
      <c r="E46" s="24">
        <v>0</v>
      </c>
      <c r="F46" s="12">
        <v>0</v>
      </c>
      <c r="G46" s="24">
        <f t="shared" si="0"/>
        <v>0</v>
      </c>
    </row>
    <row r="47" spans="2:7" ht="14.25" x14ac:dyDescent="0.15">
      <c r="B47" s="46"/>
      <c r="C47" s="46"/>
      <c r="D47" s="47" t="s">
        <v>100</v>
      </c>
      <c r="E47" s="24">
        <v>0</v>
      </c>
      <c r="F47" s="12"/>
      <c r="G47" s="24">
        <f t="shared" si="0"/>
        <v>0</v>
      </c>
    </row>
    <row r="48" spans="2:7" ht="14.25" x14ac:dyDescent="0.15">
      <c r="B48" s="46"/>
      <c r="C48" s="46"/>
      <c r="D48" s="47" t="s">
        <v>101</v>
      </c>
      <c r="E48" s="24">
        <v>0</v>
      </c>
      <c r="F48" s="12">
        <v>0</v>
      </c>
      <c r="G48" s="24">
        <f t="shared" si="0"/>
        <v>0</v>
      </c>
    </row>
    <row r="49" spans="2:7" ht="14.25" x14ac:dyDescent="0.15">
      <c r="B49" s="46"/>
      <c r="C49" s="46"/>
      <c r="D49" s="47" t="s">
        <v>102</v>
      </c>
      <c r="E49" s="24">
        <v>0</v>
      </c>
      <c r="F49" s="14">
        <v>0</v>
      </c>
      <c r="G49" s="24">
        <f t="shared" si="0"/>
        <v>0</v>
      </c>
    </row>
    <row r="50" spans="2:7" ht="14.25" x14ac:dyDescent="0.15">
      <c r="B50" s="46"/>
      <c r="C50" s="48"/>
      <c r="D50" s="49" t="s">
        <v>103</v>
      </c>
      <c r="E50" s="26">
        <f>+E41+E42+E43+E44+E45+E46+E47+E48+E49</f>
        <v>922007</v>
      </c>
      <c r="F50" s="16">
        <f>+F41+F42+F43+F44+F45+F46+F47+F48+F49</f>
        <v>8</v>
      </c>
      <c r="G50" s="26">
        <f t="shared" si="0"/>
        <v>921999</v>
      </c>
    </row>
    <row r="51" spans="2:7" ht="14.25" x14ac:dyDescent="0.15">
      <c r="B51" s="48"/>
      <c r="C51" s="27" t="s">
        <v>104</v>
      </c>
      <c r="D51" s="52"/>
      <c r="E51" s="53">
        <f xml:space="preserve"> +E40 - E50</f>
        <v>-922007</v>
      </c>
      <c r="F51" s="16">
        <f xml:space="preserve"> +F40 - F50</f>
        <v>-8</v>
      </c>
      <c r="G51" s="53">
        <f t="shared" si="0"/>
        <v>-921999</v>
      </c>
    </row>
    <row r="52" spans="2:7" ht="14.25" x14ac:dyDescent="0.15">
      <c r="B52" s="22" t="s">
        <v>105</v>
      </c>
      <c r="C52" s="54"/>
      <c r="D52" s="55"/>
      <c r="E52" s="56">
        <f xml:space="preserve"> +E34 +E51</f>
        <v>-30075247</v>
      </c>
      <c r="F52" s="16">
        <f xml:space="preserve"> +F34 +F51</f>
        <v>-33821618</v>
      </c>
      <c r="G52" s="56">
        <f t="shared" si="0"/>
        <v>3746371</v>
      </c>
    </row>
    <row r="53" spans="2:7" ht="14.25" x14ac:dyDescent="0.15">
      <c r="B53" s="57" t="s">
        <v>106</v>
      </c>
      <c r="C53" s="54" t="s">
        <v>107</v>
      </c>
      <c r="D53" s="55"/>
      <c r="E53" s="56">
        <v>185522553</v>
      </c>
      <c r="F53" s="16">
        <v>188312306</v>
      </c>
      <c r="G53" s="56">
        <f t="shared" si="0"/>
        <v>-2789753</v>
      </c>
    </row>
    <row r="54" spans="2:7" ht="14.25" x14ac:dyDescent="0.15">
      <c r="B54" s="58"/>
      <c r="C54" s="54" t="s">
        <v>108</v>
      </c>
      <c r="D54" s="55"/>
      <c r="E54" s="56">
        <f xml:space="preserve"> +E52 +E53</f>
        <v>155447306</v>
      </c>
      <c r="F54" s="16">
        <f xml:space="preserve"> +F52 +F53</f>
        <v>154490688</v>
      </c>
      <c r="G54" s="56">
        <f t="shared" si="0"/>
        <v>956618</v>
      </c>
    </row>
    <row r="55" spans="2:7" ht="14.25" x14ac:dyDescent="0.15">
      <c r="B55" s="58"/>
      <c r="C55" s="54" t="s">
        <v>109</v>
      </c>
      <c r="D55" s="55"/>
      <c r="E55" s="56">
        <v>0</v>
      </c>
      <c r="F55" s="16">
        <v>0</v>
      </c>
      <c r="G55" s="56">
        <f t="shared" si="0"/>
        <v>0</v>
      </c>
    </row>
    <row r="56" spans="2:7" ht="14.25" x14ac:dyDescent="0.15">
      <c r="B56" s="58"/>
      <c r="C56" s="54" t="s">
        <v>110</v>
      </c>
      <c r="D56" s="55"/>
      <c r="E56" s="56">
        <v>0</v>
      </c>
      <c r="F56" s="16">
        <v>31031865</v>
      </c>
      <c r="G56" s="56">
        <f t="shared" si="0"/>
        <v>-31031865</v>
      </c>
    </row>
    <row r="57" spans="2:7" ht="14.25" x14ac:dyDescent="0.15">
      <c r="B57" s="58"/>
      <c r="C57" s="54" t="s">
        <v>111</v>
      </c>
      <c r="D57" s="55"/>
      <c r="E57" s="56">
        <v>19700000</v>
      </c>
      <c r="F57" s="16">
        <v>31031865</v>
      </c>
      <c r="G57" s="56">
        <f t="shared" si="0"/>
        <v>-11331865</v>
      </c>
    </row>
    <row r="58" spans="2:7" ht="14.25" x14ac:dyDescent="0.15">
      <c r="B58" s="58"/>
      <c r="C58" s="54" t="s">
        <v>112</v>
      </c>
      <c r="D58" s="55"/>
      <c r="E58" s="56">
        <v>10500000</v>
      </c>
      <c r="F58" s="16"/>
      <c r="G58" s="56">
        <f t="shared" si="0"/>
        <v>10500000</v>
      </c>
    </row>
    <row r="59" spans="2:7" ht="14.25" x14ac:dyDescent="0.15">
      <c r="B59" s="58"/>
      <c r="C59" s="54" t="s">
        <v>113</v>
      </c>
      <c r="D59" s="55"/>
      <c r="E59" s="56">
        <v>97000000</v>
      </c>
      <c r="F59" s="16"/>
      <c r="G59" s="56">
        <f t="shared" si="0"/>
        <v>97000000</v>
      </c>
    </row>
    <row r="60" spans="2:7" ht="14.25" x14ac:dyDescent="0.15">
      <c r="B60" s="59"/>
      <c r="C60" s="54" t="s">
        <v>114</v>
      </c>
      <c r="D60" s="55"/>
      <c r="E60" s="56">
        <f xml:space="preserve"> +E54 +E55 +E57 +E58 - E59</f>
        <v>88647306</v>
      </c>
      <c r="F60" s="16">
        <f xml:space="preserve"> +F54 +F55 +F57 +F58 - F59</f>
        <v>185522553</v>
      </c>
      <c r="G60" s="56">
        <f t="shared" si="0"/>
        <v>-96875247</v>
      </c>
    </row>
  </sheetData>
  <mergeCells count="12">
    <mergeCell ref="B29:B33"/>
    <mergeCell ref="C29:C31"/>
    <mergeCell ref="B35:B51"/>
    <mergeCell ref="C35:C40"/>
    <mergeCell ref="C41:C50"/>
    <mergeCell ref="B53:B60"/>
    <mergeCell ref="B3:G3"/>
    <mergeCell ref="B5:G5"/>
    <mergeCell ref="B7:D7"/>
    <mergeCell ref="B8:B28"/>
    <mergeCell ref="C8:C17"/>
    <mergeCell ref="C18:C27"/>
  </mergeCells>
  <phoneticPr fontId="1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6"/>
  <sheetViews>
    <sheetView showGridLines="0" workbookViewId="0">
      <selection activeCell="D29" sqref="D29"/>
    </sheetView>
  </sheetViews>
  <sheetFormatPr defaultRowHeight="13.5" x14ac:dyDescent="0.15"/>
  <cols>
    <col min="1" max="3" width="2.875" customWidth="1"/>
    <col min="4" max="4" width="51.125" customWidth="1"/>
    <col min="5" max="8" width="20.75" customWidth="1"/>
  </cols>
  <sheetData>
    <row r="1" spans="2:8" x14ac:dyDescent="0.15">
      <c r="B1" s="1"/>
      <c r="C1" s="1"/>
      <c r="D1" s="1"/>
      <c r="E1" s="1"/>
      <c r="F1" s="1"/>
      <c r="G1" s="1"/>
      <c r="H1" s="1"/>
    </row>
    <row r="2" spans="2:8" ht="21" x14ac:dyDescent="0.15">
      <c r="B2" s="2"/>
      <c r="C2" s="2"/>
      <c r="D2" s="2"/>
      <c r="E2" s="3"/>
      <c r="F2" s="3"/>
      <c r="G2" s="4"/>
      <c r="H2" s="4" t="s">
        <v>0</v>
      </c>
    </row>
    <row r="3" spans="2:8" ht="21" x14ac:dyDescent="0.15">
      <c r="B3" s="38" t="s">
        <v>1</v>
      </c>
      <c r="C3" s="38"/>
      <c r="D3" s="38"/>
      <c r="E3" s="38"/>
      <c r="F3" s="38"/>
      <c r="G3" s="38"/>
      <c r="H3" s="38"/>
    </row>
    <row r="4" spans="2:8" ht="21" x14ac:dyDescent="0.15">
      <c r="B4" s="2"/>
      <c r="C4" s="2"/>
      <c r="D4" s="2"/>
      <c r="E4" s="2"/>
      <c r="F4" s="2"/>
      <c r="G4" s="3"/>
      <c r="H4" s="3"/>
    </row>
    <row r="5" spans="2:8" ht="21" x14ac:dyDescent="0.15">
      <c r="B5" s="39" t="s">
        <v>2</v>
      </c>
      <c r="C5" s="39"/>
      <c r="D5" s="39"/>
      <c r="E5" s="39"/>
      <c r="F5" s="39"/>
      <c r="G5" s="39"/>
      <c r="H5" s="39"/>
    </row>
    <row r="6" spans="2:8" ht="15.75" x14ac:dyDescent="0.15">
      <c r="B6" s="6"/>
      <c r="C6" s="6"/>
      <c r="D6" s="6"/>
      <c r="E6" s="6"/>
      <c r="F6" s="3"/>
      <c r="G6" s="3"/>
      <c r="H6" s="6" t="s">
        <v>3</v>
      </c>
    </row>
    <row r="7" spans="2:8" ht="14.25" x14ac:dyDescent="0.15">
      <c r="B7" s="40" t="s">
        <v>4</v>
      </c>
      <c r="C7" s="40"/>
      <c r="D7" s="40"/>
      <c r="E7" s="7" t="s">
        <v>5</v>
      </c>
      <c r="F7" s="7" t="s">
        <v>6</v>
      </c>
      <c r="G7" s="7" t="s">
        <v>7</v>
      </c>
      <c r="H7" s="7" t="s">
        <v>8</v>
      </c>
    </row>
    <row r="8" spans="2:8" ht="14.25" x14ac:dyDescent="0.15">
      <c r="B8" s="35" t="s">
        <v>9</v>
      </c>
      <c r="C8" s="35" t="s">
        <v>10</v>
      </c>
      <c r="D8" s="8" t="s">
        <v>11</v>
      </c>
      <c r="E8" s="9">
        <v>279300000</v>
      </c>
      <c r="F8" s="10">
        <v>275214280</v>
      </c>
      <c r="G8" s="10">
        <f>E8-F8</f>
        <v>4085720</v>
      </c>
      <c r="H8" s="10"/>
    </row>
    <row r="9" spans="2:8" ht="14.25" x14ac:dyDescent="0.15">
      <c r="B9" s="36"/>
      <c r="C9" s="36"/>
      <c r="D9" s="11" t="s">
        <v>12</v>
      </c>
      <c r="E9" s="12">
        <v>15946000</v>
      </c>
      <c r="F9" s="13">
        <v>16304010</v>
      </c>
      <c r="G9" s="13">
        <f t="shared" ref="G9:G46" si="0">E9-F9</f>
        <v>-358010</v>
      </c>
      <c r="H9" s="13"/>
    </row>
    <row r="10" spans="2:8" ht="14.25" x14ac:dyDescent="0.15">
      <c r="B10" s="36"/>
      <c r="C10" s="36"/>
      <c r="D10" s="11" t="s">
        <v>13</v>
      </c>
      <c r="E10" s="12">
        <v>29145000</v>
      </c>
      <c r="F10" s="13">
        <v>29139754</v>
      </c>
      <c r="G10" s="13">
        <f t="shared" si="0"/>
        <v>5246</v>
      </c>
      <c r="H10" s="13"/>
    </row>
    <row r="11" spans="2:8" ht="14.25" x14ac:dyDescent="0.15">
      <c r="B11" s="36"/>
      <c r="C11" s="36"/>
      <c r="D11" s="11" t="s">
        <v>14</v>
      </c>
      <c r="E11" s="12">
        <v>31848000</v>
      </c>
      <c r="F11" s="13">
        <v>31944962</v>
      </c>
      <c r="G11" s="13">
        <f t="shared" si="0"/>
        <v>-96962</v>
      </c>
      <c r="H11" s="13"/>
    </row>
    <row r="12" spans="2:8" ht="14.25" x14ac:dyDescent="0.15">
      <c r="B12" s="36"/>
      <c r="C12" s="36"/>
      <c r="D12" s="11" t="s">
        <v>15</v>
      </c>
      <c r="E12" s="12">
        <v>211551000</v>
      </c>
      <c r="F12" s="13">
        <v>206145296</v>
      </c>
      <c r="G12" s="13">
        <f t="shared" si="0"/>
        <v>5405704</v>
      </c>
      <c r="H12" s="13"/>
    </row>
    <row r="13" spans="2:8" ht="14.25" x14ac:dyDescent="0.15">
      <c r="B13" s="36"/>
      <c r="C13" s="36"/>
      <c r="D13" s="11" t="s">
        <v>16</v>
      </c>
      <c r="E13" s="12">
        <v>529415000</v>
      </c>
      <c r="F13" s="13">
        <v>514716347</v>
      </c>
      <c r="G13" s="13">
        <f t="shared" si="0"/>
        <v>14698653</v>
      </c>
      <c r="H13" s="13"/>
    </row>
    <row r="14" spans="2:8" ht="14.25" x14ac:dyDescent="0.15">
      <c r="B14" s="36"/>
      <c r="C14" s="36"/>
      <c r="D14" s="11" t="s">
        <v>17</v>
      </c>
      <c r="E14" s="12">
        <v>4000000</v>
      </c>
      <c r="F14" s="13">
        <v>1524020</v>
      </c>
      <c r="G14" s="13">
        <f t="shared" si="0"/>
        <v>2475980</v>
      </c>
      <c r="H14" s="13"/>
    </row>
    <row r="15" spans="2:8" ht="14.25" x14ac:dyDescent="0.15">
      <c r="B15" s="36"/>
      <c r="C15" s="36"/>
      <c r="D15" s="11" t="s">
        <v>18</v>
      </c>
      <c r="E15" s="12">
        <v>15755000</v>
      </c>
      <c r="F15" s="13">
        <v>16411551</v>
      </c>
      <c r="G15" s="13">
        <f t="shared" si="0"/>
        <v>-656551</v>
      </c>
      <c r="H15" s="13"/>
    </row>
    <row r="16" spans="2:8" ht="14.25" x14ac:dyDescent="0.15">
      <c r="B16" s="36"/>
      <c r="C16" s="36"/>
      <c r="D16" s="11" t="s">
        <v>19</v>
      </c>
      <c r="E16" s="12">
        <v>3522000</v>
      </c>
      <c r="F16" s="13">
        <v>3521720</v>
      </c>
      <c r="G16" s="13">
        <f t="shared" si="0"/>
        <v>280</v>
      </c>
      <c r="H16" s="13"/>
    </row>
    <row r="17" spans="2:8" ht="14.25" x14ac:dyDescent="0.15">
      <c r="B17" s="36"/>
      <c r="C17" s="36"/>
      <c r="D17" s="11" t="s">
        <v>20</v>
      </c>
      <c r="E17" s="12">
        <v>235000</v>
      </c>
      <c r="F17" s="13">
        <v>222098</v>
      </c>
      <c r="G17" s="13">
        <f t="shared" si="0"/>
        <v>12902</v>
      </c>
      <c r="H17" s="13"/>
    </row>
    <row r="18" spans="2:8" ht="14.25" x14ac:dyDescent="0.15">
      <c r="B18" s="36"/>
      <c r="C18" s="36"/>
      <c r="D18" s="11" t="s">
        <v>21</v>
      </c>
      <c r="E18" s="14">
        <v>8416000</v>
      </c>
      <c r="F18" s="13">
        <v>9111924</v>
      </c>
      <c r="G18" s="13">
        <f t="shared" si="0"/>
        <v>-695924</v>
      </c>
      <c r="H18" s="13"/>
    </row>
    <row r="19" spans="2:8" ht="14.25" x14ac:dyDescent="0.15">
      <c r="B19" s="36"/>
      <c r="C19" s="37"/>
      <c r="D19" s="15" t="s">
        <v>22</v>
      </c>
      <c r="E19" s="16">
        <f>+E8+E9+E10+E11+E12+E13+E14+E15+E16+E17+E18</f>
        <v>1129133000</v>
      </c>
      <c r="F19" s="17">
        <f>+F8+F9+F10+F11+F12+F13+F14+F15+F16+F17+F18</f>
        <v>1104255962</v>
      </c>
      <c r="G19" s="17">
        <f t="shared" si="0"/>
        <v>24877038</v>
      </c>
      <c r="H19" s="17"/>
    </row>
    <row r="20" spans="2:8" ht="14.25" x14ac:dyDescent="0.15">
      <c r="B20" s="36"/>
      <c r="C20" s="35" t="s">
        <v>23</v>
      </c>
      <c r="D20" s="11" t="s">
        <v>24</v>
      </c>
      <c r="E20" s="9">
        <v>821866150</v>
      </c>
      <c r="F20" s="13">
        <v>804958362</v>
      </c>
      <c r="G20" s="13">
        <f t="shared" si="0"/>
        <v>16907788</v>
      </c>
      <c r="H20" s="13"/>
    </row>
    <row r="21" spans="2:8" ht="14.25" x14ac:dyDescent="0.15">
      <c r="B21" s="36"/>
      <c r="C21" s="36"/>
      <c r="D21" s="11" t="s">
        <v>25</v>
      </c>
      <c r="E21" s="12">
        <v>233414003</v>
      </c>
      <c r="F21" s="13">
        <v>204066652</v>
      </c>
      <c r="G21" s="13">
        <f t="shared" si="0"/>
        <v>29347351</v>
      </c>
      <c r="H21" s="13"/>
    </row>
    <row r="22" spans="2:8" ht="14.25" x14ac:dyDescent="0.15">
      <c r="B22" s="36"/>
      <c r="C22" s="36"/>
      <c r="D22" s="11" t="s">
        <v>26</v>
      </c>
      <c r="E22" s="12">
        <v>44288000</v>
      </c>
      <c r="F22" s="13">
        <v>39415589</v>
      </c>
      <c r="G22" s="13">
        <f t="shared" si="0"/>
        <v>4872411</v>
      </c>
      <c r="H22" s="13"/>
    </row>
    <row r="23" spans="2:8" ht="14.25" x14ac:dyDescent="0.15">
      <c r="B23" s="36"/>
      <c r="C23" s="36"/>
      <c r="D23" s="11" t="s">
        <v>27</v>
      </c>
      <c r="E23" s="12">
        <v>247129</v>
      </c>
      <c r="F23" s="13">
        <v>158316</v>
      </c>
      <c r="G23" s="13">
        <f t="shared" si="0"/>
        <v>88813</v>
      </c>
      <c r="H23" s="13"/>
    </row>
    <row r="24" spans="2:8" ht="14.25" x14ac:dyDescent="0.15">
      <c r="B24" s="36"/>
      <c r="C24" s="36"/>
      <c r="D24" s="11" t="s">
        <v>28</v>
      </c>
      <c r="E24" s="12">
        <v>4000000</v>
      </c>
      <c r="F24" s="13">
        <v>1927600</v>
      </c>
      <c r="G24" s="13">
        <f t="shared" si="0"/>
        <v>2072400</v>
      </c>
      <c r="H24" s="13"/>
    </row>
    <row r="25" spans="2:8" ht="14.25" x14ac:dyDescent="0.15">
      <c r="B25" s="36"/>
      <c r="C25" s="36"/>
      <c r="D25" s="11" t="s">
        <v>29</v>
      </c>
      <c r="E25" s="12">
        <v>53967000</v>
      </c>
      <c r="F25" s="13">
        <v>51807297</v>
      </c>
      <c r="G25" s="13">
        <f t="shared" si="0"/>
        <v>2159703</v>
      </c>
      <c r="H25" s="13"/>
    </row>
    <row r="26" spans="2:8" ht="14.25" x14ac:dyDescent="0.15">
      <c r="B26" s="36"/>
      <c r="C26" s="36"/>
      <c r="D26" s="11" t="s">
        <v>30</v>
      </c>
      <c r="E26" s="14">
        <v>100000</v>
      </c>
      <c r="F26" s="13">
        <v>99920</v>
      </c>
      <c r="G26" s="13">
        <f t="shared" si="0"/>
        <v>80</v>
      </c>
      <c r="H26" s="13"/>
    </row>
    <row r="27" spans="2:8" ht="14.25" x14ac:dyDescent="0.15">
      <c r="B27" s="36"/>
      <c r="C27" s="37"/>
      <c r="D27" s="15" t="s">
        <v>31</v>
      </c>
      <c r="E27" s="16">
        <f>+E20+E21+E22+E23+E24+E25+E26</f>
        <v>1157882282</v>
      </c>
      <c r="F27" s="17">
        <f>+F20+F21+F22+F23+F24+F25+F26</f>
        <v>1102433736</v>
      </c>
      <c r="G27" s="17">
        <f t="shared" si="0"/>
        <v>55448546</v>
      </c>
      <c r="H27" s="17"/>
    </row>
    <row r="28" spans="2:8" ht="14.25" x14ac:dyDescent="0.15">
      <c r="B28" s="37"/>
      <c r="C28" s="18" t="s">
        <v>32</v>
      </c>
      <c r="D28" s="19"/>
      <c r="E28" s="16">
        <f xml:space="preserve"> +E19 - E27</f>
        <v>-28749282</v>
      </c>
      <c r="F28" s="20">
        <f xml:space="preserve"> +F19 - F27</f>
        <v>1822226</v>
      </c>
      <c r="G28" s="20">
        <f t="shared" si="0"/>
        <v>-30571508</v>
      </c>
      <c r="H28" s="20"/>
    </row>
    <row r="29" spans="2:8" ht="30" x14ac:dyDescent="0.15">
      <c r="B29" s="35" t="s">
        <v>33</v>
      </c>
      <c r="C29" s="21" t="s">
        <v>10</v>
      </c>
      <c r="D29" s="15" t="s">
        <v>34</v>
      </c>
      <c r="E29" s="16">
        <f>0</f>
        <v>0</v>
      </c>
      <c r="F29" s="17">
        <f>0</f>
        <v>0</v>
      </c>
      <c r="G29" s="17">
        <f t="shared" si="0"/>
        <v>0</v>
      </c>
      <c r="H29" s="17"/>
    </row>
    <row r="30" spans="2:8" ht="14.25" x14ac:dyDescent="0.15">
      <c r="B30" s="36"/>
      <c r="C30" s="35" t="s">
        <v>23</v>
      </c>
      <c r="D30" s="11" t="s">
        <v>35</v>
      </c>
      <c r="E30" s="16">
        <v>1511000</v>
      </c>
      <c r="F30" s="13">
        <v>1510244</v>
      </c>
      <c r="G30" s="13">
        <f t="shared" si="0"/>
        <v>756</v>
      </c>
      <c r="H30" s="13"/>
    </row>
    <row r="31" spans="2:8" ht="14.25" x14ac:dyDescent="0.15">
      <c r="B31" s="36"/>
      <c r="C31" s="37"/>
      <c r="D31" s="15" t="s">
        <v>36</v>
      </c>
      <c r="E31" s="16">
        <f>+E30</f>
        <v>1511000</v>
      </c>
      <c r="F31" s="17">
        <f>+F30</f>
        <v>1510244</v>
      </c>
      <c r="G31" s="17">
        <f t="shared" si="0"/>
        <v>756</v>
      </c>
      <c r="H31" s="17"/>
    </row>
    <row r="32" spans="2:8" ht="14.25" x14ac:dyDescent="0.15">
      <c r="B32" s="37"/>
      <c r="C32" s="22" t="s">
        <v>37</v>
      </c>
      <c r="D32" s="19"/>
      <c r="E32" s="16">
        <f xml:space="preserve"> +E29 - E31</f>
        <v>-1511000</v>
      </c>
      <c r="F32" s="20">
        <f xml:space="preserve"> +F29 - F31</f>
        <v>-1510244</v>
      </c>
      <c r="G32" s="20">
        <f t="shared" si="0"/>
        <v>-756</v>
      </c>
      <c r="H32" s="20"/>
    </row>
    <row r="33" spans="2:8" ht="14.25" x14ac:dyDescent="0.15">
      <c r="B33" s="35" t="s">
        <v>38</v>
      </c>
      <c r="C33" s="35" t="s">
        <v>10</v>
      </c>
      <c r="D33" s="11" t="s">
        <v>39</v>
      </c>
      <c r="E33" s="9">
        <v>38325000</v>
      </c>
      <c r="F33" s="13">
        <v>19700000</v>
      </c>
      <c r="G33" s="13">
        <f t="shared" si="0"/>
        <v>18625000</v>
      </c>
      <c r="H33" s="13"/>
    </row>
    <row r="34" spans="2:8" ht="14.25" x14ac:dyDescent="0.15">
      <c r="B34" s="36"/>
      <c r="C34" s="36"/>
      <c r="D34" s="11" t="s">
        <v>40</v>
      </c>
      <c r="E34" s="12">
        <v>27000000</v>
      </c>
      <c r="F34" s="13">
        <v>10500000</v>
      </c>
      <c r="G34" s="13">
        <f t="shared" si="0"/>
        <v>16500000</v>
      </c>
      <c r="H34" s="13"/>
    </row>
    <row r="35" spans="2:8" ht="14.25" x14ac:dyDescent="0.15">
      <c r="B35" s="36"/>
      <c r="C35" s="36"/>
      <c r="D35" s="11" t="s">
        <v>41</v>
      </c>
      <c r="E35" s="14">
        <v>15463000</v>
      </c>
      <c r="F35" s="13">
        <v>15502310</v>
      </c>
      <c r="G35" s="13">
        <f t="shared" si="0"/>
        <v>-39310</v>
      </c>
      <c r="H35" s="13"/>
    </row>
    <row r="36" spans="2:8" ht="14.25" x14ac:dyDescent="0.15">
      <c r="B36" s="36"/>
      <c r="C36" s="37"/>
      <c r="D36" s="15" t="s">
        <v>42</v>
      </c>
      <c r="E36" s="16">
        <f>+E33+E34+E35</f>
        <v>80788000</v>
      </c>
      <c r="F36" s="17">
        <f>+F33+F34+F35</f>
        <v>45702310</v>
      </c>
      <c r="G36" s="17">
        <f t="shared" si="0"/>
        <v>35085690</v>
      </c>
      <c r="H36" s="17"/>
    </row>
    <row r="37" spans="2:8" ht="14.25" x14ac:dyDescent="0.15">
      <c r="B37" s="36"/>
      <c r="C37" s="35" t="s">
        <v>23</v>
      </c>
      <c r="D37" s="11" t="s">
        <v>43</v>
      </c>
      <c r="E37" s="9">
        <v>27000000</v>
      </c>
      <c r="F37" s="13">
        <v>10500000</v>
      </c>
      <c r="G37" s="13">
        <f t="shared" si="0"/>
        <v>16500000</v>
      </c>
      <c r="H37" s="13"/>
    </row>
    <row r="38" spans="2:8" ht="14.25" x14ac:dyDescent="0.15">
      <c r="B38" s="36"/>
      <c r="C38" s="36"/>
      <c r="D38" s="11" t="s">
        <v>44</v>
      </c>
      <c r="E38" s="12">
        <v>97000000</v>
      </c>
      <c r="F38" s="13">
        <v>97000000</v>
      </c>
      <c r="G38" s="13">
        <f t="shared" si="0"/>
        <v>0</v>
      </c>
      <c r="H38" s="13"/>
    </row>
    <row r="39" spans="2:8" ht="14.25" x14ac:dyDescent="0.15">
      <c r="B39" s="36"/>
      <c r="C39" s="36"/>
      <c r="D39" s="23" t="s">
        <v>45</v>
      </c>
      <c r="E39" s="14">
        <v>27503000</v>
      </c>
      <c r="F39" s="24">
        <v>26519190</v>
      </c>
      <c r="G39" s="24">
        <f t="shared" si="0"/>
        <v>983810</v>
      </c>
      <c r="H39" s="24"/>
    </row>
    <row r="40" spans="2:8" ht="14.25" x14ac:dyDescent="0.15">
      <c r="B40" s="36"/>
      <c r="C40" s="37"/>
      <c r="D40" s="25" t="s">
        <v>46</v>
      </c>
      <c r="E40" s="16">
        <f>+E37+E38+E39</f>
        <v>151503000</v>
      </c>
      <c r="F40" s="26">
        <f>+F37+F38+F39</f>
        <v>134019190</v>
      </c>
      <c r="G40" s="26">
        <f t="shared" si="0"/>
        <v>17483810</v>
      </c>
      <c r="H40" s="26"/>
    </row>
    <row r="41" spans="2:8" ht="14.25" x14ac:dyDescent="0.15">
      <c r="B41" s="37"/>
      <c r="C41" s="22" t="s">
        <v>47</v>
      </c>
      <c r="D41" s="19"/>
      <c r="E41" s="16">
        <f xml:space="preserve"> +E36 - E40</f>
        <v>-70715000</v>
      </c>
      <c r="F41" s="20">
        <f xml:space="preserve"> +F36 - F40</f>
        <v>-88316880</v>
      </c>
      <c r="G41" s="20">
        <f t="shared" si="0"/>
        <v>17601880</v>
      </c>
      <c r="H41" s="20"/>
    </row>
    <row r="42" spans="2:8" ht="14.25" x14ac:dyDescent="0.15">
      <c r="B42" s="27" t="s">
        <v>48</v>
      </c>
      <c r="C42" s="28"/>
      <c r="D42" s="29"/>
      <c r="E42" s="9"/>
      <c r="F42" s="30"/>
      <c r="G42" s="30">
        <f>E42 + E43</f>
        <v>0</v>
      </c>
      <c r="H42" s="30"/>
    </row>
    <row r="43" spans="2:8" ht="14.25" x14ac:dyDescent="0.15">
      <c r="B43" s="31"/>
      <c r="C43" s="32"/>
      <c r="D43" s="33"/>
      <c r="E43" s="14"/>
      <c r="F43" s="34"/>
      <c r="G43" s="34"/>
      <c r="H43" s="34"/>
    </row>
    <row r="44" spans="2:8" ht="14.25" x14ac:dyDescent="0.15">
      <c r="B44" s="22" t="s">
        <v>49</v>
      </c>
      <c r="C44" s="18"/>
      <c r="D44" s="19"/>
      <c r="E44" s="16">
        <f xml:space="preserve"> +E28 +E32 +E41 - (E42 + E43)</f>
        <v>-100975282</v>
      </c>
      <c r="F44" s="20">
        <f xml:space="preserve"> +F28 +F32 +F41 - (F42 + F43)</f>
        <v>-88004898</v>
      </c>
      <c r="G44" s="20">
        <f t="shared" si="0"/>
        <v>-12970384</v>
      </c>
      <c r="H44" s="20"/>
    </row>
    <row r="45" spans="2:8" ht="14.25" x14ac:dyDescent="0.15">
      <c r="B45" s="22" t="s">
        <v>50</v>
      </c>
      <c r="C45" s="18"/>
      <c r="D45" s="19"/>
      <c r="E45" s="16">
        <v>200069000</v>
      </c>
      <c r="F45" s="20">
        <v>199626457</v>
      </c>
      <c r="G45" s="20">
        <f t="shared" si="0"/>
        <v>442543</v>
      </c>
      <c r="H45" s="20"/>
    </row>
    <row r="46" spans="2:8" ht="14.25" x14ac:dyDescent="0.15">
      <c r="B46" s="22" t="s">
        <v>51</v>
      </c>
      <c r="C46" s="18"/>
      <c r="D46" s="19"/>
      <c r="E46" s="16">
        <f xml:space="preserve"> +E44 +E45</f>
        <v>99093718</v>
      </c>
      <c r="F46" s="20">
        <f xml:space="preserve"> +F44 +F45</f>
        <v>111621559</v>
      </c>
      <c r="G46" s="20">
        <f t="shared" si="0"/>
        <v>-12527841</v>
      </c>
      <c r="H46" s="20"/>
    </row>
  </sheetData>
  <mergeCells count="11">
    <mergeCell ref="B3:H3"/>
    <mergeCell ref="B5:H5"/>
    <mergeCell ref="B7:D7"/>
    <mergeCell ref="B8:B28"/>
    <mergeCell ref="C8:C19"/>
    <mergeCell ref="C20:C27"/>
    <mergeCell ref="B29:B32"/>
    <mergeCell ref="C30:C31"/>
    <mergeCell ref="B33:B41"/>
    <mergeCell ref="C33:C36"/>
    <mergeCell ref="C37:C40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第二号第一様式</vt:lpstr>
      <vt:lpstr>第一号第一様式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靖子</dc:creator>
  <cp:lastModifiedBy>三上 貴大</cp:lastModifiedBy>
  <dcterms:created xsi:type="dcterms:W3CDTF">2018-06-26T05:22:46Z</dcterms:created>
  <dcterms:modified xsi:type="dcterms:W3CDTF">2020-02-13T04:36:24Z</dcterms:modified>
</cp:coreProperties>
</file>