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■■■□管理\◎　経理・総務　◎\★決算関係一式\令和3年度(R3.9.1～R4.8.31)決算関係書類\2022年11月23日理事会\第2号議案　令和4年度事業計画および予算\最終版はこのフォルダーに入れてください\"/>
    </mc:Choice>
  </mc:AlternateContent>
  <xr:revisionPtr revIDLastSave="0" documentId="13_ncr:1_{B0E9B4DE-3066-4F8C-8F82-0528C97476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4年度予算←これだけ印刷" sheetId="5" r:id="rId1"/>
    <sheet name="無視して下さい→" sheetId="9" r:id="rId2"/>
    <sheet name="活動計算書 (比較)" sheetId="12" r:id="rId3"/>
    <sheet name="活動計算書" sheetId="4" r:id="rId4"/>
    <sheet name="貸借対照表" sheetId="2" r:id="rId5"/>
    <sheet name="財産目録" sheetId="8" r:id="rId6"/>
    <sheet name="単年度試算表" sheetId="1" r:id="rId7"/>
    <sheet name="前期試算表" sheetId="3" r:id="rId8"/>
    <sheet name="収益事業損益" sheetId="6" r:id="rId9"/>
    <sheet name="別表" sheetId="7" r:id="rId10"/>
    <sheet name="Sheet10" sheetId="10" r:id="rId11"/>
    <sheet name="Sheet11" sheetId="11" r:id="rId12"/>
  </sheets>
  <definedNames>
    <definedName name="_xlnm.Print_Area" localSheetId="3">活動計算書!$A$1:$I$141</definedName>
    <definedName name="_xlnm.Print_Area" localSheetId="2">'活動計算書 (比較)'!$A$1:$I$117</definedName>
    <definedName name="_xlnm.Print_Area" localSheetId="5">財産目録!$A$1:$I$126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67" i="5" l="1"/>
  <c r="BC66" i="5"/>
  <c r="BB98" i="5" l="1"/>
  <c r="BB99" i="5" s="1"/>
  <c r="BB100" i="5" s="1"/>
  <c r="AQ94" i="5" l="1"/>
  <c r="BC94" i="5" s="1"/>
  <c r="AQ57" i="5"/>
  <c r="BC57" i="5" s="1"/>
  <c r="AQ95" i="5"/>
  <c r="BC95" i="5" s="1"/>
  <c r="AQ96" i="5"/>
  <c r="BC96" i="5" s="1"/>
  <c r="AQ45" i="5" l="1"/>
  <c r="BC45" i="5" s="1"/>
  <c r="AQ44" i="5"/>
  <c r="BC44" i="5" s="1"/>
  <c r="AQ43" i="5" l="1"/>
  <c r="BC43" i="5" s="1"/>
  <c r="AQ32" i="5" l="1"/>
  <c r="BC32" i="5" s="1"/>
  <c r="AQ24" i="5"/>
  <c r="K123" i="8" l="1"/>
  <c r="K100" i="8" l="1"/>
  <c r="K97" i="8"/>
  <c r="G76" i="8"/>
  <c r="K53" i="8"/>
  <c r="G44" i="8"/>
  <c r="G42" i="8"/>
  <c r="G41" i="8"/>
  <c r="H101" i="8" s="1"/>
  <c r="G40" i="8"/>
  <c r="G36" i="8"/>
  <c r="K31" i="8"/>
  <c r="G35" i="2"/>
  <c r="E33" i="2"/>
  <c r="K42" i="8" l="1"/>
  <c r="I81" i="4"/>
  <c r="AQ81" i="5" l="1"/>
  <c r="BC81" i="5" s="1"/>
  <c r="AQ16" i="5" l="1"/>
  <c r="BC16" i="5" s="1"/>
  <c r="C16" i="5"/>
  <c r="I20" i="4"/>
  <c r="H32" i="8" l="1"/>
  <c r="I14" i="12" l="1"/>
  <c r="I51" i="4"/>
  <c r="AQ93" i="5" l="1"/>
  <c r="BC93" i="5" s="1"/>
  <c r="AQ22" i="5"/>
  <c r="K117" i="8" l="1"/>
  <c r="E25" i="2"/>
  <c r="AQ88" i="5"/>
  <c r="BC88" i="5" s="1"/>
  <c r="C88" i="5"/>
  <c r="I88" i="4"/>
  <c r="C50" i="5"/>
  <c r="AQ26" i="5"/>
  <c r="BC26" i="5" s="1"/>
  <c r="AQ28" i="5"/>
  <c r="BC28" i="5" s="1"/>
  <c r="C28" i="5"/>
  <c r="C29" i="5"/>
  <c r="C12" i="5"/>
  <c r="C13" i="5"/>
  <c r="C14" i="5"/>
  <c r="C15" i="5"/>
  <c r="C17" i="5"/>
  <c r="C18" i="5"/>
  <c r="AQ14" i="5"/>
  <c r="BC14" i="5" s="1"/>
  <c r="AQ13" i="5"/>
  <c r="BC13" i="5" s="1"/>
  <c r="I32" i="4"/>
  <c r="I30" i="4"/>
  <c r="I19" i="4"/>
  <c r="I21" i="4"/>
  <c r="AQ50" i="5" l="1"/>
  <c r="BC50" i="5" s="1"/>
  <c r="I92" i="4"/>
  <c r="I91" i="4"/>
  <c r="AQ92" i="5" l="1"/>
  <c r="BC92" i="5" s="1"/>
  <c r="AQ78" i="5" l="1"/>
  <c r="BC78" i="5" s="1"/>
  <c r="I70" i="4" l="1"/>
  <c r="AQ76" i="5"/>
  <c r="BC76" i="5" s="1"/>
  <c r="AQ77" i="5"/>
  <c r="BC77" i="5" s="1"/>
  <c r="AQ31" i="5"/>
  <c r="BC31" i="5" s="1"/>
  <c r="C31" i="5"/>
  <c r="AQ30" i="5"/>
  <c r="BC30" i="5" s="1"/>
  <c r="C30" i="5"/>
  <c r="AQ35" i="5"/>
  <c r="BC35" i="5" s="1"/>
  <c r="C35" i="5"/>
  <c r="AQ34" i="5"/>
  <c r="BC34" i="5" s="1"/>
  <c r="C34" i="5"/>
  <c r="AQ33" i="5"/>
  <c r="BC33" i="5" s="1"/>
  <c r="C33" i="5"/>
  <c r="AQ20" i="5"/>
  <c r="BC20" i="5" s="1"/>
  <c r="C20" i="5"/>
  <c r="AQ21" i="5"/>
  <c r="BC21" i="5" s="1"/>
  <c r="C21" i="5"/>
  <c r="I36" i="4"/>
  <c r="I35" i="4"/>
  <c r="I34" i="4"/>
  <c r="I38" i="4"/>
  <c r="I37" i="4"/>
  <c r="I25" i="4"/>
  <c r="I24" i="4"/>
  <c r="K113" i="8"/>
  <c r="I23" i="12" l="1"/>
  <c r="I82" i="4"/>
  <c r="I27" i="4"/>
  <c r="AQ23" i="5" l="1"/>
  <c r="BC23" i="5" s="1"/>
  <c r="C23" i="5"/>
  <c r="G124" i="4" l="1"/>
  <c r="K62" i="8" l="1"/>
  <c r="C36" i="5"/>
  <c r="C37" i="5"/>
  <c r="C38" i="5"/>
  <c r="C39" i="5"/>
  <c r="C40" i="5"/>
  <c r="AQ29" i="5"/>
  <c r="BC29" i="5" s="1"/>
  <c r="AQ37" i="5"/>
  <c r="BC37" i="5" s="1"/>
  <c r="AQ36" i="5"/>
  <c r="BC36" i="5" s="1"/>
  <c r="I40" i="4"/>
  <c r="I39" i="4"/>
  <c r="I42" i="4"/>
  <c r="I33" i="4"/>
  <c r="I116" i="12" l="1"/>
  <c r="H101" i="12"/>
  <c r="G101" i="12"/>
  <c r="I80" i="12"/>
  <c r="G72" i="12"/>
  <c r="I101" i="12" l="1"/>
  <c r="G104" i="12"/>
  <c r="I74" i="12"/>
  <c r="H72" i="12"/>
  <c r="I49" i="12"/>
  <c r="I43" i="12"/>
  <c r="G40" i="12"/>
  <c r="H40" i="12"/>
  <c r="I36" i="12"/>
  <c r="I29" i="12"/>
  <c r="I9" i="12"/>
  <c r="I40" i="12" l="1"/>
  <c r="H104" i="12"/>
  <c r="I104" i="12" s="1"/>
  <c r="I72" i="12"/>
  <c r="H113" i="12"/>
  <c r="G113" i="12"/>
  <c r="H108" i="12"/>
  <c r="G108" i="12"/>
  <c r="I107" i="12"/>
  <c r="I103" i="12"/>
  <c r="H100" i="12"/>
  <c r="G100" i="12"/>
  <c r="I99" i="12"/>
  <c r="E99" i="12"/>
  <c r="I98" i="12"/>
  <c r="E98" i="12"/>
  <c r="I97" i="12"/>
  <c r="E97" i="12"/>
  <c r="I96" i="12"/>
  <c r="I95" i="12"/>
  <c r="I94" i="12"/>
  <c r="E94" i="12"/>
  <c r="I93" i="12"/>
  <c r="E93" i="12"/>
  <c r="I92" i="12"/>
  <c r="I91" i="12"/>
  <c r="E91" i="12"/>
  <c r="I90" i="12"/>
  <c r="E90" i="12"/>
  <c r="I89" i="12"/>
  <c r="E89" i="12"/>
  <c r="I88" i="12"/>
  <c r="E88" i="12"/>
  <c r="I87" i="12"/>
  <c r="E87" i="12"/>
  <c r="I86" i="12"/>
  <c r="E86" i="12"/>
  <c r="I85" i="12"/>
  <c r="E85" i="12"/>
  <c r="I84" i="12"/>
  <c r="E84" i="12"/>
  <c r="I83" i="12"/>
  <c r="E83" i="12"/>
  <c r="I82" i="12"/>
  <c r="E82" i="12"/>
  <c r="I81" i="12"/>
  <c r="E81" i="12"/>
  <c r="H79" i="12"/>
  <c r="I78" i="12"/>
  <c r="E78" i="12"/>
  <c r="I77" i="12"/>
  <c r="E77" i="12"/>
  <c r="I76" i="12"/>
  <c r="E76" i="12"/>
  <c r="G75" i="12"/>
  <c r="I75" i="12" s="1"/>
  <c r="E75" i="12"/>
  <c r="H71" i="12"/>
  <c r="G71" i="12"/>
  <c r="I70" i="12"/>
  <c r="E70" i="12"/>
  <c r="I69" i="12"/>
  <c r="E69" i="12"/>
  <c r="I68" i="12"/>
  <c r="I67" i="12"/>
  <c r="I66" i="12"/>
  <c r="E66" i="12"/>
  <c r="I65" i="12"/>
  <c r="E65" i="12"/>
  <c r="I64" i="12"/>
  <c r="E64" i="12"/>
  <c r="I63" i="12"/>
  <c r="I62" i="12"/>
  <c r="I61" i="12"/>
  <c r="E61" i="12"/>
  <c r="I60" i="12"/>
  <c r="E60" i="12"/>
  <c r="I59" i="12"/>
  <c r="E59" i="12"/>
  <c r="I58" i="12"/>
  <c r="E58" i="12"/>
  <c r="I57" i="12"/>
  <c r="E57" i="12"/>
  <c r="I56" i="12"/>
  <c r="E56" i="12"/>
  <c r="I55" i="12"/>
  <c r="E55" i="12"/>
  <c r="I54" i="12"/>
  <c r="E54" i="12"/>
  <c r="I53" i="12"/>
  <c r="E53" i="12"/>
  <c r="I52" i="12"/>
  <c r="E52" i="12"/>
  <c r="I51" i="12"/>
  <c r="E51" i="12"/>
  <c r="I50" i="12"/>
  <c r="H48" i="12"/>
  <c r="G48" i="12"/>
  <c r="I47" i="12"/>
  <c r="E47" i="12"/>
  <c r="I46" i="12"/>
  <c r="E46" i="12"/>
  <c r="I45" i="12"/>
  <c r="E45" i="12"/>
  <c r="I44" i="12"/>
  <c r="E44" i="12"/>
  <c r="I39" i="12"/>
  <c r="D39" i="12"/>
  <c r="I38" i="12"/>
  <c r="I37" i="12"/>
  <c r="D37" i="12"/>
  <c r="I35" i="12"/>
  <c r="D35" i="12"/>
  <c r="I34" i="12"/>
  <c r="D34" i="12"/>
  <c r="I33" i="12"/>
  <c r="D33" i="12"/>
  <c r="I32" i="12"/>
  <c r="I31" i="12"/>
  <c r="I30" i="12"/>
  <c r="I28" i="12"/>
  <c r="I27" i="12"/>
  <c r="I26" i="12"/>
  <c r="I25" i="12"/>
  <c r="I24" i="12"/>
  <c r="G22" i="12"/>
  <c r="I22" i="12" s="1"/>
  <c r="G21" i="12"/>
  <c r="I21" i="12" s="1"/>
  <c r="I20" i="12"/>
  <c r="I19" i="12"/>
  <c r="I18" i="12"/>
  <c r="I17" i="12"/>
  <c r="I16" i="12"/>
  <c r="I15" i="12"/>
  <c r="I13" i="12"/>
  <c r="I12" i="12"/>
  <c r="I11" i="12"/>
  <c r="I10" i="12"/>
  <c r="K26" i="12" l="1"/>
  <c r="I79" i="12"/>
  <c r="I100" i="12"/>
  <c r="H105" i="12"/>
  <c r="I71" i="12"/>
  <c r="I48" i="12"/>
  <c r="K39" i="12"/>
  <c r="K35" i="12"/>
  <c r="K22" i="12"/>
  <c r="K13" i="12"/>
  <c r="G79" i="12"/>
  <c r="G105" i="12" s="1"/>
  <c r="K28" i="12"/>
  <c r="I105" i="12" l="1"/>
  <c r="G115" i="12"/>
  <c r="G117" i="12" s="1"/>
  <c r="H115" i="12"/>
  <c r="I118" i="4"/>
  <c r="AQ91" i="5"/>
  <c r="BC91" i="5" s="1"/>
  <c r="AQ17" i="5"/>
  <c r="BC17" i="5" s="1"/>
  <c r="AQ15" i="5"/>
  <c r="BC15" i="5" s="1"/>
  <c r="I18" i="4"/>
  <c r="I17" i="4"/>
  <c r="H117" i="12" l="1"/>
  <c r="I117" i="12" s="1"/>
  <c r="I115" i="12"/>
  <c r="AQ55" i="5"/>
  <c r="BC55" i="5" s="1"/>
  <c r="AQ11" i="5" l="1"/>
  <c r="BC11" i="5" s="1"/>
  <c r="C24" i="5"/>
  <c r="BC22" i="5"/>
  <c r="C22" i="5"/>
  <c r="C19" i="5"/>
  <c r="AQ18" i="5"/>
  <c r="BC18" i="5" s="1"/>
  <c r="AQ12" i="5"/>
  <c r="BC12" i="5" s="1"/>
  <c r="C11" i="5"/>
  <c r="I28" i="4"/>
  <c r="I26" i="4"/>
  <c r="I23" i="4"/>
  <c r="AQ19" i="5" s="1"/>
  <c r="BC19" i="5" s="1"/>
  <c r="I22" i="4"/>
  <c r="I16" i="4"/>
  <c r="I15" i="4"/>
  <c r="K28" i="4" l="1"/>
  <c r="K82" i="8" l="1"/>
  <c r="K18" i="8"/>
  <c r="D56" i="4" l="1"/>
  <c r="C55" i="5" s="1"/>
  <c r="I56" i="4"/>
  <c r="I120" i="4" l="1"/>
  <c r="C14" i="6" l="1"/>
  <c r="C12" i="6" l="1"/>
  <c r="E27" i="8"/>
  <c r="P98" i="5"/>
  <c r="AQ64" i="5"/>
  <c r="AQ56" i="5"/>
  <c r="BC56" i="5" s="1"/>
  <c r="C56" i="5"/>
  <c r="I94" i="4"/>
  <c r="I93" i="4"/>
  <c r="G137" i="1" s="1"/>
  <c r="I86" i="4"/>
  <c r="I117" i="4"/>
  <c r="E120" i="4"/>
  <c r="I90" i="4"/>
  <c r="G113" i="1" s="1"/>
  <c r="I89" i="4"/>
  <c r="G110" i="1" s="1"/>
  <c r="I79" i="4"/>
  <c r="I74" i="4"/>
  <c r="I58" i="4"/>
  <c r="I43" i="4"/>
  <c r="I46" i="4"/>
  <c r="AQ42" i="5" s="1"/>
  <c r="I44" i="4"/>
  <c r="AQ40" i="5" s="1"/>
  <c r="BC40" i="5" s="1"/>
  <c r="I64" i="4"/>
  <c r="H118" i="8"/>
  <c r="E131" i="7"/>
  <c r="E132" i="7" s="1"/>
  <c r="E117" i="7"/>
  <c r="E118" i="7" s="1"/>
  <c r="G96" i="7"/>
  <c r="F96" i="7"/>
  <c r="E95" i="7"/>
  <c r="D95" i="7"/>
  <c r="E94" i="7"/>
  <c r="D94" i="7"/>
  <c r="D167" i="1"/>
  <c r="E167" i="1"/>
  <c r="E128" i="7"/>
  <c r="E124" i="7"/>
  <c r="E115" i="7"/>
  <c r="E112" i="7"/>
  <c r="D106" i="7"/>
  <c r="F99" i="7"/>
  <c r="D98" i="7"/>
  <c r="D97" i="7"/>
  <c r="G90" i="7"/>
  <c r="F90" i="7"/>
  <c r="G83" i="7"/>
  <c r="F83" i="7"/>
  <c r="D83" i="7"/>
  <c r="D82" i="7"/>
  <c r="E88" i="7"/>
  <c r="E89" i="7"/>
  <c r="D89" i="7"/>
  <c r="D88" i="7"/>
  <c r="H124" i="8"/>
  <c r="E120" i="8"/>
  <c r="D156" i="1"/>
  <c r="D101" i="1"/>
  <c r="E114" i="8"/>
  <c r="E108" i="8"/>
  <c r="E105" i="8"/>
  <c r="E91" i="8"/>
  <c r="E88" i="8"/>
  <c r="E86" i="8"/>
  <c r="E85" i="8"/>
  <c r="E63" i="8"/>
  <c r="E54" i="8"/>
  <c r="E43" i="8"/>
  <c r="E35" i="8"/>
  <c r="I60" i="7"/>
  <c r="H60" i="7"/>
  <c r="G60" i="7"/>
  <c r="F60" i="7"/>
  <c r="E60" i="7"/>
  <c r="J59" i="7"/>
  <c r="J58" i="7"/>
  <c r="J60" i="7" s="1"/>
  <c r="I56" i="7"/>
  <c r="H56" i="7"/>
  <c r="G56" i="7"/>
  <c r="E56" i="7"/>
  <c r="J54" i="7"/>
  <c r="I52" i="7"/>
  <c r="E40" i="7" s="1"/>
  <c r="H52" i="7"/>
  <c r="G52" i="7"/>
  <c r="E52" i="7"/>
  <c r="C52" i="7"/>
  <c r="C56" i="7" s="1"/>
  <c r="C60" i="7" s="1"/>
  <c r="C51" i="7"/>
  <c r="C55" i="7" s="1"/>
  <c r="C59" i="7" s="1"/>
  <c r="J50" i="7"/>
  <c r="I48" i="7"/>
  <c r="H48" i="7"/>
  <c r="G48" i="7"/>
  <c r="F48" i="7"/>
  <c r="E48" i="7"/>
  <c r="J47" i="7"/>
  <c r="J46" i="7"/>
  <c r="J48" i="7" s="1"/>
  <c r="C46" i="7"/>
  <c r="C50" i="7" s="1"/>
  <c r="C54" i="7" s="1"/>
  <c r="C58" i="7" s="1"/>
  <c r="E41" i="7"/>
  <c r="F41" i="7" s="1"/>
  <c r="E39" i="7"/>
  <c r="F38" i="7"/>
  <c r="A7" i="6"/>
  <c r="C8" i="6"/>
  <c r="A6" i="6"/>
  <c r="A5" i="6"/>
  <c r="C98" i="5"/>
  <c r="AQ85" i="5"/>
  <c r="BC85" i="5" s="1"/>
  <c r="AQ73" i="5"/>
  <c r="BC73" i="5" s="1"/>
  <c r="AQ87" i="5"/>
  <c r="BC87" i="5" s="1"/>
  <c r="AQ79" i="5"/>
  <c r="BC79" i="5" s="1"/>
  <c r="AQ72" i="5"/>
  <c r="BC72" i="5" s="1"/>
  <c r="AV98" i="5"/>
  <c r="V98" i="5"/>
  <c r="AQ70" i="5"/>
  <c r="BC70" i="5" s="1"/>
  <c r="AQ69" i="5"/>
  <c r="BC69" i="5" s="1"/>
  <c r="C69" i="5"/>
  <c r="C68" i="5"/>
  <c r="AF67" i="5"/>
  <c r="C67" i="5"/>
  <c r="AQ66" i="5"/>
  <c r="C62" i="5"/>
  <c r="AQ58" i="5"/>
  <c r="AQ53" i="5"/>
  <c r="C42" i="5"/>
  <c r="AQ41" i="5"/>
  <c r="BC41" i="5" s="1"/>
  <c r="C41" i="5"/>
  <c r="AQ39" i="5"/>
  <c r="BC39" i="5" s="1"/>
  <c r="AQ9" i="5"/>
  <c r="BC9" i="5" s="1"/>
  <c r="C9" i="5"/>
  <c r="AQ8" i="5"/>
  <c r="BC8" i="5" s="1"/>
  <c r="C8" i="5"/>
  <c r="C7" i="5"/>
  <c r="C6" i="5"/>
  <c r="E45" i="2"/>
  <c r="E42" i="2"/>
  <c r="H43" i="2"/>
  <c r="E41" i="2"/>
  <c r="E40" i="2"/>
  <c r="G31" i="2"/>
  <c r="E29" i="2"/>
  <c r="E26" i="2"/>
  <c r="E23" i="2"/>
  <c r="E22" i="2"/>
  <c r="G27" i="2"/>
  <c r="E21" i="2"/>
  <c r="E20" i="2"/>
  <c r="E11" i="2"/>
  <c r="E10" i="2"/>
  <c r="H137" i="4"/>
  <c r="I136" i="4"/>
  <c r="I134" i="4"/>
  <c r="G132" i="4"/>
  <c r="I127" i="4"/>
  <c r="G153" i="1" s="1"/>
  <c r="H124" i="4"/>
  <c r="I123" i="4"/>
  <c r="E123" i="4"/>
  <c r="I115" i="4"/>
  <c r="E115" i="4"/>
  <c r="I119" i="4"/>
  <c r="G138" i="1" s="1"/>
  <c r="E119" i="4"/>
  <c r="I122" i="4"/>
  <c r="I116" i="4"/>
  <c r="E116" i="4"/>
  <c r="I110" i="4"/>
  <c r="E110" i="4"/>
  <c r="I114" i="4"/>
  <c r="E114" i="4"/>
  <c r="I121" i="4"/>
  <c r="I113" i="4"/>
  <c r="E113" i="4"/>
  <c r="E108" i="4"/>
  <c r="I109" i="4"/>
  <c r="E109" i="4"/>
  <c r="I106" i="4"/>
  <c r="E106" i="4"/>
  <c r="E112" i="4"/>
  <c r="I105" i="4"/>
  <c r="E105" i="4"/>
  <c r="E111" i="4"/>
  <c r="H103" i="4"/>
  <c r="E102" i="4"/>
  <c r="E101" i="4"/>
  <c r="E100" i="4"/>
  <c r="G103" i="4"/>
  <c r="E99" i="4"/>
  <c r="E94" i="4"/>
  <c r="C97" i="5" s="1"/>
  <c r="E83" i="4"/>
  <c r="C83" i="5" s="1"/>
  <c r="E86" i="4"/>
  <c r="I84" i="4"/>
  <c r="E84" i="4"/>
  <c r="C84" i="5" s="1"/>
  <c r="E85" i="4"/>
  <c r="C85" i="5" s="1"/>
  <c r="I73" i="4"/>
  <c r="C73" i="5"/>
  <c r="I87" i="4"/>
  <c r="C87" i="5"/>
  <c r="E80" i="4"/>
  <c r="C80" i="5" s="1"/>
  <c r="I76" i="4"/>
  <c r="E90" i="4"/>
  <c r="C90" i="5" s="1"/>
  <c r="E89" i="4"/>
  <c r="C89" i="5" s="1"/>
  <c r="E79" i="4"/>
  <c r="A12" i="6" s="1"/>
  <c r="E74" i="4"/>
  <c r="C74" i="5" s="1"/>
  <c r="E75" i="4"/>
  <c r="C75" i="5" s="1"/>
  <c r="I72" i="4"/>
  <c r="E72" i="4"/>
  <c r="C72" i="5" s="1"/>
  <c r="C11" i="6"/>
  <c r="E78" i="4"/>
  <c r="C78" i="5" s="1"/>
  <c r="C10" i="6"/>
  <c r="E71" i="4"/>
  <c r="A10" i="6" s="1"/>
  <c r="E77" i="4"/>
  <c r="I69" i="4"/>
  <c r="E66" i="4"/>
  <c r="C66" i="5" s="1"/>
  <c r="I65" i="4"/>
  <c r="G64" i="1" s="1"/>
  <c r="E65" i="4"/>
  <c r="C65" i="5" s="1"/>
  <c r="E64" i="4"/>
  <c r="C64" i="5" s="1"/>
  <c r="E63" i="4"/>
  <c r="A9" i="6" s="1"/>
  <c r="D58" i="4"/>
  <c r="C58" i="5" s="1"/>
  <c r="D54" i="4"/>
  <c r="C53" i="5" s="1"/>
  <c r="I53" i="4"/>
  <c r="D53" i="4"/>
  <c r="C52" i="5" s="1"/>
  <c r="AQ51" i="5"/>
  <c r="BC51" i="5" s="1"/>
  <c r="C51" i="5"/>
  <c r="AQ49" i="5"/>
  <c r="BC49" i="5" s="1"/>
  <c r="C49" i="5"/>
  <c r="C48" i="5"/>
  <c r="AQ47" i="5"/>
  <c r="BC47" i="5" s="1"/>
  <c r="C47" i="5"/>
  <c r="I41" i="4"/>
  <c r="K43" i="4" s="1"/>
  <c r="I10" i="4"/>
  <c r="E158" i="1"/>
  <c r="F153" i="1"/>
  <c r="I149" i="1"/>
  <c r="F145" i="1"/>
  <c r="F139" i="1"/>
  <c r="F138" i="1"/>
  <c r="F137" i="1"/>
  <c r="F133" i="1"/>
  <c r="F130" i="1"/>
  <c r="F129" i="1"/>
  <c r="F127" i="1"/>
  <c r="F125" i="1"/>
  <c r="F120" i="1"/>
  <c r="F117" i="1"/>
  <c r="F113" i="1"/>
  <c r="F110" i="1"/>
  <c r="F102" i="1"/>
  <c r="F98" i="1"/>
  <c r="F96" i="1"/>
  <c r="F89" i="1"/>
  <c r="F86" i="1"/>
  <c r="F77" i="1"/>
  <c r="F74" i="1"/>
  <c r="F70" i="1"/>
  <c r="F65" i="1"/>
  <c r="F64" i="1"/>
  <c r="F57" i="1"/>
  <c r="G38" i="1"/>
  <c r="I45" i="4"/>
  <c r="I66" i="4"/>
  <c r="I112" i="4"/>
  <c r="I107" i="4"/>
  <c r="I12" i="4"/>
  <c r="I50" i="4"/>
  <c r="I77" i="4"/>
  <c r="I102" i="4"/>
  <c r="I85" i="4"/>
  <c r="G129" i="1" s="1"/>
  <c r="I101" i="4"/>
  <c r="I57" i="4"/>
  <c r="A17" i="6"/>
  <c r="C9" i="6"/>
  <c r="I52" i="4"/>
  <c r="I100" i="4"/>
  <c r="I13" i="4"/>
  <c r="I48" i="4"/>
  <c r="H67" i="4"/>
  <c r="I108" i="4"/>
  <c r="AQ75" i="5"/>
  <c r="BC75" i="5" s="1"/>
  <c r="AQ90" i="5"/>
  <c r="BC90" i="5" s="1"/>
  <c r="AQ82" i="5"/>
  <c r="BC82" i="5" s="1"/>
  <c r="AQ65" i="5"/>
  <c r="BC65" i="5" s="1"/>
  <c r="H46" i="2"/>
  <c r="AQ38" i="5"/>
  <c r="BC38" i="5" s="1"/>
  <c r="AQ6" i="5"/>
  <c r="BC6" i="5" s="1"/>
  <c r="G39" i="7"/>
  <c r="H39" i="7"/>
  <c r="H110" i="1" l="1"/>
  <c r="H129" i="1"/>
  <c r="H153" i="1"/>
  <c r="A13" i="6"/>
  <c r="E14" i="7"/>
  <c r="H137" i="1"/>
  <c r="H132" i="7"/>
  <c r="F55" i="7" s="1"/>
  <c r="F56" i="7" s="1"/>
  <c r="H118" i="7"/>
  <c r="H113" i="1"/>
  <c r="K58" i="4"/>
  <c r="A11" i="6"/>
  <c r="C79" i="5"/>
  <c r="C63" i="5"/>
  <c r="A3" i="6"/>
  <c r="C86" i="5"/>
  <c r="A14" i="6"/>
  <c r="AV67" i="5"/>
  <c r="AV99" i="5" s="1"/>
  <c r="I47" i="2"/>
  <c r="I125" i="8"/>
  <c r="AF98" i="5"/>
  <c r="AF99" i="5" s="1"/>
  <c r="AQ89" i="5"/>
  <c r="BC89" i="5" s="1"/>
  <c r="AQ80" i="5"/>
  <c r="BC80" i="5" s="1"/>
  <c r="AQ84" i="5"/>
  <c r="BC84" i="5" s="1"/>
  <c r="V67" i="5"/>
  <c r="V99" i="5" s="1"/>
  <c r="P67" i="5"/>
  <c r="P99" i="5" s="1"/>
  <c r="AQ83" i="5"/>
  <c r="BC83" i="5" s="1"/>
  <c r="AQ97" i="5"/>
  <c r="BC97" i="5" s="1"/>
  <c r="C71" i="5"/>
  <c r="I78" i="4"/>
  <c r="G86" i="1" s="1"/>
  <c r="H86" i="1" s="1"/>
  <c r="G125" i="1"/>
  <c r="H125" i="1" s="1"/>
  <c r="I75" i="4"/>
  <c r="G96" i="1" s="1"/>
  <c r="H96" i="1" s="1"/>
  <c r="BC42" i="5"/>
  <c r="AQ52" i="5"/>
  <c r="BC52" i="5" s="1"/>
  <c r="H125" i="4"/>
  <c r="I131" i="4"/>
  <c r="I132" i="4" s="1"/>
  <c r="G67" i="4"/>
  <c r="I63" i="4"/>
  <c r="I67" i="4" s="1"/>
  <c r="I83" i="4"/>
  <c r="G139" i="1" s="1"/>
  <c r="H139" i="1" s="1"/>
  <c r="I99" i="4"/>
  <c r="I103" i="4" s="1"/>
  <c r="G98" i="1"/>
  <c r="H98" i="1" s="1"/>
  <c r="G127" i="1"/>
  <c r="H127" i="1" s="1"/>
  <c r="C19" i="6"/>
  <c r="E18" i="7" s="1"/>
  <c r="G133" i="1"/>
  <c r="H133" i="1" s="1"/>
  <c r="G70" i="1"/>
  <c r="H70" i="1" s="1"/>
  <c r="H132" i="4"/>
  <c r="G65" i="1"/>
  <c r="H65" i="1" s="1"/>
  <c r="G102" i="1"/>
  <c r="H102" i="1" s="1"/>
  <c r="I71" i="4"/>
  <c r="G77" i="1" s="1"/>
  <c r="H77" i="1" s="1"/>
  <c r="G89" i="1"/>
  <c r="H89" i="1" s="1"/>
  <c r="G117" i="1"/>
  <c r="H117" i="1" s="1"/>
  <c r="G130" i="1"/>
  <c r="H130" i="1" s="1"/>
  <c r="G145" i="1"/>
  <c r="H145" i="1" s="1"/>
  <c r="J55" i="7"/>
  <c r="J56" i="7" s="1"/>
  <c r="G41" i="7" s="1"/>
  <c r="H41" i="7" s="1"/>
  <c r="I11" i="4"/>
  <c r="K13" i="4" s="1"/>
  <c r="G59" i="4"/>
  <c r="I54" i="4"/>
  <c r="H59" i="4"/>
  <c r="C3" i="6"/>
  <c r="C17" i="6"/>
  <c r="BC58" i="5"/>
  <c r="H17" i="2"/>
  <c r="H36" i="2"/>
  <c r="F51" i="7"/>
  <c r="C13" i="6"/>
  <c r="I80" i="4"/>
  <c r="G120" i="1" s="1"/>
  <c r="H120" i="1" s="1"/>
  <c r="H95" i="4"/>
  <c r="H96" i="4" s="1"/>
  <c r="AL98" i="5"/>
  <c r="AQ74" i="5"/>
  <c r="BC74" i="5" s="1"/>
  <c r="AA98" i="5"/>
  <c r="E16" i="7"/>
  <c r="F14" i="7"/>
  <c r="F16" i="7" s="1"/>
  <c r="D158" i="1"/>
  <c r="F158" i="1" s="1"/>
  <c r="AA59" i="5"/>
  <c r="I49" i="4"/>
  <c r="G125" i="4"/>
  <c r="I111" i="4"/>
  <c r="BC64" i="5"/>
  <c r="AA67" i="5"/>
  <c r="AQ71" i="5"/>
  <c r="BC71" i="5" s="1"/>
  <c r="AQ86" i="5"/>
  <c r="BC86" i="5" s="1"/>
  <c r="F40" i="7"/>
  <c r="F42" i="7" s="1"/>
  <c r="E42" i="7"/>
  <c r="H134" i="7" l="1"/>
  <c r="AQ63" i="5"/>
  <c r="BC63" i="5" s="1"/>
  <c r="AL67" i="5"/>
  <c r="AL99" i="5" s="1"/>
  <c r="I102" i="8"/>
  <c r="I126" i="8" s="1"/>
  <c r="I37" i="2"/>
  <c r="H128" i="4"/>
  <c r="H129" i="4" s="1"/>
  <c r="H138" i="4" s="1"/>
  <c r="H139" i="4" s="1"/>
  <c r="G95" i="4"/>
  <c r="G96" i="4" s="1"/>
  <c r="G128" i="4" s="1"/>
  <c r="G129" i="4" s="1"/>
  <c r="G57" i="1"/>
  <c r="K54" i="4"/>
  <c r="C15" i="6"/>
  <c r="C16" i="6" s="1"/>
  <c r="C18" i="6" s="1"/>
  <c r="C20" i="6" s="1"/>
  <c r="E12" i="7" s="1"/>
  <c r="I95" i="4"/>
  <c r="I96" i="4" s="1"/>
  <c r="AF59" i="5"/>
  <c r="AF100" i="5" s="1"/>
  <c r="E20" i="7"/>
  <c r="F18" i="7"/>
  <c r="F20" i="7" s="1"/>
  <c r="G74" i="1"/>
  <c r="H74" i="1" s="1"/>
  <c r="I124" i="4"/>
  <c r="I125" i="4" s="1"/>
  <c r="I135" i="4"/>
  <c r="I137" i="4" s="1"/>
  <c r="G137" i="4"/>
  <c r="AV59" i="5"/>
  <c r="AV100" i="5" s="1"/>
  <c r="BC53" i="5"/>
  <c r="AQ48" i="5"/>
  <c r="BC48" i="5" s="1"/>
  <c r="V59" i="5"/>
  <c r="V100" i="5" s="1"/>
  <c r="J51" i="7"/>
  <c r="J52" i="7" s="1"/>
  <c r="F52" i="7"/>
  <c r="I59" i="4"/>
  <c r="BC98" i="5"/>
  <c r="AQ98" i="5"/>
  <c r="AA99" i="5"/>
  <c r="AA100" i="5" s="1"/>
  <c r="AQ7" i="5"/>
  <c r="P59" i="5"/>
  <c r="P100" i="5" s="1"/>
  <c r="AQ67" i="5" l="1"/>
  <c r="G138" i="4"/>
  <c r="I138" i="4" s="1"/>
  <c r="I128" i="4"/>
  <c r="I129" i="4" s="1"/>
  <c r="G40" i="7"/>
  <c r="H40" i="7" s="1"/>
  <c r="BC7" i="5"/>
  <c r="G38" i="7"/>
  <c r="F12" i="7"/>
  <c r="F22" i="7" s="1"/>
  <c r="F24" i="7" s="1"/>
  <c r="F26" i="7" s="1"/>
  <c r="F28" i="7" s="1"/>
  <c r="F32" i="7" s="1"/>
  <c r="E22" i="7"/>
  <c r="E24" i="7" s="1"/>
  <c r="E26" i="7" s="1"/>
  <c r="E28" i="7" s="1"/>
  <c r="I150" i="1"/>
  <c r="BC67" i="5" l="1"/>
  <c r="BC99" i="5" s="1"/>
  <c r="AQ99" i="5"/>
  <c r="G139" i="4"/>
  <c r="I139" i="4"/>
  <c r="H50" i="2" s="1"/>
  <c r="H38" i="7"/>
  <c r="H42" i="7" s="1"/>
  <c r="G42" i="7"/>
  <c r="E63" i="7"/>
  <c r="H63" i="7" s="1"/>
  <c r="E69" i="7" s="1"/>
  <c r="I141" i="4" l="1"/>
  <c r="I51" i="2"/>
  <c r="I52" i="2" s="1"/>
  <c r="E30" i="7"/>
  <c r="F69" i="7"/>
  <c r="F71" i="7" s="1"/>
  <c r="E8" i="7" s="1"/>
  <c r="I144" i="4" l="1"/>
  <c r="E104" i="7"/>
  <c r="E32" i="7"/>
  <c r="E34" i="7" s="1"/>
  <c r="E4" i="7" s="1"/>
  <c r="E6" i="7" s="1"/>
  <c r="E106" i="7" l="1"/>
  <c r="F104" i="7"/>
  <c r="F106" i="7" s="1"/>
  <c r="AL59" i="5"/>
  <c r="AL100" i="5" s="1"/>
  <c r="BC24" i="5"/>
  <c r="BC59" i="5" s="1"/>
  <c r="BC100" i="5" s="1"/>
  <c r="AQ59" i="5" l="1"/>
  <c r="AQ100" i="5" s="1"/>
</calcChain>
</file>

<file path=xl/sharedStrings.xml><?xml version="1.0" encoding="utf-8"?>
<sst xmlns="http://schemas.openxmlformats.org/spreadsheetml/2006/main" count="795" uniqueCount="428">
  <si>
    <t>現金</t>
  </si>
  <si>
    <t>セラピー犬</t>
  </si>
  <si>
    <t>セラピー事業</t>
  </si>
  <si>
    <t>セラピー訪問料</t>
  </si>
  <si>
    <t>セラピー活動</t>
  </si>
  <si>
    <t>バイト代</t>
  </si>
  <si>
    <t>レスキュー犬</t>
  </si>
  <si>
    <t>レスキュー事業</t>
  </si>
  <si>
    <t>レスキュー活動</t>
  </si>
  <si>
    <t>ロイヤリティ</t>
  </si>
  <si>
    <t>収益事業</t>
  </si>
  <si>
    <t>医療費</t>
  </si>
  <si>
    <t>愛護・保護活動</t>
  </si>
  <si>
    <t>印刷費</t>
  </si>
  <si>
    <t>街頭募金</t>
  </si>
  <si>
    <t>啓蒙広報事業</t>
  </si>
  <si>
    <t>募金活動事業</t>
  </si>
  <si>
    <t>募金箱回収費</t>
  </si>
  <si>
    <t>運賃</t>
  </si>
  <si>
    <t>会議費</t>
  </si>
  <si>
    <t>会費収入</t>
  </si>
  <si>
    <t>JRAメンバーズ（賛助）</t>
  </si>
  <si>
    <t>認定事業費</t>
  </si>
  <si>
    <t>Tサポーター</t>
  </si>
  <si>
    <t>賛助会員</t>
  </si>
  <si>
    <t>正会員</t>
  </si>
  <si>
    <t>法人会員</t>
  </si>
  <si>
    <t>寄付金収入</t>
  </si>
  <si>
    <t>愛護保護収入</t>
  </si>
  <si>
    <t>医療費基金</t>
  </si>
  <si>
    <t>街頭募金収入</t>
  </si>
  <si>
    <t>寄付金収入（不特定）</t>
  </si>
  <si>
    <t>寄附金収入</t>
  </si>
  <si>
    <t>レスキュー犬育成管理事業</t>
  </si>
  <si>
    <t>事務局</t>
  </si>
  <si>
    <t>東日本大震災支援基金</t>
  </si>
  <si>
    <t>募金箱収入（プラ）</t>
  </si>
  <si>
    <t>募金箱収入（紙）</t>
  </si>
  <si>
    <t>期首商品</t>
  </si>
  <si>
    <t>期末商品</t>
  </si>
  <si>
    <t>給料</t>
  </si>
  <si>
    <t>警備費</t>
  </si>
  <si>
    <t>建物</t>
  </si>
  <si>
    <t>減価償却費</t>
  </si>
  <si>
    <t>固定資産処分損</t>
  </si>
  <si>
    <t>固定資産譲渡損</t>
  </si>
  <si>
    <t>工具器具備品</t>
  </si>
  <si>
    <t>広告宣伝費</t>
  </si>
  <si>
    <t>構築物</t>
  </si>
  <si>
    <t>雑収入</t>
  </si>
  <si>
    <t>雑費</t>
  </si>
  <si>
    <t>支払手数料</t>
  </si>
  <si>
    <t>支払利息</t>
  </si>
  <si>
    <t>資産除却損</t>
  </si>
  <si>
    <t>事務用品費</t>
  </si>
  <si>
    <t>車両運搬具</t>
  </si>
  <si>
    <t>受取利息</t>
  </si>
  <si>
    <t>修繕費</t>
  </si>
  <si>
    <t>諸会費</t>
  </si>
  <si>
    <t>商標権</t>
  </si>
  <si>
    <t>商品</t>
  </si>
  <si>
    <t>消耗品費</t>
  </si>
  <si>
    <t>新聞図書費</t>
  </si>
  <si>
    <t>水道光熱費</t>
  </si>
  <si>
    <t>水道施設利用権</t>
  </si>
  <si>
    <t>租税公課</t>
  </si>
  <si>
    <t>短期借入金</t>
  </si>
  <si>
    <t>長期借入金</t>
  </si>
  <si>
    <t>賃借料</t>
  </si>
  <si>
    <t>通信費</t>
  </si>
  <si>
    <t>動物保護愛護事業</t>
  </si>
  <si>
    <t>しつけ教室</t>
  </si>
  <si>
    <t>認定料収入</t>
  </si>
  <si>
    <t>普通預金</t>
  </si>
  <si>
    <t>JA伊丹支店</t>
  </si>
  <si>
    <t>りそな（決済口座）</t>
  </si>
  <si>
    <t>りそな/豊中A（通常）</t>
  </si>
  <si>
    <t>りそな/豊中B（入金）</t>
  </si>
  <si>
    <t>池田/伊丹（通常）</t>
  </si>
  <si>
    <t>郵便貯金</t>
  </si>
  <si>
    <t>福利厚生費</t>
  </si>
  <si>
    <t>物販売上</t>
  </si>
  <si>
    <t>物品販売事業</t>
  </si>
  <si>
    <t>保険料</t>
  </si>
  <si>
    <t>法定福利費</t>
  </si>
  <si>
    <t>未収入金</t>
  </si>
  <si>
    <t>未払金</t>
  </si>
  <si>
    <t>その他</t>
  </si>
  <si>
    <t>地代</t>
  </si>
  <si>
    <t>役員報酬</t>
  </si>
  <si>
    <t>預り金</t>
  </si>
  <si>
    <t>旅費交通費</t>
  </si>
  <si>
    <t>借方金額</t>
    <rPh sb="0" eb="2">
      <t>カリカタ</t>
    </rPh>
    <rPh sb="2" eb="4">
      <t>キンガク</t>
    </rPh>
    <phoneticPr fontId="2"/>
  </si>
  <si>
    <t>貸方金額</t>
    <rPh sb="0" eb="2">
      <t>カシカタ</t>
    </rPh>
    <rPh sb="2" eb="4">
      <t>キンガク</t>
    </rPh>
    <phoneticPr fontId="2"/>
  </si>
  <si>
    <t>勘定科目</t>
  </si>
  <si>
    <t>前期繰越</t>
  </si>
  <si>
    <t>固定負債合計</t>
  </si>
  <si>
    <t>基本金</t>
  </si>
  <si>
    <t>繰越利益</t>
  </si>
  <si>
    <t>1.流動資産</t>
    <rPh sb="2" eb="4">
      <t>リュウドウ</t>
    </rPh>
    <rPh sb="4" eb="6">
      <t>シサン</t>
    </rPh>
    <phoneticPr fontId="2"/>
  </si>
  <si>
    <t>(1)有形固定資産</t>
    <rPh sb="3" eb="5">
      <t>ユウケイ</t>
    </rPh>
    <rPh sb="5" eb="7">
      <t>コテイ</t>
    </rPh>
    <rPh sb="7" eb="9">
      <t>シサン</t>
    </rPh>
    <phoneticPr fontId="2"/>
  </si>
  <si>
    <t>　流動資産合計</t>
    <rPh sb="1" eb="3">
      <t>リュウドウ</t>
    </rPh>
    <rPh sb="3" eb="5">
      <t>シサン</t>
    </rPh>
    <rPh sb="5" eb="7">
      <t>ゴウケイ</t>
    </rPh>
    <phoneticPr fontId="2"/>
  </si>
  <si>
    <t>　有形固定資産計</t>
    <rPh sb="1" eb="3">
      <t>ユウケイ</t>
    </rPh>
    <rPh sb="3" eb="5">
      <t>コテイ</t>
    </rPh>
    <rPh sb="5" eb="7">
      <t>シサン</t>
    </rPh>
    <rPh sb="7" eb="8">
      <t>ケイ</t>
    </rPh>
    <phoneticPr fontId="2"/>
  </si>
  <si>
    <t>(2)無形固定資産</t>
    <rPh sb="3" eb="5">
      <t>ムケイ</t>
    </rPh>
    <rPh sb="5" eb="7">
      <t>コテイ</t>
    </rPh>
    <rPh sb="7" eb="9">
      <t>シサン</t>
    </rPh>
    <phoneticPr fontId="2"/>
  </si>
  <si>
    <t>　無形固定資産計</t>
    <rPh sb="1" eb="3">
      <t>ムケイ</t>
    </rPh>
    <rPh sb="3" eb="5">
      <t>コテイ</t>
    </rPh>
    <rPh sb="5" eb="7">
      <t>シサン</t>
    </rPh>
    <rPh sb="7" eb="8">
      <t>ケイ</t>
    </rPh>
    <phoneticPr fontId="2"/>
  </si>
  <si>
    <t>(3)投資その他の資産</t>
    <rPh sb="3" eb="5">
      <t>トウシ</t>
    </rPh>
    <rPh sb="7" eb="8">
      <t>タ</t>
    </rPh>
    <rPh sb="9" eb="11">
      <t>シサン</t>
    </rPh>
    <phoneticPr fontId="2"/>
  </si>
  <si>
    <t>　投資その他の資産計</t>
    <rPh sb="1" eb="3">
      <t>トウシ</t>
    </rPh>
    <rPh sb="5" eb="6">
      <t>タ</t>
    </rPh>
    <rPh sb="7" eb="9">
      <t>シサン</t>
    </rPh>
    <rPh sb="9" eb="10">
      <t>ケイ</t>
    </rPh>
    <phoneticPr fontId="2"/>
  </si>
  <si>
    <t>　固定資産合計</t>
    <rPh sb="1" eb="3">
      <t>コテイ</t>
    </rPh>
    <rPh sb="3" eb="5">
      <t>シサン</t>
    </rPh>
    <rPh sb="5" eb="7">
      <t>ゴウケイ</t>
    </rPh>
    <phoneticPr fontId="2"/>
  </si>
  <si>
    <t>2.固定資産</t>
    <rPh sb="2" eb="4">
      <t>コテイ</t>
    </rPh>
    <rPh sb="4" eb="6">
      <t>シサン</t>
    </rPh>
    <phoneticPr fontId="2"/>
  </si>
  <si>
    <t>Ⅰ 資産の部</t>
    <rPh sb="2" eb="4">
      <t>シサン</t>
    </rPh>
    <rPh sb="5" eb="6">
      <t>ブ</t>
    </rPh>
    <phoneticPr fontId="2"/>
  </si>
  <si>
    <t>Ⅱ 負債の部</t>
    <rPh sb="2" eb="4">
      <t>フサイ</t>
    </rPh>
    <rPh sb="5" eb="6">
      <t>ブ</t>
    </rPh>
    <phoneticPr fontId="2"/>
  </si>
  <si>
    <t xml:space="preserve"> 　資産合計</t>
    <rPh sb="2" eb="4">
      <t>シサン</t>
    </rPh>
    <rPh sb="4" eb="6">
      <t>ゴウケイ</t>
    </rPh>
    <phoneticPr fontId="2"/>
  </si>
  <si>
    <t>1.流動負債</t>
    <rPh sb="2" eb="4">
      <t>リュウドウ</t>
    </rPh>
    <rPh sb="4" eb="6">
      <t>フサイ</t>
    </rPh>
    <phoneticPr fontId="2"/>
  </si>
  <si>
    <t>2.固定負債</t>
    <rPh sb="2" eb="4">
      <t>コテイ</t>
    </rPh>
    <rPh sb="4" eb="6">
      <t>フサイ</t>
    </rPh>
    <phoneticPr fontId="2"/>
  </si>
  <si>
    <t>　流動負債合計</t>
    <rPh sb="1" eb="3">
      <t>リュウドウ</t>
    </rPh>
    <rPh sb="3" eb="5">
      <t>フサイ</t>
    </rPh>
    <rPh sb="5" eb="7">
      <t>ゴウケイ</t>
    </rPh>
    <phoneticPr fontId="2"/>
  </si>
  <si>
    <t>　固定負債合計</t>
    <rPh sb="1" eb="3">
      <t>コテイ</t>
    </rPh>
    <rPh sb="3" eb="5">
      <t>フサイ</t>
    </rPh>
    <rPh sb="5" eb="7">
      <t>ゴウケイ</t>
    </rPh>
    <phoneticPr fontId="2"/>
  </si>
  <si>
    <t>　 負債合計</t>
    <rPh sb="2" eb="4">
      <t>フサイ</t>
    </rPh>
    <rPh sb="4" eb="6">
      <t>ゴウケイ</t>
    </rPh>
    <phoneticPr fontId="2"/>
  </si>
  <si>
    <t>Ⅲ 正味資産の部</t>
    <rPh sb="2" eb="4">
      <t>ショウミ</t>
    </rPh>
    <rPh sb="4" eb="6">
      <t>シサン</t>
    </rPh>
    <rPh sb="7" eb="8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</si>
  <si>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</si>
  <si>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</si>
  <si>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 xml:space="preserve"> 　正味財産合計</t>
    <rPh sb="2" eb="4">
      <t>ショウミ</t>
    </rPh>
    <rPh sb="4" eb="6">
      <t>ザイサン</t>
    </rPh>
    <rPh sb="6" eb="8">
      <t>ゴウケイ</t>
    </rPh>
    <phoneticPr fontId="2"/>
  </si>
  <si>
    <t>　 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2"/>
  </si>
  <si>
    <t>科　　　目</t>
    <rPh sb="0" eb="1">
      <t>カ</t>
    </rPh>
    <rPh sb="4" eb="5">
      <t>メ</t>
    </rPh>
    <phoneticPr fontId="2"/>
  </si>
  <si>
    <t>金　　　額</t>
    <rPh sb="0" eb="1">
      <t>キン</t>
    </rPh>
    <rPh sb="4" eb="5">
      <t>ガク</t>
    </rPh>
    <phoneticPr fontId="2"/>
  </si>
  <si>
    <t>　貸借対照表　</t>
    <rPh sb="1" eb="3">
      <t>タイシャク</t>
    </rPh>
    <rPh sb="3" eb="6">
      <t>タイショウヒョウ</t>
    </rPh>
    <phoneticPr fontId="2"/>
  </si>
  <si>
    <t>　特定非営利活動法人　日本レスキュー協会</t>
    <rPh sb="1" eb="3">
      <t>トクテイ</t>
    </rPh>
    <rPh sb="3" eb="6">
      <t>ヒエイリ</t>
    </rPh>
    <rPh sb="6" eb="8">
      <t>カツドウ</t>
    </rPh>
    <rPh sb="8" eb="10">
      <t>ホウジン</t>
    </rPh>
    <rPh sb="11" eb="13">
      <t>ニホン</t>
    </rPh>
    <rPh sb="18" eb="20">
      <t>キョウカイ</t>
    </rPh>
    <phoneticPr fontId="2"/>
  </si>
  <si>
    <t>　　　(単位:円)</t>
    <rPh sb="4" eb="6">
      <t>タンイ</t>
    </rPh>
    <rPh sb="7" eb="8">
      <t>エン</t>
    </rPh>
    <phoneticPr fontId="2"/>
  </si>
  <si>
    <t>　活動計算書　</t>
    <rPh sb="1" eb="3">
      <t>カツドウ</t>
    </rPh>
    <rPh sb="3" eb="6">
      <t>ケイサンショ</t>
    </rPh>
    <phoneticPr fontId="2"/>
  </si>
  <si>
    <t>Ⅰ 経常収益</t>
    <rPh sb="2" eb="4">
      <t>ケイジョウ</t>
    </rPh>
    <rPh sb="4" eb="6">
      <t>シュウエキ</t>
    </rPh>
    <phoneticPr fontId="2"/>
  </si>
  <si>
    <t>1.会費収入</t>
    <rPh sb="2" eb="4">
      <t>カイヒ</t>
    </rPh>
    <rPh sb="4" eb="6">
      <t>シュウニュウ</t>
    </rPh>
    <phoneticPr fontId="2"/>
  </si>
  <si>
    <t>正会員会費収入</t>
    <rPh sb="0" eb="1">
      <t>セイ</t>
    </rPh>
    <rPh sb="1" eb="3">
      <t>カイイン</t>
    </rPh>
    <rPh sb="3" eb="5">
      <t>カイヒ</t>
    </rPh>
    <rPh sb="5" eb="7">
      <t>シュウニュウ</t>
    </rPh>
    <phoneticPr fontId="2"/>
  </si>
  <si>
    <t>賛助会費収入</t>
    <rPh sb="0" eb="2">
      <t>サンジョ</t>
    </rPh>
    <rPh sb="2" eb="4">
      <t>カイヒ</t>
    </rPh>
    <rPh sb="4" eb="6">
      <t>シュウニュウ</t>
    </rPh>
    <phoneticPr fontId="2"/>
  </si>
  <si>
    <t>法人会費収入</t>
    <rPh sb="0" eb="2">
      <t>ホウジン</t>
    </rPh>
    <rPh sb="2" eb="4">
      <t>カイヒ</t>
    </rPh>
    <rPh sb="4" eb="6">
      <t>シュウニュウ</t>
    </rPh>
    <phoneticPr fontId="2"/>
  </si>
  <si>
    <t>ドッグスポンサー会費収入</t>
    <rPh sb="8" eb="10">
      <t>カイヒ</t>
    </rPh>
    <rPh sb="10" eb="12">
      <t>シュウニュウ</t>
    </rPh>
    <phoneticPr fontId="2"/>
  </si>
  <si>
    <t>2.寄付金収入</t>
    <rPh sb="2" eb="5">
      <t>キフキン</t>
    </rPh>
    <rPh sb="5" eb="7">
      <t>シュウニュウ</t>
    </rPh>
    <phoneticPr fontId="2"/>
  </si>
  <si>
    <t>募金箱収入</t>
    <phoneticPr fontId="2"/>
  </si>
  <si>
    <t>その他寄附金収入</t>
    <rPh sb="2" eb="3">
      <t>タ</t>
    </rPh>
    <rPh sb="3" eb="6">
      <t>キフキン</t>
    </rPh>
    <phoneticPr fontId="2"/>
  </si>
  <si>
    <t>　 経常収益　計</t>
    <rPh sb="2" eb="4">
      <t>ケイジョウ</t>
    </rPh>
    <rPh sb="4" eb="6">
      <t>シュウエキ</t>
    </rPh>
    <rPh sb="7" eb="8">
      <t>ケイ</t>
    </rPh>
    <phoneticPr fontId="2"/>
  </si>
  <si>
    <t>Ⅱ 経常費用</t>
    <rPh sb="2" eb="4">
      <t>ケイジョウ</t>
    </rPh>
    <rPh sb="4" eb="6">
      <t>ヒヨウ</t>
    </rPh>
    <phoneticPr fontId="2"/>
  </si>
  <si>
    <t>1.事業費</t>
    <rPh sb="2" eb="5">
      <t>ジギョウヒ</t>
    </rPh>
    <phoneticPr fontId="2"/>
  </si>
  <si>
    <t>(1)人件費</t>
    <rPh sb="3" eb="6">
      <t>ジンケンヒ</t>
    </rPh>
    <phoneticPr fontId="2"/>
  </si>
  <si>
    <t>(2)その他経費</t>
    <rPh sb="5" eb="6">
      <t>タ</t>
    </rPh>
    <rPh sb="6" eb="8">
      <t>ケイヒ</t>
    </rPh>
    <phoneticPr fontId="2"/>
  </si>
  <si>
    <t>　 人件費計</t>
    <rPh sb="2" eb="5">
      <t>ジンケンヒ</t>
    </rPh>
    <rPh sb="5" eb="6">
      <t>ケイ</t>
    </rPh>
    <phoneticPr fontId="2"/>
  </si>
  <si>
    <t xml:space="preserve"> 　その他経費計</t>
    <rPh sb="4" eb="5">
      <t>タ</t>
    </rPh>
    <rPh sb="5" eb="7">
      <t>ケイヒ</t>
    </rPh>
    <rPh sb="7" eb="8">
      <t>ケイ</t>
    </rPh>
    <phoneticPr fontId="2"/>
  </si>
  <si>
    <t>　 事業費計</t>
    <rPh sb="2" eb="5">
      <t>ジギョウヒ</t>
    </rPh>
    <rPh sb="5" eb="6">
      <t>ケイ</t>
    </rPh>
    <phoneticPr fontId="2"/>
  </si>
  <si>
    <t>2.管理費</t>
    <rPh sb="2" eb="5">
      <t>カンリヒ</t>
    </rPh>
    <phoneticPr fontId="2"/>
  </si>
  <si>
    <t xml:space="preserve"> 　管理費計</t>
    <rPh sb="2" eb="5">
      <t>カンリヒ</t>
    </rPh>
    <rPh sb="5" eb="6">
      <t>ケイ</t>
    </rPh>
    <phoneticPr fontId="2"/>
  </si>
  <si>
    <t>3.その他費用</t>
    <rPh sb="4" eb="5">
      <t>タ</t>
    </rPh>
    <rPh sb="5" eb="7">
      <t>ヒヨウ</t>
    </rPh>
    <phoneticPr fontId="2"/>
  </si>
  <si>
    <t xml:space="preserve"> 　経常費用計</t>
    <rPh sb="2" eb="4">
      <t>ケイジョウ</t>
    </rPh>
    <rPh sb="4" eb="6">
      <t>ヒヨウ</t>
    </rPh>
    <rPh sb="6" eb="7">
      <t>ケイ</t>
    </rPh>
    <phoneticPr fontId="2"/>
  </si>
  <si>
    <t>Ⅲ 経常外収益</t>
    <rPh sb="2" eb="4">
      <t>ケイジョウ</t>
    </rPh>
    <rPh sb="4" eb="5">
      <t>ガイ</t>
    </rPh>
    <rPh sb="5" eb="7">
      <t>シュウエキ</t>
    </rPh>
    <phoneticPr fontId="2"/>
  </si>
  <si>
    <t>　 経常外収益　計</t>
    <rPh sb="2" eb="4">
      <t>ケイジョウ</t>
    </rPh>
    <rPh sb="4" eb="5">
      <t>ガイ</t>
    </rPh>
    <rPh sb="5" eb="7">
      <t>シュウエキ</t>
    </rPh>
    <rPh sb="8" eb="9">
      <t>ケイ</t>
    </rPh>
    <phoneticPr fontId="2"/>
  </si>
  <si>
    <t>Ⅳ 経常外費用</t>
    <rPh sb="2" eb="4">
      <t>ケイジョウ</t>
    </rPh>
    <rPh sb="4" eb="5">
      <t>ガイ</t>
    </rPh>
    <rPh sb="5" eb="7">
      <t>ヒヨウ</t>
    </rPh>
    <phoneticPr fontId="2"/>
  </si>
  <si>
    <t>1.固定資産処分損</t>
    <rPh sb="2" eb="4">
      <t>コテイ</t>
    </rPh>
    <rPh sb="4" eb="6">
      <t>シサン</t>
    </rPh>
    <rPh sb="6" eb="8">
      <t>ショブン</t>
    </rPh>
    <rPh sb="8" eb="9">
      <t>ソン</t>
    </rPh>
    <phoneticPr fontId="2"/>
  </si>
  <si>
    <t>3.固定資産譲渡損</t>
    <rPh sb="2" eb="4">
      <t>コテイ</t>
    </rPh>
    <rPh sb="4" eb="6">
      <t>シサン</t>
    </rPh>
    <rPh sb="6" eb="8">
      <t>ジョウト</t>
    </rPh>
    <rPh sb="8" eb="9">
      <t>ソン</t>
    </rPh>
    <phoneticPr fontId="2"/>
  </si>
  <si>
    <t xml:space="preserve"> 　当期経常増減額</t>
    <rPh sb="2" eb="4">
      <t>トウキ</t>
    </rPh>
    <rPh sb="4" eb="6">
      <t>ケイジョウ</t>
    </rPh>
    <rPh sb="6" eb="9">
      <t>ゾウゲンガク</t>
    </rPh>
    <phoneticPr fontId="2"/>
  </si>
  <si>
    <t xml:space="preserve"> 　経常外費用　計</t>
    <rPh sb="2" eb="4">
      <t>ケイジョウ</t>
    </rPh>
    <rPh sb="4" eb="5">
      <t>ガイ</t>
    </rPh>
    <rPh sb="5" eb="7">
      <t>ヒヨウ</t>
    </rPh>
    <rPh sb="8" eb="9">
      <t>ケイ</t>
    </rPh>
    <phoneticPr fontId="2"/>
  </si>
  <si>
    <t>　経理区分振替額</t>
    <rPh sb="1" eb="3">
      <t>ケイリ</t>
    </rPh>
    <rPh sb="3" eb="5">
      <t>クブン</t>
    </rPh>
    <rPh sb="5" eb="7">
      <t>フリカエ</t>
    </rPh>
    <rPh sb="7" eb="8">
      <t>ガク</t>
    </rPh>
    <phoneticPr fontId="2"/>
  </si>
  <si>
    <t xml:space="preserve"> 　当期正味財産増減額</t>
    <rPh sb="4" eb="6">
      <t>ショウミ</t>
    </rPh>
    <rPh sb="6" eb="8">
      <t>ザイサン</t>
    </rPh>
    <phoneticPr fontId="2"/>
  </si>
  <si>
    <t xml:space="preserve"> 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phoneticPr fontId="2"/>
  </si>
  <si>
    <t xml:space="preserve"> 　次期繰越正味財産額</t>
    <rPh sb="2" eb="4">
      <t>ジキ</t>
    </rPh>
    <rPh sb="4" eb="6">
      <t>クリコシ</t>
    </rPh>
    <rPh sb="6" eb="8">
      <t>ショウミ</t>
    </rPh>
    <rPh sb="8" eb="10">
      <t>ザイサン</t>
    </rPh>
    <phoneticPr fontId="2"/>
  </si>
  <si>
    <t>その他の事業</t>
    <rPh sb="2" eb="3">
      <t>タ</t>
    </rPh>
    <rPh sb="4" eb="6">
      <t>ジギョウ</t>
    </rPh>
    <phoneticPr fontId="2"/>
  </si>
  <si>
    <t>合　　計</t>
    <rPh sb="0" eb="1">
      <t>ゴウ</t>
    </rPh>
    <rPh sb="3" eb="4">
      <t>ケイ</t>
    </rPh>
    <phoneticPr fontId="2"/>
  </si>
  <si>
    <t>特定非営利活動にかかる事業</t>
    <rPh sb="0" eb="2">
      <t>トクテイ</t>
    </rPh>
    <rPh sb="2" eb="5">
      <t>ヒエイリ</t>
    </rPh>
    <rPh sb="5" eb="7">
      <t>カツドウ</t>
    </rPh>
    <rPh sb="11" eb="13">
      <t>ジギョウ</t>
    </rPh>
    <phoneticPr fontId="2"/>
  </si>
  <si>
    <t>特定非営利活動にかかる事業</t>
    <rPh sb="0" eb="2">
      <t>トクテイ</t>
    </rPh>
    <rPh sb="3" eb="5">
      <t>エイリ</t>
    </rPh>
    <rPh sb="5" eb="7">
      <t>カツドウ</t>
    </rPh>
    <rPh sb="11" eb="13">
      <t>ジギョウ</t>
    </rPh>
    <phoneticPr fontId="2"/>
  </si>
  <si>
    <t>事業　計</t>
    <rPh sb="0" eb="2">
      <t>ジギョウ</t>
    </rPh>
    <rPh sb="3" eb="4">
      <t>ケイ</t>
    </rPh>
    <phoneticPr fontId="2"/>
  </si>
  <si>
    <t>科　　目</t>
    <rPh sb="0" eb="1">
      <t>カ</t>
    </rPh>
    <rPh sb="3" eb="4">
      <t>メ</t>
    </rPh>
    <phoneticPr fontId="2"/>
  </si>
  <si>
    <t>会費収入</t>
    <rPh sb="0" eb="2">
      <t>カイヒ</t>
    </rPh>
    <rPh sb="2" eb="4">
      <t>シュウニュウ</t>
    </rPh>
    <phoneticPr fontId="2"/>
  </si>
  <si>
    <t>事業部門計</t>
    <rPh sb="0" eb="2">
      <t>ジギョウ</t>
    </rPh>
    <rPh sb="2" eb="4">
      <t>ブモン</t>
    </rPh>
    <rPh sb="4" eb="5">
      <t>ケイ</t>
    </rPh>
    <phoneticPr fontId="2"/>
  </si>
  <si>
    <t>事業全般　　・その他</t>
    <rPh sb="0" eb="2">
      <t>ジギョウ</t>
    </rPh>
    <rPh sb="2" eb="4">
      <t>ゼンパン</t>
    </rPh>
    <rPh sb="9" eb="10">
      <t>タ</t>
    </rPh>
    <phoneticPr fontId="2"/>
  </si>
  <si>
    <t>増減額</t>
    <rPh sb="0" eb="3">
      <t>ゾウゲンガク</t>
    </rPh>
    <phoneticPr fontId="2"/>
  </si>
  <si>
    <t>寄付金収入</t>
    <rPh sb="0" eb="3">
      <t>キフキン</t>
    </rPh>
    <rPh sb="3" eb="5">
      <t>シュウニュウ</t>
    </rPh>
    <phoneticPr fontId="2"/>
  </si>
  <si>
    <t>事業収入</t>
    <rPh sb="0" eb="2">
      <t>ジギョウ</t>
    </rPh>
    <rPh sb="2" eb="4">
      <t>シュウニュウ</t>
    </rPh>
    <phoneticPr fontId="2"/>
  </si>
  <si>
    <t>その他収入</t>
    <rPh sb="2" eb="3">
      <t>タ</t>
    </rPh>
    <rPh sb="3" eb="5">
      <t>シュウニュウ</t>
    </rPh>
    <phoneticPr fontId="2"/>
  </si>
  <si>
    <t>収益事業</t>
    <rPh sb="0" eb="2">
      <t>シュウエキ</t>
    </rPh>
    <rPh sb="2" eb="4">
      <t>ジギョウ</t>
    </rPh>
    <phoneticPr fontId="2"/>
  </si>
  <si>
    <t>物販仕入高</t>
    <rPh sb="0" eb="2">
      <t>ブッパン</t>
    </rPh>
    <rPh sb="2" eb="4">
      <t>シイレ</t>
    </rPh>
    <rPh sb="4" eb="5">
      <t>ダカ</t>
    </rPh>
    <phoneticPr fontId="2"/>
  </si>
  <si>
    <t>収益事業</t>
    <phoneticPr fontId="2"/>
  </si>
  <si>
    <t>物販売上原価</t>
    <rPh sb="0" eb="2">
      <t>ブッパン</t>
    </rPh>
    <rPh sb="2" eb="4">
      <t>ウリアゲ</t>
    </rPh>
    <rPh sb="4" eb="6">
      <t>ゲンカ</t>
    </rPh>
    <phoneticPr fontId="2"/>
  </si>
  <si>
    <t>差入保証金</t>
    <phoneticPr fontId="2"/>
  </si>
  <si>
    <t>勘定科目</t>
    <rPh sb="0" eb="2">
      <t>カンジョウ</t>
    </rPh>
    <rPh sb="2" eb="4">
      <t>カモク</t>
    </rPh>
    <phoneticPr fontId="2"/>
  </si>
  <si>
    <t>物販売上原価</t>
    <rPh sb="0" eb="2">
      <t>ブッパン</t>
    </rPh>
    <rPh sb="2" eb="4">
      <t>ウリアゲ</t>
    </rPh>
    <rPh sb="4" eb="6">
      <t>ゲンカ</t>
    </rPh>
    <phoneticPr fontId="2"/>
  </si>
  <si>
    <t>売上原価</t>
    <rPh sb="0" eb="2">
      <t>ウリアゲ</t>
    </rPh>
    <rPh sb="2" eb="4">
      <t>ゲンカ</t>
    </rPh>
    <phoneticPr fontId="2"/>
  </si>
  <si>
    <t>　営業利益</t>
    <rPh sb="1" eb="3">
      <t>エイギョウ</t>
    </rPh>
    <rPh sb="3" eb="5">
      <t>リエキ</t>
    </rPh>
    <phoneticPr fontId="2"/>
  </si>
  <si>
    <t>　経常利益</t>
    <rPh sb="1" eb="3">
      <t>ケイジョウ</t>
    </rPh>
    <rPh sb="3" eb="5">
      <t>リエキ</t>
    </rPh>
    <phoneticPr fontId="2"/>
  </si>
  <si>
    <t>還付金</t>
    <rPh sb="0" eb="3">
      <t>カンプキン</t>
    </rPh>
    <phoneticPr fontId="2"/>
  </si>
  <si>
    <t>　税引前当期利益</t>
    <rPh sb="1" eb="3">
      <t>ゼイビキ</t>
    </rPh>
    <rPh sb="3" eb="4">
      <t>マエ</t>
    </rPh>
    <rPh sb="4" eb="6">
      <t>トウキ</t>
    </rPh>
    <rPh sb="6" eb="8">
      <t>リエキ</t>
    </rPh>
    <phoneticPr fontId="2"/>
  </si>
  <si>
    <t>法人税</t>
    <rPh sb="0" eb="3">
      <t>ホウジンゼイ</t>
    </rPh>
    <phoneticPr fontId="2"/>
  </si>
  <si>
    <t>別表1</t>
    <rPh sb="0" eb="2">
      <t>ベッピョウ</t>
    </rPh>
    <phoneticPr fontId="2"/>
  </si>
  <si>
    <t>別表4</t>
    <rPh sb="0" eb="2">
      <t>ベッピョウ</t>
    </rPh>
    <phoneticPr fontId="2"/>
  </si>
  <si>
    <t>①</t>
    <phoneticPr fontId="2"/>
  </si>
  <si>
    <t>②</t>
    <phoneticPr fontId="2"/>
  </si>
  <si>
    <t>③</t>
    <phoneticPr fontId="2"/>
  </si>
  <si>
    <t>当期利益</t>
    <rPh sb="0" eb="2">
      <t>トウキ</t>
    </rPh>
    <rPh sb="2" eb="4">
      <t>リエキ</t>
    </rPh>
    <phoneticPr fontId="2"/>
  </si>
  <si>
    <t>損金経理をした法人税等</t>
    <rPh sb="0" eb="2">
      <t>ソンキン</t>
    </rPh>
    <rPh sb="2" eb="4">
      <t>ケイリ</t>
    </rPh>
    <rPh sb="7" eb="10">
      <t>ホウジンゼイ</t>
    </rPh>
    <rPh sb="10" eb="11">
      <t>トウ</t>
    </rPh>
    <phoneticPr fontId="2"/>
  </si>
  <si>
    <t>損金経理をした都道府県民税及び市民税</t>
    <rPh sb="0" eb="2">
      <t>ソンキン</t>
    </rPh>
    <rPh sb="2" eb="4">
      <t>ケイリ</t>
    </rPh>
    <rPh sb="7" eb="11">
      <t>トドウフケン</t>
    </rPh>
    <rPh sb="11" eb="12">
      <t>ミン</t>
    </rPh>
    <rPh sb="12" eb="13">
      <t>ゼイ</t>
    </rPh>
    <rPh sb="13" eb="14">
      <t>オヨ</t>
    </rPh>
    <rPh sb="15" eb="18">
      <t>シミンゼイ</t>
    </rPh>
    <phoneticPr fontId="2"/>
  </si>
  <si>
    <t>加算小計</t>
    <rPh sb="0" eb="2">
      <t>カサン</t>
    </rPh>
    <rPh sb="2" eb="4">
      <t>ショウケイ</t>
    </rPh>
    <phoneticPr fontId="2"/>
  </si>
  <si>
    <t>還付金</t>
    <rPh sb="0" eb="2">
      <t>カンプ</t>
    </rPh>
    <phoneticPr fontId="2"/>
  </si>
  <si>
    <t>減算小計</t>
    <rPh sb="0" eb="2">
      <t>ゲンサン</t>
    </rPh>
    <rPh sb="2" eb="4">
      <t>ショウケイ</t>
    </rPh>
    <phoneticPr fontId="2"/>
  </si>
  <si>
    <t>仮計</t>
    <rPh sb="0" eb="1">
      <t>カリ</t>
    </rPh>
    <rPh sb="1" eb="2">
      <t>ケイ</t>
    </rPh>
    <phoneticPr fontId="2"/>
  </si>
  <si>
    <t>合計</t>
    <rPh sb="0" eb="2">
      <t>ゴウケイ</t>
    </rPh>
    <phoneticPr fontId="2"/>
  </si>
  <si>
    <t>欠損金の控除額</t>
    <rPh sb="0" eb="3">
      <t>ケッソンキン</t>
    </rPh>
    <rPh sb="4" eb="6">
      <t>コウジョ</t>
    </rPh>
    <rPh sb="6" eb="7">
      <t>ガク</t>
    </rPh>
    <phoneticPr fontId="2"/>
  </si>
  <si>
    <t>別表7</t>
    <rPh sb="0" eb="2">
      <t>ベッピョウ</t>
    </rPh>
    <phoneticPr fontId="2"/>
  </si>
  <si>
    <t>H24/8期</t>
    <rPh sb="5" eb="6">
      <t>キ</t>
    </rPh>
    <phoneticPr fontId="2"/>
  </si>
  <si>
    <t>差引計</t>
    <rPh sb="0" eb="2">
      <t>サシヒキ</t>
    </rPh>
    <rPh sb="2" eb="3">
      <t>ケイ</t>
    </rPh>
    <phoneticPr fontId="2"/>
  </si>
  <si>
    <t>控除前所得金額</t>
    <rPh sb="0" eb="2">
      <t>コウジョ</t>
    </rPh>
    <rPh sb="2" eb="3">
      <t>マエ</t>
    </rPh>
    <rPh sb="3" eb="5">
      <t>ショトク</t>
    </rPh>
    <rPh sb="5" eb="7">
      <t>キンガク</t>
    </rPh>
    <phoneticPr fontId="2"/>
  </si>
  <si>
    <t>控除限度額</t>
    <rPh sb="0" eb="2">
      <t>コウジョ</t>
    </rPh>
    <rPh sb="2" eb="4">
      <t>ゲンド</t>
    </rPh>
    <rPh sb="4" eb="5">
      <t>ガク</t>
    </rPh>
    <phoneticPr fontId="2"/>
  </si>
  <si>
    <t>控除未済欠損金額</t>
    <rPh sb="0" eb="2">
      <t>コウジョ</t>
    </rPh>
    <rPh sb="2" eb="3">
      <t>ミ</t>
    </rPh>
    <rPh sb="3" eb="4">
      <t>サイ</t>
    </rPh>
    <rPh sb="4" eb="6">
      <t>ケッソン</t>
    </rPh>
    <rPh sb="6" eb="8">
      <t>キンガク</t>
    </rPh>
    <phoneticPr fontId="2"/>
  </si>
  <si>
    <t>当期控除額</t>
    <rPh sb="0" eb="2">
      <t>トウキ</t>
    </rPh>
    <rPh sb="2" eb="4">
      <t>コウジョ</t>
    </rPh>
    <rPh sb="4" eb="5">
      <t>ガク</t>
    </rPh>
    <phoneticPr fontId="2"/>
  </si>
  <si>
    <t>翌期繰越額</t>
    <rPh sb="0" eb="1">
      <t>ヨク</t>
    </rPh>
    <rPh sb="1" eb="2">
      <t>キ</t>
    </rPh>
    <rPh sb="2" eb="4">
      <t>クリコシ</t>
    </rPh>
    <rPh sb="4" eb="5">
      <t>ガク</t>
    </rPh>
    <phoneticPr fontId="2"/>
  </si>
  <si>
    <t>総計</t>
    <rPh sb="0" eb="2">
      <t>ソウケイ</t>
    </rPh>
    <phoneticPr fontId="2"/>
  </si>
  <si>
    <t>所得金額</t>
    <rPh sb="0" eb="2">
      <t>ショトク</t>
    </rPh>
    <rPh sb="2" eb="4">
      <t>キンガク</t>
    </rPh>
    <phoneticPr fontId="2"/>
  </si>
  <si>
    <t>法人税額</t>
    <rPh sb="0" eb="3">
      <t>ホウジンゼイ</t>
    </rPh>
    <rPh sb="3" eb="4">
      <t>ガク</t>
    </rPh>
    <phoneticPr fontId="2"/>
  </si>
  <si>
    <t>翌期繰越欠損金額</t>
    <rPh sb="0" eb="1">
      <t>ヨク</t>
    </rPh>
    <rPh sb="1" eb="2">
      <t>キ</t>
    </rPh>
    <rPh sb="2" eb="4">
      <t>クリコシ</t>
    </rPh>
    <rPh sb="4" eb="6">
      <t>ケッソン</t>
    </rPh>
    <rPh sb="6" eb="8">
      <t>キンガク</t>
    </rPh>
    <phoneticPr fontId="2"/>
  </si>
  <si>
    <t>別表5(一)</t>
    <rPh sb="0" eb="2">
      <t>ベッピョウ</t>
    </rPh>
    <rPh sb="4" eb="5">
      <t>１</t>
    </rPh>
    <phoneticPr fontId="2"/>
  </si>
  <si>
    <t>繰越損益金</t>
    <rPh sb="0" eb="2">
      <t>クリコシ</t>
    </rPh>
    <rPh sb="2" eb="4">
      <t>ソンエキ</t>
    </rPh>
    <rPh sb="4" eb="5">
      <t>キン</t>
    </rPh>
    <phoneticPr fontId="2"/>
  </si>
  <si>
    <t>④</t>
    <phoneticPr fontId="2"/>
  </si>
  <si>
    <t>別表5(二)</t>
    <rPh sb="0" eb="2">
      <t>ベッピョウ</t>
    </rPh>
    <rPh sb="4" eb="5">
      <t>２</t>
    </rPh>
    <phoneticPr fontId="2"/>
  </si>
  <si>
    <t>当期分確定</t>
    <rPh sb="0" eb="2">
      <t>トウキ</t>
    </rPh>
    <rPh sb="2" eb="3">
      <t>ブン</t>
    </rPh>
    <rPh sb="3" eb="5">
      <t>カクテイ</t>
    </rPh>
    <phoneticPr fontId="2"/>
  </si>
  <si>
    <t>計</t>
    <rPh sb="0" eb="1">
      <t>ケイ</t>
    </rPh>
    <phoneticPr fontId="2"/>
  </si>
  <si>
    <t>⑤</t>
    <phoneticPr fontId="2"/>
  </si>
  <si>
    <t>⑥</t>
    <phoneticPr fontId="2"/>
  </si>
  <si>
    <t>　財産目録　</t>
    <rPh sb="1" eb="3">
      <t>ザイサン</t>
    </rPh>
    <rPh sb="3" eb="5">
      <t>モクロク</t>
    </rPh>
    <phoneticPr fontId="2"/>
  </si>
  <si>
    <t>りそな銀行</t>
    <rPh sb="3" eb="5">
      <t>ギンコウ</t>
    </rPh>
    <phoneticPr fontId="2"/>
  </si>
  <si>
    <t>三菱東京UFJ銀行</t>
    <rPh sb="0" eb="2">
      <t>ミツビシ</t>
    </rPh>
    <rPh sb="2" eb="4">
      <t>トウキョウ</t>
    </rPh>
    <rPh sb="7" eb="9">
      <t>ギンコウ</t>
    </rPh>
    <phoneticPr fontId="2"/>
  </si>
  <si>
    <t>池田泉州銀行</t>
    <rPh sb="0" eb="2">
      <t>イケダ</t>
    </rPh>
    <rPh sb="2" eb="4">
      <t>センシュウ</t>
    </rPh>
    <rPh sb="4" eb="6">
      <t>ギンコウ</t>
    </rPh>
    <phoneticPr fontId="2"/>
  </si>
  <si>
    <t>JA伊丹支店</t>
    <rPh sb="2" eb="4">
      <t>イタミ</t>
    </rPh>
    <rPh sb="4" eb="6">
      <t>シテン</t>
    </rPh>
    <phoneticPr fontId="2"/>
  </si>
  <si>
    <t>手元現金</t>
    <rPh sb="0" eb="2">
      <t>テモト</t>
    </rPh>
    <rPh sb="2" eb="4">
      <t>ゲンキン</t>
    </rPh>
    <phoneticPr fontId="2"/>
  </si>
  <si>
    <t>普通預金</t>
    <rPh sb="0" eb="2">
      <t>フツウ</t>
    </rPh>
    <rPh sb="2" eb="4">
      <t>ヨキン</t>
    </rPh>
    <phoneticPr fontId="2"/>
  </si>
  <si>
    <t>商品</t>
    <rPh sb="0" eb="2">
      <t>ショウヒン</t>
    </rPh>
    <phoneticPr fontId="2"/>
  </si>
  <si>
    <t>物販在庫</t>
    <rPh sb="0" eb="2">
      <t>ブッパン</t>
    </rPh>
    <rPh sb="2" eb="4">
      <t>ザイコ</t>
    </rPh>
    <phoneticPr fontId="2"/>
  </si>
  <si>
    <t>メディカルセンター</t>
    <phoneticPr fontId="2"/>
  </si>
  <si>
    <t>フェンス</t>
    <phoneticPr fontId="2"/>
  </si>
  <si>
    <t>電気設備</t>
    <rPh sb="0" eb="2">
      <t>デンキ</t>
    </rPh>
    <rPh sb="2" eb="4">
      <t>セツビ</t>
    </rPh>
    <phoneticPr fontId="2"/>
  </si>
  <si>
    <t>照明灯具</t>
    <rPh sb="0" eb="3">
      <t>ショウメイトウ</t>
    </rPh>
    <rPh sb="3" eb="4">
      <t>グ</t>
    </rPh>
    <phoneticPr fontId="2"/>
  </si>
  <si>
    <t>グランド整備一式</t>
    <rPh sb="4" eb="6">
      <t>セイビ</t>
    </rPh>
    <rPh sb="6" eb="8">
      <t>イッシキ</t>
    </rPh>
    <phoneticPr fontId="2"/>
  </si>
  <si>
    <t>テラス</t>
    <phoneticPr fontId="2"/>
  </si>
  <si>
    <t>事務所備品一式</t>
    <rPh sb="0" eb="2">
      <t>ジム</t>
    </rPh>
    <rPh sb="2" eb="3">
      <t>ショ</t>
    </rPh>
    <rPh sb="3" eb="5">
      <t>ビヒン</t>
    </rPh>
    <rPh sb="5" eb="7">
      <t>イッシキ</t>
    </rPh>
    <phoneticPr fontId="2"/>
  </si>
  <si>
    <t>車輌マグネット</t>
    <rPh sb="0" eb="2">
      <t>シャリョウ</t>
    </rPh>
    <phoneticPr fontId="2"/>
  </si>
  <si>
    <t>無線機</t>
    <rPh sb="0" eb="3">
      <t>ムセンキ</t>
    </rPh>
    <phoneticPr fontId="2"/>
  </si>
  <si>
    <t>動物用治療兼手術台</t>
    <rPh sb="0" eb="3">
      <t>ドウブツヨウ</t>
    </rPh>
    <rPh sb="3" eb="5">
      <t>チリョウ</t>
    </rPh>
    <rPh sb="5" eb="6">
      <t>ケン</t>
    </rPh>
    <rPh sb="6" eb="9">
      <t>シュジュツダイ</t>
    </rPh>
    <phoneticPr fontId="2"/>
  </si>
  <si>
    <t>プロジェクター一式</t>
    <rPh sb="7" eb="9">
      <t>イッシキ</t>
    </rPh>
    <phoneticPr fontId="2"/>
  </si>
  <si>
    <t>防犯設備一式</t>
    <rPh sb="0" eb="2">
      <t>ボウハン</t>
    </rPh>
    <rPh sb="2" eb="4">
      <t>セツビ</t>
    </rPh>
    <rPh sb="4" eb="6">
      <t>イッシキ</t>
    </rPh>
    <phoneticPr fontId="2"/>
  </si>
  <si>
    <t>レスキューテント</t>
    <phoneticPr fontId="2"/>
  </si>
  <si>
    <t>パソコンサーバー</t>
    <phoneticPr fontId="2"/>
  </si>
  <si>
    <t>棚</t>
    <rPh sb="0" eb="1">
      <t>タナ</t>
    </rPh>
    <phoneticPr fontId="2"/>
  </si>
  <si>
    <t>エアコン</t>
    <phoneticPr fontId="2"/>
  </si>
  <si>
    <t>複合機</t>
    <rPh sb="0" eb="3">
      <t>フクゴウキ</t>
    </rPh>
    <phoneticPr fontId="2"/>
  </si>
  <si>
    <t>電話機器一式</t>
    <rPh sb="0" eb="2">
      <t>デンワ</t>
    </rPh>
    <rPh sb="2" eb="4">
      <t>キキ</t>
    </rPh>
    <rPh sb="4" eb="6">
      <t>イッシキ</t>
    </rPh>
    <phoneticPr fontId="2"/>
  </si>
  <si>
    <t>伊丹土地</t>
    <rPh sb="0" eb="2">
      <t>イタミ</t>
    </rPh>
    <rPh sb="2" eb="4">
      <t>トチ</t>
    </rPh>
    <phoneticPr fontId="2"/>
  </si>
  <si>
    <t>東芝テック警備契約保証金</t>
    <rPh sb="0" eb="2">
      <t>トウシバ</t>
    </rPh>
    <rPh sb="5" eb="7">
      <t>ケイビ</t>
    </rPh>
    <rPh sb="7" eb="9">
      <t>ケイヤク</t>
    </rPh>
    <rPh sb="9" eb="12">
      <t>ホショウキン</t>
    </rPh>
    <phoneticPr fontId="2"/>
  </si>
  <si>
    <t>阪神高速協会</t>
    <rPh sb="0" eb="2">
      <t>ハンシン</t>
    </rPh>
    <rPh sb="2" eb="4">
      <t>コウソク</t>
    </rPh>
    <rPh sb="4" eb="6">
      <t>キョウカイ</t>
    </rPh>
    <phoneticPr fontId="2"/>
  </si>
  <si>
    <t>空港整備機構</t>
    <rPh sb="0" eb="2">
      <t>クウコウ</t>
    </rPh>
    <rPh sb="2" eb="4">
      <t>セイビ</t>
    </rPh>
    <rPh sb="4" eb="6">
      <t>キコウ</t>
    </rPh>
    <phoneticPr fontId="2"/>
  </si>
  <si>
    <t>メディカルセンター土地入江</t>
    <rPh sb="9" eb="11">
      <t>トチ</t>
    </rPh>
    <rPh sb="11" eb="13">
      <t>イリエ</t>
    </rPh>
    <phoneticPr fontId="2"/>
  </si>
  <si>
    <t>土地保証金</t>
    <rPh sb="0" eb="2">
      <t>トチ</t>
    </rPh>
    <rPh sb="2" eb="5">
      <t>ホショウキン</t>
    </rPh>
    <phoneticPr fontId="2"/>
  </si>
  <si>
    <t>(1) 有形固定資産</t>
    <rPh sb="4" eb="6">
      <t>ユウケイ</t>
    </rPh>
    <rPh sb="6" eb="8">
      <t>コテイ</t>
    </rPh>
    <rPh sb="8" eb="10">
      <t>シサン</t>
    </rPh>
    <phoneticPr fontId="2"/>
  </si>
  <si>
    <t>(2) 無形固定資産</t>
    <rPh sb="4" eb="6">
      <t>ムケイ</t>
    </rPh>
    <rPh sb="6" eb="8">
      <t>コテイ</t>
    </rPh>
    <rPh sb="8" eb="10">
      <t>シサン</t>
    </rPh>
    <phoneticPr fontId="2"/>
  </si>
  <si>
    <t>(3) 投資その他の資産</t>
    <rPh sb="4" eb="6">
      <t>トウシ</t>
    </rPh>
    <rPh sb="8" eb="9">
      <t>タ</t>
    </rPh>
    <rPh sb="10" eb="12">
      <t>シサン</t>
    </rPh>
    <phoneticPr fontId="2"/>
  </si>
  <si>
    <t>鍛元又十郎</t>
  </si>
  <si>
    <t>北畑英樹</t>
    <phoneticPr fontId="2"/>
  </si>
  <si>
    <t>その他</t>
    <rPh sb="2" eb="3">
      <t>タ</t>
    </rPh>
    <phoneticPr fontId="2"/>
  </si>
  <si>
    <t>源泉所得税</t>
    <rPh sb="0" eb="2">
      <t>ゲンセン</t>
    </rPh>
    <rPh sb="2" eb="5">
      <t>ショトクゼイ</t>
    </rPh>
    <phoneticPr fontId="2"/>
  </si>
  <si>
    <t>住民税</t>
    <rPh sb="0" eb="3">
      <t>ジュウミンゼイ</t>
    </rPh>
    <phoneticPr fontId="2"/>
  </si>
  <si>
    <t>日立キャピタル</t>
    <rPh sb="0" eb="2">
      <t>ヒタチ</t>
    </rPh>
    <phoneticPr fontId="2"/>
  </si>
  <si>
    <t>地方税</t>
    <rPh sb="0" eb="2">
      <t>チホウ</t>
    </rPh>
    <rPh sb="2" eb="3">
      <t>ゼイ</t>
    </rPh>
    <phoneticPr fontId="2"/>
  </si>
  <si>
    <t>兵庫県</t>
    <rPh sb="0" eb="3">
      <t>ヒョウゴケン</t>
    </rPh>
    <phoneticPr fontId="2"/>
  </si>
  <si>
    <t>別表十号様式</t>
    <rPh sb="0" eb="2">
      <t>ベッピョウ</t>
    </rPh>
    <rPh sb="2" eb="3">
      <t>１０</t>
    </rPh>
    <rPh sb="3" eb="4">
      <t>ゴウ</t>
    </rPh>
    <rPh sb="4" eb="6">
      <t>ヨウシキ</t>
    </rPh>
    <phoneticPr fontId="2"/>
  </si>
  <si>
    <t>伊丹市下河原2-2-13</t>
    <rPh sb="0" eb="3">
      <t>イタミシ</t>
    </rPh>
    <rPh sb="3" eb="6">
      <t>シモガワラ</t>
    </rPh>
    <phoneticPr fontId="2"/>
  </si>
  <si>
    <t>大和郡山市矢田町1888</t>
    <rPh sb="0" eb="5">
      <t>ヤマトコオリヤマシ</t>
    </rPh>
    <rPh sb="5" eb="8">
      <t>ヤタチョウ</t>
    </rPh>
    <phoneticPr fontId="2"/>
  </si>
  <si>
    <t>⑱</t>
    <phoneticPr fontId="2"/>
  </si>
  <si>
    <t>計</t>
    <rPh sb="0" eb="1">
      <t>ケイ</t>
    </rPh>
    <phoneticPr fontId="2"/>
  </si>
  <si>
    <t>兵庫県　計</t>
    <rPh sb="0" eb="3">
      <t>ヒョウゴケン</t>
    </rPh>
    <rPh sb="4" eb="5">
      <t>ケイ</t>
    </rPh>
    <phoneticPr fontId="2"/>
  </si>
  <si>
    <t>奈良県　計</t>
    <rPh sb="0" eb="2">
      <t>ナラ</t>
    </rPh>
    <rPh sb="2" eb="3">
      <t>ケン</t>
    </rPh>
    <rPh sb="4" eb="5">
      <t>ケイ</t>
    </rPh>
    <phoneticPr fontId="2"/>
  </si>
  <si>
    <t>合　計</t>
    <rPh sb="0" eb="1">
      <t>ゴウ</t>
    </rPh>
    <rPh sb="2" eb="3">
      <t>ケイ</t>
    </rPh>
    <phoneticPr fontId="2"/>
  </si>
  <si>
    <t>分割基準</t>
    <rPh sb="0" eb="2">
      <t>ブンカツ</t>
    </rPh>
    <rPh sb="2" eb="4">
      <t>キジュン</t>
    </rPh>
    <phoneticPr fontId="2"/>
  </si>
  <si>
    <t>第六号様式別表九</t>
    <rPh sb="0" eb="1">
      <t>ダイ</t>
    </rPh>
    <rPh sb="1" eb="3">
      <t>６ゴウ</t>
    </rPh>
    <rPh sb="3" eb="5">
      <t>ヨウシキ</t>
    </rPh>
    <rPh sb="5" eb="7">
      <t>ベッピョウ</t>
    </rPh>
    <rPh sb="7" eb="8">
      <t>９</t>
    </rPh>
    <phoneticPr fontId="2"/>
  </si>
  <si>
    <t>事業年度</t>
    <rPh sb="0" eb="2">
      <t>ジギョウ</t>
    </rPh>
    <rPh sb="2" eb="4">
      <t>ネンド</t>
    </rPh>
    <phoneticPr fontId="2"/>
  </si>
  <si>
    <t>H24/8/31期</t>
    <rPh sb="8" eb="9">
      <t>キ</t>
    </rPh>
    <phoneticPr fontId="2"/>
  </si>
  <si>
    <t>③</t>
    <phoneticPr fontId="2"/>
  </si>
  <si>
    <t>④</t>
    <phoneticPr fontId="2"/>
  </si>
  <si>
    <t>⑤</t>
    <phoneticPr fontId="2"/>
  </si>
  <si>
    <t>奈良県</t>
    <rPh sb="0" eb="3">
      <t>ナラケン</t>
    </rPh>
    <phoneticPr fontId="2"/>
  </si>
  <si>
    <t>伊丹市</t>
    <rPh sb="0" eb="3">
      <t>イタミシ</t>
    </rPh>
    <phoneticPr fontId="2"/>
  </si>
  <si>
    <t>大和郡山市</t>
    <rPh sb="0" eb="5">
      <t>ヤマトコオリヤマシ</t>
    </rPh>
    <phoneticPr fontId="2"/>
  </si>
  <si>
    <t>⑮</t>
    <phoneticPr fontId="2"/>
  </si>
  <si>
    <t>⑰</t>
    <phoneticPr fontId="2"/>
  </si>
  <si>
    <t>⑭</t>
    <phoneticPr fontId="2"/>
  </si>
  <si>
    <t>⑳</t>
    <phoneticPr fontId="2"/>
  </si>
  <si>
    <t>県民税(均等割)</t>
    <rPh sb="0" eb="3">
      <t>ケンミンゼイ</t>
    </rPh>
    <rPh sb="4" eb="7">
      <t>キントウワ</t>
    </rPh>
    <phoneticPr fontId="2"/>
  </si>
  <si>
    <t>市民税(均等割)</t>
    <rPh sb="0" eb="3">
      <t>シミンゼイ</t>
    </rPh>
    <phoneticPr fontId="2"/>
  </si>
  <si>
    <t>注記用変更項目</t>
    <rPh sb="0" eb="2">
      <t>チュウキ</t>
    </rPh>
    <rPh sb="2" eb="3">
      <t>ヨウ</t>
    </rPh>
    <rPh sb="3" eb="5">
      <t>ヘンコウ</t>
    </rPh>
    <rPh sb="5" eb="7">
      <t>コウモク</t>
    </rPh>
    <phoneticPr fontId="2"/>
  </si>
  <si>
    <t>大阪府</t>
    <rPh sb="0" eb="3">
      <t>オオサカフ</t>
    </rPh>
    <phoneticPr fontId="2"/>
  </si>
  <si>
    <t>大阪府　計</t>
    <rPh sb="0" eb="3">
      <t>オオサカフ</t>
    </rPh>
    <rPh sb="4" eb="5">
      <t>ケイ</t>
    </rPh>
    <phoneticPr fontId="2"/>
  </si>
  <si>
    <t>大阪市中央区上本町西5-3-16</t>
    <rPh sb="0" eb="3">
      <t>オオサカシ</t>
    </rPh>
    <rPh sb="3" eb="6">
      <t>チュウオウク</t>
    </rPh>
    <rPh sb="6" eb="9">
      <t>ウエホンマチ</t>
    </rPh>
    <rPh sb="9" eb="10">
      <t>ニシ</t>
    </rPh>
    <phoneticPr fontId="2"/>
  </si>
  <si>
    <t>1.雑収入</t>
    <rPh sb="2" eb="3">
      <t>ザツ</t>
    </rPh>
    <rPh sb="3" eb="5">
      <t>シュウニュウ</t>
    </rPh>
    <phoneticPr fontId="2"/>
  </si>
  <si>
    <t>尼崎信用金庫</t>
    <rPh sb="0" eb="2">
      <t>アマガサキ</t>
    </rPh>
    <rPh sb="2" eb="6">
      <t>シンヨウキンコ</t>
    </rPh>
    <phoneticPr fontId="2"/>
  </si>
  <si>
    <t>サーバー</t>
    <phoneticPr fontId="2"/>
  </si>
  <si>
    <t>立替金</t>
    <rPh sb="0" eb="3">
      <t>タテカエキン</t>
    </rPh>
    <phoneticPr fontId="2"/>
  </si>
  <si>
    <t>交際費</t>
    <rPh sb="0" eb="3">
      <t>コウサイヒ</t>
    </rPh>
    <phoneticPr fontId="2"/>
  </si>
  <si>
    <t>片開き門扉等</t>
    <rPh sb="0" eb="1">
      <t>カタ</t>
    </rPh>
    <rPh sb="1" eb="2">
      <t>ビラ</t>
    </rPh>
    <rPh sb="3" eb="4">
      <t>モン</t>
    </rPh>
    <rPh sb="4" eb="5">
      <t>トビラ</t>
    </rPh>
    <rPh sb="5" eb="6">
      <t>トウ</t>
    </rPh>
    <phoneticPr fontId="2"/>
  </si>
  <si>
    <t>雑損失</t>
    <rPh sb="0" eb="1">
      <t>ザツ</t>
    </rPh>
    <rPh sb="1" eb="3">
      <t>ソンシツ</t>
    </rPh>
    <phoneticPr fontId="2"/>
  </si>
  <si>
    <t>雑収入</t>
    <rPh sb="0" eb="1">
      <t>ザツ</t>
    </rPh>
    <rPh sb="1" eb="3">
      <t>シュウニュウ</t>
    </rPh>
    <phoneticPr fontId="2"/>
  </si>
  <si>
    <t>交際費</t>
    <rPh sb="0" eb="2">
      <t>コウサイ</t>
    </rPh>
    <rPh sb="2" eb="3">
      <t>ヒ</t>
    </rPh>
    <phoneticPr fontId="2"/>
  </si>
  <si>
    <t>新聞図書費</t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</si>
  <si>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</si>
  <si>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スクラム</t>
    <phoneticPr fontId="2"/>
  </si>
  <si>
    <t>レジアスエース</t>
    <phoneticPr fontId="2"/>
  </si>
  <si>
    <t>パッソ</t>
    <phoneticPr fontId="2"/>
  </si>
  <si>
    <t>電気代</t>
    <rPh sb="0" eb="3">
      <t>デンキダイ</t>
    </rPh>
    <phoneticPr fontId="2"/>
  </si>
  <si>
    <t>現物寄付</t>
    <rPh sb="0" eb="2">
      <t>ゲンブツ</t>
    </rPh>
    <rPh sb="2" eb="4">
      <t>キフ</t>
    </rPh>
    <phoneticPr fontId="2"/>
  </si>
  <si>
    <t>4.事業収入</t>
    <rPh sb="2" eb="4">
      <t>ジギョウ</t>
    </rPh>
    <rPh sb="4" eb="6">
      <t>シュウニュウ</t>
    </rPh>
    <phoneticPr fontId="2"/>
  </si>
  <si>
    <t>5.その他の収益</t>
    <rPh sb="4" eb="5">
      <t>タ</t>
    </rPh>
    <rPh sb="6" eb="8">
      <t>シュウエキ</t>
    </rPh>
    <phoneticPr fontId="2"/>
  </si>
  <si>
    <t>3.助成金収入</t>
    <rPh sb="2" eb="5">
      <t>ジョセイキン</t>
    </rPh>
    <rPh sb="5" eb="7">
      <t>シュウニュウ</t>
    </rPh>
    <phoneticPr fontId="2"/>
  </si>
  <si>
    <t>大東建託</t>
    <rPh sb="0" eb="2">
      <t>ダイトウ</t>
    </rPh>
    <rPh sb="2" eb="4">
      <t>ケンタク</t>
    </rPh>
    <phoneticPr fontId="2"/>
  </si>
  <si>
    <t>助成金収入</t>
    <rPh sb="0" eb="3">
      <t>ジョセイキン</t>
    </rPh>
    <rPh sb="3" eb="5">
      <t>シュウニュウ</t>
    </rPh>
    <phoneticPr fontId="2"/>
  </si>
  <si>
    <t>日産キャラバン</t>
    <rPh sb="0" eb="2">
      <t>ニッサン</t>
    </rPh>
    <phoneticPr fontId="2"/>
  </si>
  <si>
    <t>災害救助犬支援</t>
    <rPh sb="0" eb="2">
      <t>サイガイ</t>
    </rPh>
    <rPh sb="2" eb="4">
      <t>キュウジョ</t>
    </rPh>
    <rPh sb="4" eb="5">
      <t>ケン</t>
    </rPh>
    <rPh sb="5" eb="7">
      <t>シエン</t>
    </rPh>
    <phoneticPr fontId="2"/>
  </si>
  <si>
    <t>セラピー犬育成基金</t>
    <rPh sb="4" eb="5">
      <t>ケン</t>
    </rPh>
    <rPh sb="5" eb="7">
      <t>イクセイ</t>
    </rPh>
    <rPh sb="7" eb="9">
      <t>キキン</t>
    </rPh>
    <phoneticPr fontId="2"/>
  </si>
  <si>
    <t>医療費基金</t>
    <rPh sb="0" eb="3">
      <t>イリョウヒ</t>
    </rPh>
    <rPh sb="3" eb="5">
      <t>キキン</t>
    </rPh>
    <phoneticPr fontId="2"/>
  </si>
  <si>
    <t>動物福祉収入</t>
    <rPh sb="2" eb="4">
      <t>フクシ</t>
    </rPh>
    <rPh sb="4" eb="6">
      <t>シュウニュウ</t>
    </rPh>
    <phoneticPr fontId="2"/>
  </si>
  <si>
    <t>赤い羽根共同募金</t>
    <rPh sb="0" eb="1">
      <t>アカ</t>
    </rPh>
    <rPh sb="2" eb="4">
      <t>ハネ</t>
    </rPh>
    <rPh sb="4" eb="6">
      <t>キョウドウ</t>
    </rPh>
    <rPh sb="6" eb="8">
      <t>ボキン</t>
    </rPh>
    <phoneticPr fontId="2"/>
  </si>
  <si>
    <t>ＩＴ導入補助金</t>
    <rPh sb="2" eb="4">
      <t>ドウニュウ</t>
    </rPh>
    <rPh sb="4" eb="7">
      <t>ホジョキン</t>
    </rPh>
    <phoneticPr fontId="2"/>
  </si>
  <si>
    <t>災害救助犬
事業</t>
    <rPh sb="0" eb="2">
      <t>サイガイ</t>
    </rPh>
    <rPh sb="2" eb="5">
      <t>キュウジョケン</t>
    </rPh>
    <rPh sb="6" eb="8">
      <t>ジギョウ</t>
    </rPh>
    <phoneticPr fontId="2"/>
  </si>
  <si>
    <t>セラピードッグ事業</t>
    <rPh sb="7" eb="9">
      <t>ジギョウ</t>
    </rPh>
    <phoneticPr fontId="2"/>
  </si>
  <si>
    <t>動物福祉
事業</t>
    <rPh sb="0" eb="2">
      <t>ドウブツ</t>
    </rPh>
    <rPh sb="2" eb="4">
      <t>フクシ</t>
    </rPh>
    <rPh sb="5" eb="7">
      <t>ジギョウ</t>
    </rPh>
    <phoneticPr fontId="2"/>
  </si>
  <si>
    <t>広告宣伝費</t>
    <rPh sb="0" eb="5">
      <t>コウコクセンデンヒ</t>
    </rPh>
    <phoneticPr fontId="2"/>
  </si>
  <si>
    <t>広告宣伝費</t>
    <rPh sb="0" eb="2">
      <t>コウコク</t>
    </rPh>
    <rPh sb="2" eb="5">
      <t>センデンヒ</t>
    </rPh>
    <phoneticPr fontId="2"/>
  </si>
  <si>
    <t>会議費</t>
    <phoneticPr fontId="2"/>
  </si>
  <si>
    <t>犬舎</t>
    <rPh sb="0" eb="1">
      <t>ケン</t>
    </rPh>
    <rPh sb="1" eb="2">
      <t>シャ</t>
    </rPh>
    <phoneticPr fontId="2"/>
  </si>
  <si>
    <t>福祉　隔離室用プレハブ</t>
    <rPh sb="0" eb="2">
      <t>フクシ</t>
    </rPh>
    <rPh sb="3" eb="5">
      <t>カクリ</t>
    </rPh>
    <rPh sb="5" eb="6">
      <t>シツ</t>
    </rPh>
    <rPh sb="6" eb="7">
      <t>ヨウ</t>
    </rPh>
    <phoneticPr fontId="2"/>
  </si>
  <si>
    <t>災害救助犬事業収入</t>
    <rPh sb="0" eb="2">
      <t>サイガイ</t>
    </rPh>
    <rPh sb="2" eb="5">
      <t>キュウジョケン</t>
    </rPh>
    <rPh sb="5" eb="7">
      <t>ジギョウ</t>
    </rPh>
    <rPh sb="7" eb="9">
      <t>シュウニュウ</t>
    </rPh>
    <phoneticPr fontId="2"/>
  </si>
  <si>
    <t>セラピードック事業収入</t>
    <rPh sb="7" eb="9">
      <t>ジギョウ</t>
    </rPh>
    <rPh sb="9" eb="11">
      <t>シュウニュウ</t>
    </rPh>
    <phoneticPr fontId="2"/>
  </si>
  <si>
    <t>動物福祉事業収入</t>
    <rPh sb="0" eb="2">
      <t>ドウブツ</t>
    </rPh>
    <rPh sb="2" eb="4">
      <t>フクシ</t>
    </rPh>
    <rPh sb="4" eb="6">
      <t>ジギョウ</t>
    </rPh>
    <rPh sb="6" eb="8">
      <t>シュウニュウ</t>
    </rPh>
    <phoneticPr fontId="2"/>
  </si>
  <si>
    <t>事務所エアコン</t>
    <rPh sb="0" eb="2">
      <t>ジム</t>
    </rPh>
    <rPh sb="2" eb="3">
      <t>ショ</t>
    </rPh>
    <phoneticPr fontId="2"/>
  </si>
  <si>
    <t>バモス</t>
    <phoneticPr fontId="2"/>
  </si>
  <si>
    <t>　活動計算書　（前年度比）</t>
    <rPh sb="1" eb="3">
      <t>カツドウ</t>
    </rPh>
    <rPh sb="3" eb="6">
      <t>ケイサンショ</t>
    </rPh>
    <rPh sb="8" eb="11">
      <t>ゼンネンド</t>
    </rPh>
    <rPh sb="11" eb="12">
      <t>ヒ</t>
    </rPh>
    <phoneticPr fontId="2"/>
  </si>
  <si>
    <t>比率</t>
    <rPh sb="0" eb="2">
      <t>ヒリツ</t>
    </rPh>
    <phoneticPr fontId="2"/>
  </si>
  <si>
    <t>積水ハウス</t>
    <rPh sb="0" eb="2">
      <t>セキスイ</t>
    </rPh>
    <phoneticPr fontId="2"/>
  </si>
  <si>
    <t>一般財団法人皓養社</t>
    <rPh sb="0" eb="2">
      <t>イッパン</t>
    </rPh>
    <rPh sb="2" eb="4">
      <t>ザイダン</t>
    </rPh>
    <rPh sb="4" eb="6">
      <t>ホウジン</t>
    </rPh>
    <rPh sb="6" eb="7">
      <t>ヒロシ</t>
    </rPh>
    <rPh sb="7" eb="8">
      <t>ヨウ</t>
    </rPh>
    <rPh sb="8" eb="9">
      <t>シャ</t>
    </rPh>
    <phoneticPr fontId="2"/>
  </si>
  <si>
    <t>一般財団法人大井伊助積善会</t>
    <rPh sb="0" eb="2">
      <t>イッパン</t>
    </rPh>
    <rPh sb="2" eb="4">
      <t>ザイダン</t>
    </rPh>
    <rPh sb="4" eb="6">
      <t>ホウジン</t>
    </rPh>
    <rPh sb="6" eb="8">
      <t>オオイ</t>
    </rPh>
    <rPh sb="8" eb="10">
      <t>イスケ</t>
    </rPh>
    <rPh sb="10" eb="12">
      <t>セキゼン</t>
    </rPh>
    <rPh sb="12" eb="13">
      <t>カイ</t>
    </rPh>
    <phoneticPr fontId="2"/>
  </si>
  <si>
    <t>ザペット</t>
    <phoneticPr fontId="2"/>
  </si>
  <si>
    <t>クリッパー</t>
    <phoneticPr fontId="2"/>
  </si>
  <si>
    <t>現物寄付金</t>
    <rPh sb="0" eb="2">
      <t>ゲンブツ</t>
    </rPh>
    <rPh sb="2" eb="5">
      <t>キフキン</t>
    </rPh>
    <phoneticPr fontId="2"/>
  </si>
  <si>
    <t>佐賀銀行</t>
    <rPh sb="0" eb="2">
      <t>サガ</t>
    </rPh>
    <rPh sb="2" eb="4">
      <t>ギンコウ</t>
    </rPh>
    <phoneticPr fontId="2"/>
  </si>
  <si>
    <t>訓練施設整備工事</t>
    <rPh sb="0" eb="2">
      <t>クンレン</t>
    </rPh>
    <rPh sb="2" eb="4">
      <t>シセツ</t>
    </rPh>
    <rPh sb="4" eb="6">
      <t>セイビ</t>
    </rPh>
    <rPh sb="6" eb="8">
      <t>コウジ</t>
    </rPh>
    <phoneticPr fontId="2"/>
  </si>
  <si>
    <t>ふるさと納税返礼品</t>
    <rPh sb="4" eb="6">
      <t>ノウゼイ</t>
    </rPh>
    <rPh sb="6" eb="8">
      <t>ヘンレイ</t>
    </rPh>
    <rPh sb="8" eb="9">
      <t>ヒン</t>
    </rPh>
    <phoneticPr fontId="2"/>
  </si>
  <si>
    <t>トラストバンク　GCF</t>
    <phoneticPr fontId="2"/>
  </si>
  <si>
    <t>ふるさと納税交付金</t>
    <rPh sb="4" eb="6">
      <t>ノウゼイ</t>
    </rPh>
    <rPh sb="6" eb="9">
      <t>コウフキン</t>
    </rPh>
    <phoneticPr fontId="2"/>
  </si>
  <si>
    <t>遺贈</t>
    <rPh sb="0" eb="2">
      <t>イゾウ</t>
    </rPh>
    <phoneticPr fontId="2"/>
  </si>
  <si>
    <t>尼信地域振興財団</t>
    <rPh sb="0" eb="2">
      <t>アマシン</t>
    </rPh>
    <rPh sb="2" eb="4">
      <t>チイキ</t>
    </rPh>
    <rPh sb="4" eb="6">
      <t>シンコウ</t>
    </rPh>
    <rPh sb="6" eb="8">
      <t>ザイダン</t>
    </rPh>
    <phoneticPr fontId="2"/>
  </si>
  <si>
    <t>連合　愛のカンパ</t>
    <rPh sb="0" eb="2">
      <t>レンゴウ</t>
    </rPh>
    <rPh sb="3" eb="4">
      <t>アイ</t>
    </rPh>
    <phoneticPr fontId="2"/>
  </si>
  <si>
    <t>佐賀県</t>
    <rPh sb="0" eb="3">
      <t>サガケン</t>
    </rPh>
    <phoneticPr fontId="2"/>
  </si>
  <si>
    <t>佐賀支部</t>
    <rPh sb="0" eb="2">
      <t>サガ</t>
    </rPh>
    <rPh sb="2" eb="4">
      <t>シブ</t>
    </rPh>
    <phoneticPr fontId="2"/>
  </si>
  <si>
    <t>ふるさと納税返礼品</t>
    <rPh sb="6" eb="8">
      <t>ヘンレイ</t>
    </rPh>
    <rPh sb="8" eb="9">
      <t>ヒン</t>
    </rPh>
    <phoneticPr fontId="2"/>
  </si>
  <si>
    <t>保険料</t>
    <rPh sb="0" eb="3">
      <t>ホケンリョウ</t>
    </rPh>
    <phoneticPr fontId="2"/>
  </si>
  <si>
    <t>修繕費</t>
    <rPh sb="0" eb="3">
      <t>シュウゼンヒ</t>
    </rPh>
    <phoneticPr fontId="2"/>
  </si>
  <si>
    <t>ふるさと納税返礼品</t>
    <rPh sb="4" eb="6">
      <t>ノウゼイ</t>
    </rPh>
    <rPh sb="6" eb="8">
      <t>ヘンレイ</t>
    </rPh>
    <rPh sb="8" eb="9">
      <t>ヒン</t>
    </rPh>
    <phoneticPr fontId="2"/>
  </si>
  <si>
    <t>保険料</t>
    <phoneticPr fontId="2"/>
  </si>
  <si>
    <t>リサイクル預託金</t>
    <rPh sb="5" eb="8">
      <t>ヨタクキン</t>
    </rPh>
    <phoneticPr fontId="2"/>
  </si>
  <si>
    <t>ゆうちょ銀行</t>
    <rPh sb="4" eb="6">
      <t>ギンコウ</t>
    </rPh>
    <phoneticPr fontId="2"/>
  </si>
  <si>
    <t>レスキュー訓練装置</t>
    <rPh sb="5" eb="7">
      <t>クンレン</t>
    </rPh>
    <rPh sb="7" eb="9">
      <t>ソウチ</t>
    </rPh>
    <phoneticPr fontId="2"/>
  </si>
  <si>
    <t>キャラバン（セラ）</t>
    <phoneticPr fontId="2"/>
  </si>
  <si>
    <t>フリード　スパイク</t>
    <phoneticPr fontId="2"/>
  </si>
  <si>
    <t>佐賀未来創造基金</t>
    <rPh sb="0" eb="2">
      <t>サガ</t>
    </rPh>
    <rPh sb="2" eb="4">
      <t>ミライ</t>
    </rPh>
    <rPh sb="4" eb="6">
      <t>ソウゾウ</t>
    </rPh>
    <rPh sb="6" eb="8">
      <t>キキン</t>
    </rPh>
    <phoneticPr fontId="2"/>
  </si>
  <si>
    <t>研修費</t>
    <rPh sb="0" eb="2">
      <t>ケンシュウ</t>
    </rPh>
    <rPh sb="2" eb="3">
      <t>ヒ</t>
    </rPh>
    <phoneticPr fontId="2"/>
  </si>
  <si>
    <t>寄付金</t>
    <rPh sb="0" eb="3">
      <t>キフキン</t>
    </rPh>
    <phoneticPr fontId="2"/>
  </si>
  <si>
    <t>販売促進費</t>
    <rPh sb="0" eb="2">
      <t>ハンバイ</t>
    </rPh>
    <rPh sb="2" eb="4">
      <t>ソクシン</t>
    </rPh>
    <rPh sb="4" eb="5">
      <t>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</si>
  <si>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</si>
  <si>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1.固定資産除去損</t>
    <rPh sb="2" eb="4">
      <t>コテイ</t>
    </rPh>
    <rPh sb="4" eb="6">
      <t>シサン</t>
    </rPh>
    <rPh sb="6" eb="8">
      <t>ジョキョ</t>
    </rPh>
    <rPh sb="8" eb="9">
      <t>ソン</t>
    </rPh>
    <phoneticPr fontId="2"/>
  </si>
  <si>
    <t>令和2年度</t>
    <rPh sb="0" eb="2">
      <t>レイワ</t>
    </rPh>
    <rPh sb="3" eb="5">
      <t>ネンド</t>
    </rPh>
    <phoneticPr fontId="2"/>
  </si>
  <si>
    <t>セラピーハウス改修用</t>
    <rPh sb="7" eb="9">
      <t>カイシュウ</t>
    </rPh>
    <rPh sb="9" eb="10">
      <t>ヨウ</t>
    </rPh>
    <phoneticPr fontId="2"/>
  </si>
  <si>
    <t>Wan　For　All　基金</t>
    <rPh sb="12" eb="14">
      <t>キキン</t>
    </rPh>
    <phoneticPr fontId="2"/>
  </si>
  <si>
    <t>真如苑</t>
    <rPh sb="0" eb="1">
      <t>シン</t>
    </rPh>
    <rPh sb="1" eb="2">
      <t>ニョ</t>
    </rPh>
    <rPh sb="2" eb="3">
      <t>エン</t>
    </rPh>
    <phoneticPr fontId="2"/>
  </si>
  <si>
    <t>休眠預金助成金</t>
    <rPh sb="0" eb="2">
      <t>キュウミン</t>
    </rPh>
    <rPh sb="2" eb="4">
      <t>ヨキン</t>
    </rPh>
    <rPh sb="4" eb="7">
      <t>ジョセイキン</t>
    </rPh>
    <phoneticPr fontId="2"/>
  </si>
  <si>
    <t>企画広報事業収入</t>
    <rPh sb="0" eb="2">
      <t>キカク</t>
    </rPh>
    <rPh sb="2" eb="4">
      <t>コウホウ</t>
    </rPh>
    <rPh sb="4" eb="6">
      <t>ジギョウ</t>
    </rPh>
    <rPh sb="6" eb="8">
      <t>シュウニュウ</t>
    </rPh>
    <phoneticPr fontId="2"/>
  </si>
  <si>
    <t>佐賀事業収入</t>
    <rPh sb="0" eb="2">
      <t>サガ</t>
    </rPh>
    <rPh sb="2" eb="4">
      <t>ジギョウ</t>
    </rPh>
    <rPh sb="4" eb="6">
      <t>シュウニュウ</t>
    </rPh>
    <phoneticPr fontId="2"/>
  </si>
  <si>
    <t>警備費</t>
    <phoneticPr fontId="2"/>
  </si>
  <si>
    <t>建設仮勘定</t>
    <rPh sb="0" eb="2">
      <t>ケンセツ</t>
    </rPh>
    <rPh sb="2" eb="5">
      <t>カリカンジョウ</t>
    </rPh>
    <phoneticPr fontId="2"/>
  </si>
  <si>
    <t>商品</t>
    <phoneticPr fontId="2"/>
  </si>
  <si>
    <t>短期貸付金</t>
    <rPh sb="0" eb="2">
      <t>タンキ</t>
    </rPh>
    <rPh sb="2" eb="5">
      <t>カシツケキン</t>
    </rPh>
    <phoneticPr fontId="2"/>
  </si>
  <si>
    <t>仮払金</t>
    <rPh sb="0" eb="2">
      <t>カリバライ</t>
    </rPh>
    <rPh sb="2" eb="3">
      <t>キン</t>
    </rPh>
    <phoneticPr fontId="2"/>
  </si>
  <si>
    <t>建設仮勘定</t>
    <rPh sb="0" eb="5">
      <t>ケンセツカリカンジョウ</t>
    </rPh>
    <phoneticPr fontId="2"/>
  </si>
  <si>
    <t>短期貸付金</t>
    <rPh sb="0" eb="2">
      <t>タンキ</t>
    </rPh>
    <rPh sb="2" eb="5">
      <t>カシツケキン</t>
    </rPh>
    <phoneticPr fontId="2"/>
  </si>
  <si>
    <t>従業員貸付金</t>
    <rPh sb="0" eb="3">
      <t>ジュウギョウイン</t>
    </rPh>
    <rPh sb="3" eb="6">
      <t>カシツケキン</t>
    </rPh>
    <phoneticPr fontId="2"/>
  </si>
  <si>
    <t>仮払金</t>
    <rPh sb="0" eb="3">
      <t>カリバライキン</t>
    </rPh>
    <phoneticPr fontId="2"/>
  </si>
  <si>
    <t>商標権登録出願</t>
    <rPh sb="0" eb="3">
      <t>ショウヒョウケン</t>
    </rPh>
    <rPh sb="3" eb="5">
      <t>トウロク</t>
    </rPh>
    <rPh sb="5" eb="7">
      <t>シュツガン</t>
    </rPh>
    <phoneticPr fontId="2"/>
  </si>
  <si>
    <t>佐賀拠点</t>
    <rPh sb="0" eb="2">
      <t>サガ</t>
    </rPh>
    <rPh sb="2" eb="4">
      <t>キョテン</t>
    </rPh>
    <phoneticPr fontId="2"/>
  </si>
  <si>
    <t>未収入金</t>
    <rPh sb="0" eb="4">
      <t>ミシュウニュウキン</t>
    </rPh>
    <phoneticPr fontId="2"/>
  </si>
  <si>
    <t>クラウンクリエイティブ</t>
    <phoneticPr fontId="2"/>
  </si>
  <si>
    <t>令和3年度</t>
    <rPh sb="0" eb="2">
      <t>レイワ</t>
    </rPh>
    <rPh sb="3" eb="5">
      <t>ネンド</t>
    </rPh>
    <phoneticPr fontId="2"/>
  </si>
  <si>
    <t>令和3年 9月 1日 から 令和4年 8月31日 まで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rPh sb="14" eb="16">
      <t>レイワ</t>
    </rPh>
    <rPh sb="17" eb="18">
      <t>ネン</t>
    </rPh>
    <rPh sb="20" eb="21">
      <t>ツキ</t>
    </rPh>
    <rPh sb="23" eb="24">
      <t>ヒ</t>
    </rPh>
    <phoneticPr fontId="2"/>
  </si>
  <si>
    <t>Syncable</t>
    <phoneticPr fontId="2"/>
  </si>
  <si>
    <t>事業復活支援金</t>
    <rPh sb="0" eb="4">
      <t>ジギョウフッカツ</t>
    </rPh>
    <rPh sb="4" eb="7">
      <t>シエンキン</t>
    </rPh>
    <phoneticPr fontId="2"/>
  </si>
  <si>
    <t>日本労働組合総連合会　佐賀県連合会</t>
    <rPh sb="0" eb="2">
      <t>ニホン</t>
    </rPh>
    <rPh sb="2" eb="6">
      <t>ロウドウクミアイ</t>
    </rPh>
    <rPh sb="6" eb="7">
      <t>ソウ</t>
    </rPh>
    <rPh sb="7" eb="9">
      <t>レンゴウ</t>
    </rPh>
    <rPh sb="9" eb="10">
      <t>カイ</t>
    </rPh>
    <rPh sb="11" eb="13">
      <t>サガ</t>
    </rPh>
    <rPh sb="13" eb="14">
      <t>ケン</t>
    </rPh>
    <rPh sb="14" eb="17">
      <t>レンゴウカイ</t>
    </rPh>
    <phoneticPr fontId="2"/>
  </si>
  <si>
    <t>日本労働組合総連合会
　　 佐賀県連合会</t>
    <phoneticPr fontId="2"/>
  </si>
  <si>
    <t>助成金</t>
    <rPh sb="0" eb="3">
      <t>ジョセイキン</t>
    </rPh>
    <phoneticPr fontId="2"/>
  </si>
  <si>
    <t>運賃</t>
    <rPh sb="0" eb="2">
      <t>ウンチン</t>
    </rPh>
    <phoneticPr fontId="2"/>
  </si>
  <si>
    <t>1.支払利息</t>
    <rPh sb="2" eb="4">
      <t>シハラ</t>
    </rPh>
    <rPh sb="4" eb="6">
      <t>リソク</t>
    </rPh>
    <phoneticPr fontId="2"/>
  </si>
  <si>
    <t>1.支払利息</t>
    <rPh sb="2" eb="4">
      <t>シハライ</t>
    </rPh>
    <rPh sb="4" eb="6">
      <t>リソク</t>
    </rPh>
    <phoneticPr fontId="2"/>
  </si>
  <si>
    <t>令和4年 8月31日　現在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rPh sb="11" eb="13">
      <t>ゲンザイ</t>
    </rPh>
    <phoneticPr fontId="2"/>
  </si>
  <si>
    <t>出資金</t>
    <rPh sb="0" eb="3">
      <t>シュッシキン</t>
    </rPh>
    <phoneticPr fontId="2"/>
  </si>
  <si>
    <t>令和4年 8月31日　現在</t>
    <rPh sb="0" eb="2">
      <t>レイワ</t>
    </rPh>
    <rPh sb="3" eb="4">
      <t>ネン</t>
    </rPh>
    <rPh sb="6" eb="7">
      <t>ツキ</t>
    </rPh>
    <rPh sb="9" eb="10">
      <t>ヒ</t>
    </rPh>
    <rPh sb="11" eb="13">
      <t>ゲンザイ</t>
    </rPh>
    <phoneticPr fontId="2"/>
  </si>
  <si>
    <t>行政動物関連</t>
    <rPh sb="0" eb="2">
      <t>ギョウセイ</t>
    </rPh>
    <rPh sb="2" eb="4">
      <t>ドウブツ</t>
    </rPh>
    <rPh sb="4" eb="6">
      <t>カンレン</t>
    </rPh>
    <phoneticPr fontId="2"/>
  </si>
  <si>
    <t>地域おこし協力隊</t>
    <rPh sb="0" eb="2">
      <t>チイキ</t>
    </rPh>
    <rPh sb="5" eb="8">
      <t>キョウリョクタイ</t>
    </rPh>
    <phoneticPr fontId="2"/>
  </si>
  <si>
    <t>職員分</t>
    <rPh sb="0" eb="2">
      <t>ショクイン</t>
    </rPh>
    <rPh sb="2" eb="3">
      <t>ブン</t>
    </rPh>
    <phoneticPr fontId="2"/>
  </si>
  <si>
    <t>ユニットハウス</t>
  </si>
  <si>
    <t>プレハブ（休眠預金事業）</t>
    <rPh sb="5" eb="7">
      <t>キュウミン</t>
    </rPh>
    <rPh sb="7" eb="9">
      <t>ヨキン</t>
    </rPh>
    <rPh sb="9" eb="11">
      <t>ジギョウ</t>
    </rPh>
    <phoneticPr fontId="2"/>
  </si>
  <si>
    <t>セラピーハウス</t>
    <phoneticPr fontId="2"/>
  </si>
  <si>
    <t>側溝工事（休眠預金事業）</t>
    <rPh sb="0" eb="2">
      <t>ソッコウ</t>
    </rPh>
    <rPh sb="2" eb="4">
      <t>コウジ</t>
    </rPh>
    <rPh sb="5" eb="7">
      <t>キュウミン</t>
    </rPh>
    <rPh sb="7" eb="9">
      <t>ヨキン</t>
    </rPh>
    <rPh sb="9" eb="11">
      <t>ジギョウ</t>
    </rPh>
    <phoneticPr fontId="2"/>
  </si>
  <si>
    <t>佐賀拠点　外構工事</t>
    <rPh sb="0" eb="4">
      <t>サガキョテン</t>
    </rPh>
    <rPh sb="5" eb="7">
      <t>ガイコウ</t>
    </rPh>
    <rPh sb="7" eb="9">
      <t>コウジ</t>
    </rPh>
    <phoneticPr fontId="2"/>
  </si>
  <si>
    <t>佐賀拠点　家具</t>
    <rPh sb="0" eb="4">
      <t>サガキョテン</t>
    </rPh>
    <rPh sb="5" eb="7">
      <t>カグ</t>
    </rPh>
    <phoneticPr fontId="2"/>
  </si>
  <si>
    <t>発電機（休眠預金事業）</t>
    <rPh sb="0" eb="3">
      <t>ハツデンキ</t>
    </rPh>
    <rPh sb="4" eb="10">
      <t>キュウミンヨキンジギョウ</t>
    </rPh>
    <phoneticPr fontId="2"/>
  </si>
  <si>
    <t>電子黒板（休眠預金事業）</t>
    <rPh sb="0" eb="2">
      <t>デンシ</t>
    </rPh>
    <rPh sb="2" eb="4">
      <t>コクバン</t>
    </rPh>
    <rPh sb="5" eb="11">
      <t>キュウミンヨキンジギョウ</t>
    </rPh>
    <phoneticPr fontId="2"/>
  </si>
  <si>
    <t>貸与用　PC（休眠預金事業）</t>
    <rPh sb="0" eb="3">
      <t>タイヨヨウ</t>
    </rPh>
    <rPh sb="7" eb="13">
      <t>キュウミンヨキンジギョウ</t>
    </rPh>
    <phoneticPr fontId="2"/>
  </si>
  <si>
    <t>複合機（休眠預金事業）</t>
    <rPh sb="0" eb="3">
      <t>フクゴウキ</t>
    </rPh>
    <rPh sb="4" eb="10">
      <t>キュウミンヨキンジギョウ</t>
    </rPh>
    <phoneticPr fontId="2"/>
  </si>
  <si>
    <t>尼崎信用金庫</t>
    <rPh sb="0" eb="6">
      <t>アマガサキシンヨウキンコ</t>
    </rPh>
    <phoneticPr fontId="2"/>
  </si>
  <si>
    <t>ノア動物病院</t>
    <rPh sb="2" eb="4">
      <t>ドウブツ</t>
    </rPh>
    <rPh sb="4" eb="6">
      <t>ビョウイン</t>
    </rPh>
    <phoneticPr fontId="2"/>
  </si>
  <si>
    <t>日本政策金融公庫</t>
    <rPh sb="0" eb="2">
      <t>ニホン</t>
    </rPh>
    <rPh sb="2" eb="4">
      <t>セイサク</t>
    </rPh>
    <rPh sb="4" eb="8">
      <t>キンユウコウコ</t>
    </rPh>
    <phoneticPr fontId="2"/>
  </si>
  <si>
    <t>管理部</t>
    <rPh sb="0" eb="2">
      <t>カンリ</t>
    </rPh>
    <rPh sb="2" eb="3">
      <t>ブ</t>
    </rPh>
    <phoneticPr fontId="2"/>
  </si>
  <si>
    <t>生命保険支援金</t>
    <rPh sb="0" eb="2">
      <t>セイメイ</t>
    </rPh>
    <rPh sb="2" eb="4">
      <t>ホケン</t>
    </rPh>
    <rPh sb="4" eb="6">
      <t>シエン</t>
    </rPh>
    <rPh sb="6" eb="7">
      <t>キン</t>
    </rPh>
    <phoneticPr fontId="2"/>
  </si>
  <si>
    <t>大和ハウスエンドレス</t>
    <rPh sb="0" eb="2">
      <t>ダイワ</t>
    </rPh>
    <phoneticPr fontId="2"/>
  </si>
  <si>
    <t>アシスト補助金</t>
    <rPh sb="4" eb="7">
      <t>ホジョキン</t>
    </rPh>
    <phoneticPr fontId="2"/>
  </si>
  <si>
    <t>構築物</t>
    <rPh sb="0" eb="3">
      <t>コウチクブツ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</si>
  <si>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</si>
  <si>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休眠事業</t>
    <rPh sb="0" eb="2">
      <t>キュウミン</t>
    </rPh>
    <rPh sb="2" eb="4">
      <t>ジギョウ</t>
    </rPh>
    <phoneticPr fontId="2"/>
  </si>
  <si>
    <t>収入　計</t>
    <rPh sb="0" eb="2">
      <t>シュウニュウ</t>
    </rPh>
    <rPh sb="3" eb="4">
      <t>ケイ</t>
    </rPh>
    <phoneticPr fontId="2"/>
  </si>
  <si>
    <t>R4年度予算</t>
    <rPh sb="2" eb="4">
      <t>ネンド</t>
    </rPh>
    <rPh sb="4" eb="6">
      <t>ヨサン</t>
    </rPh>
    <phoneticPr fontId="2"/>
  </si>
  <si>
    <t>収益計</t>
    <rPh sb="0" eb="2">
      <t>シュウエキ</t>
    </rPh>
    <rPh sb="2" eb="3">
      <t>ケイ</t>
    </rPh>
    <phoneticPr fontId="2"/>
  </si>
  <si>
    <t>費用計</t>
    <rPh sb="0" eb="2">
      <t>ヒヨウ</t>
    </rPh>
    <rPh sb="2" eb="3">
      <t>ケイ</t>
    </rPh>
    <phoneticPr fontId="2"/>
  </si>
  <si>
    <t>繰り越し流動資産</t>
    <rPh sb="0" eb="1">
      <t>ク</t>
    </rPh>
    <rPh sb="2" eb="3">
      <t>コ</t>
    </rPh>
    <rPh sb="4" eb="6">
      <t>リュウドウ</t>
    </rPh>
    <rPh sb="6" eb="8">
      <t>シサン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</si>
</sst>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&quot;#,##0"/>
    <numFmt numFmtId="177" formatCode="&quot;　　&quot;\ @"/>
    <numFmt numFmtId="178" formatCode="#,##0;&quot;△ &quot;#,##0"/>
  </numFmts>
  <fonts count="15" x14ac:knownFonts="1"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8" fontId="0" fillId="0" borderId="0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8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7" xfId="0" applyBorder="1">
      <alignment vertical="center"/>
    </xf>
    <xf numFmtId="38" fontId="0" fillId="0" borderId="10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38" fontId="0" fillId="0" borderId="6" xfId="0" applyNumberFormat="1" applyFill="1" applyBorder="1">
      <alignment vertical="center"/>
    </xf>
    <xf numFmtId="38" fontId="0" fillId="0" borderId="8" xfId="0" applyNumberFormat="1" applyFill="1" applyBorder="1">
      <alignment vertical="center"/>
    </xf>
    <xf numFmtId="38" fontId="0" fillId="0" borderId="0" xfId="0" applyNumberFormat="1" applyFill="1">
      <alignment vertical="center"/>
    </xf>
    <xf numFmtId="0" fontId="0" fillId="0" borderId="4" xfId="0" applyFill="1" applyBorder="1">
      <alignment vertical="center"/>
    </xf>
    <xf numFmtId="0" fontId="0" fillId="0" borderId="1" xfId="0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7" fillId="0" borderId="0" xfId="0" applyFont="1">
      <alignment vertical="center"/>
    </xf>
    <xf numFmtId="38" fontId="7" fillId="0" borderId="0" xfId="0" applyNumberFormat="1" applyFont="1">
      <alignment vertical="center"/>
    </xf>
    <xf numFmtId="176" fontId="0" fillId="0" borderId="0" xfId="0" applyNumberFormat="1" applyFill="1">
      <alignment vertical="center"/>
    </xf>
    <xf numFmtId="0" fontId="6" fillId="0" borderId="0" xfId="0" applyFont="1" applyFill="1">
      <alignment vertical="center"/>
    </xf>
    <xf numFmtId="0" fontId="7" fillId="0" borderId="1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0" fillId="2" borderId="0" xfId="0" applyFill="1">
      <alignment vertical="center"/>
    </xf>
    <xf numFmtId="38" fontId="0" fillId="2" borderId="0" xfId="1" applyFont="1" applyFill="1">
      <alignment vertical="center"/>
    </xf>
    <xf numFmtId="38" fontId="0" fillId="2" borderId="0" xfId="0" applyNumberFormat="1" applyFill="1">
      <alignment vertical="center"/>
    </xf>
    <xf numFmtId="0" fontId="9" fillId="0" borderId="0" xfId="0" applyFont="1">
      <alignment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38" fontId="0" fillId="0" borderId="0" xfId="1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76" fontId="0" fillId="0" borderId="0" xfId="1" applyNumberFormat="1" applyFont="1" applyFill="1">
      <alignment vertical="center"/>
    </xf>
    <xf numFmtId="38" fontId="0" fillId="0" borderId="3" xfId="0" applyNumberFormat="1" applyBorder="1">
      <alignment vertical="center"/>
    </xf>
    <xf numFmtId="38" fontId="11" fillId="0" borderId="6" xfId="0" applyNumberFormat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10" fillId="0" borderId="7" xfId="0" applyFont="1" applyBorder="1">
      <alignment vertical="center"/>
    </xf>
    <xf numFmtId="38" fontId="5" fillId="0" borderId="0" xfId="1" applyFont="1">
      <alignment vertical="center"/>
    </xf>
    <xf numFmtId="0" fontId="5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57" fontId="5" fillId="0" borderId="8" xfId="0" applyNumberFormat="1" applyFont="1" applyBorder="1" applyAlignment="1">
      <alignment horizontal="center" vertical="center" wrapText="1"/>
    </xf>
    <xf numFmtId="38" fontId="5" fillId="0" borderId="8" xfId="1" applyFont="1" applyBorder="1">
      <alignment vertical="center"/>
    </xf>
    <xf numFmtId="0" fontId="10" fillId="0" borderId="8" xfId="0" applyFont="1" applyBorder="1" applyAlignment="1">
      <alignment vertical="center" wrapText="1"/>
    </xf>
    <xf numFmtId="38" fontId="3" fillId="0" borderId="0" xfId="1" applyFont="1" applyFill="1" applyAlignment="1">
      <alignment horizontal="center" vertical="center"/>
    </xf>
    <xf numFmtId="38" fontId="5" fillId="0" borderId="0" xfId="1" applyFont="1" applyFill="1">
      <alignment vertical="center"/>
    </xf>
    <xf numFmtId="38" fontId="6" fillId="0" borderId="0" xfId="1" applyFont="1" applyFill="1">
      <alignment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3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7" xfId="1" applyFont="1" applyFill="1" applyBorder="1">
      <alignment vertical="center"/>
    </xf>
    <xf numFmtId="38" fontId="0" fillId="0" borderId="10" xfId="1" applyFont="1" applyFill="1" applyBorder="1">
      <alignment vertical="center"/>
    </xf>
    <xf numFmtId="178" fontId="0" fillId="0" borderId="8" xfId="1" applyNumberFormat="1" applyFont="1" applyFill="1" applyBorder="1">
      <alignment vertical="center"/>
    </xf>
    <xf numFmtId="0" fontId="0" fillId="0" borderId="3" xfId="0" applyBorder="1" applyAlignment="1">
      <alignment vertical="center" shrinkToFit="1"/>
    </xf>
    <xf numFmtId="178" fontId="0" fillId="0" borderId="7" xfId="0" applyNumberFormat="1" applyBorder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0" fontId="0" fillId="0" borderId="6" xfId="2" applyNumberFormat="1" applyFont="1" applyFill="1" applyBorder="1">
      <alignment vertical="center"/>
    </xf>
    <xf numFmtId="10" fontId="0" fillId="0" borderId="8" xfId="2" applyNumberFormat="1" applyFont="1" applyFill="1" applyBorder="1">
      <alignment vertical="center"/>
    </xf>
    <xf numFmtId="10" fontId="0" fillId="0" borderId="7" xfId="2" applyNumberFormat="1" applyFont="1" applyFill="1" applyBorder="1">
      <alignment vertical="center"/>
    </xf>
    <xf numFmtId="10" fontId="0" fillId="0" borderId="10" xfId="2" applyNumberFormat="1" applyFont="1" applyFill="1" applyBorder="1">
      <alignment vertical="center"/>
    </xf>
    <xf numFmtId="38" fontId="7" fillId="0" borderId="0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vertical="center" shrinkToFit="1"/>
    </xf>
    <xf numFmtId="38" fontId="7" fillId="0" borderId="0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14" fillId="0" borderId="6" xfId="0" applyNumberFormat="1" applyFont="1" applyFill="1" applyBorder="1">
      <alignment vertical="center"/>
    </xf>
    <xf numFmtId="38" fontId="7" fillId="0" borderId="0" xfId="1" applyFont="1">
      <alignment vertical="center"/>
    </xf>
    <xf numFmtId="0" fontId="6" fillId="0" borderId="0" xfId="0" applyFont="1">
      <alignment vertical="center"/>
    </xf>
    <xf numFmtId="38" fontId="7" fillId="0" borderId="11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20" xfId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7" fillId="3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38" fontId="7" fillId="0" borderId="4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0" borderId="14" xfId="1" applyFont="1" applyBorder="1" applyAlignment="1">
      <alignment vertical="center" shrinkToFit="1"/>
    </xf>
    <xf numFmtId="38" fontId="7" fillId="0" borderId="15" xfId="1" applyFont="1" applyBorder="1" applyAlignment="1">
      <alignment vertical="center" shrinkToFit="1"/>
    </xf>
    <xf numFmtId="38" fontId="7" fillId="0" borderId="16" xfId="1" applyFont="1" applyBorder="1" applyAlignment="1">
      <alignment vertical="center" shrinkToFit="1"/>
    </xf>
    <xf numFmtId="38" fontId="7" fillId="0" borderId="14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2" xfId="1" applyFont="1" applyBorder="1" applyAlignment="1">
      <alignment vertical="center" shrinkToFit="1"/>
    </xf>
    <xf numFmtId="38" fontId="7" fillId="0" borderId="0" xfId="1" applyFont="1" applyBorder="1" applyAlignment="1">
      <alignment vertical="center" shrinkToFit="1"/>
    </xf>
    <xf numFmtId="38" fontId="7" fillId="0" borderId="3" xfId="1" applyFont="1" applyBorder="1" applyAlignment="1">
      <alignment vertical="center" shrinkToFit="1"/>
    </xf>
    <xf numFmtId="177" fontId="7" fillId="0" borderId="0" xfId="0" applyNumberFormat="1" applyFont="1" applyBorder="1" applyAlignment="1">
      <alignment vertical="center" shrinkToFit="1"/>
    </xf>
    <xf numFmtId="177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6" fontId="7" fillId="0" borderId="14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177" fontId="7" fillId="0" borderId="1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177" fontId="7" fillId="0" borderId="0" xfId="0" applyNumberFormat="1" applyFont="1" applyBorder="1" applyAlignment="1">
      <alignment vertical="center" wrapText="1"/>
    </xf>
    <xf numFmtId="177" fontId="7" fillId="0" borderId="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wrapText="1"/>
    </xf>
    <xf numFmtId="38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8" fontId="7" fillId="0" borderId="6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102"/>
  <sheetViews>
    <sheetView tabSelected="1" zoomScaleNormal="100" workbookViewId="0">
      <selection activeCell="BB72" sqref="BB72"/>
    </sheetView>
  </sheetViews>
  <sheetFormatPr defaultColWidth="9" defaultRowHeight="12" x14ac:dyDescent="0.15"/>
  <cols>
    <col min="1" max="1" width="2.625" style="52" customWidth="1"/>
    <col min="2" max="2" width="1.625" style="45" customWidth="1"/>
    <col min="3" max="3" width="1.625" style="56" customWidth="1"/>
    <col min="4" max="46" width="1.625" style="45" customWidth="1"/>
    <col min="47" max="47" width="3" style="45" customWidth="1"/>
    <col min="48" max="53" width="1.625" style="45" customWidth="1"/>
    <col min="54" max="54" width="8.625" style="45" customWidth="1"/>
    <col min="55" max="58" width="1.625" style="45" customWidth="1"/>
    <col min="59" max="59" width="2.625" style="45" customWidth="1"/>
    <col min="60" max="60" width="14.125" style="45" bestFit="1" customWidth="1"/>
    <col min="61" max="16384" width="9" style="45"/>
  </cols>
  <sheetData>
    <row r="1" spans="1:60" x14ac:dyDescent="0.15">
      <c r="A1" s="122" t="s">
        <v>424</v>
      </c>
    </row>
    <row r="3" spans="1:60" ht="13.5" x14ac:dyDescent="0.15">
      <c r="B3" s="183" t="s">
        <v>165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  <c r="P3" s="131" t="s">
        <v>162</v>
      </c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3"/>
      <c r="AT3" s="133"/>
      <c r="AU3" s="134"/>
      <c r="AV3" s="135" t="s">
        <v>160</v>
      </c>
      <c r="AW3" s="136"/>
      <c r="AX3" s="136"/>
      <c r="AY3" s="136"/>
      <c r="AZ3" s="136"/>
      <c r="BA3" s="137"/>
      <c r="BB3" s="114"/>
      <c r="BC3" s="138" t="s">
        <v>423</v>
      </c>
      <c r="BD3" s="139"/>
      <c r="BE3" s="139"/>
      <c r="BF3" s="139"/>
      <c r="BG3" s="139"/>
    </row>
    <row r="4" spans="1:60" ht="24" customHeight="1" x14ac:dyDescent="0.15"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  <c r="P4" s="131" t="s">
        <v>320</v>
      </c>
      <c r="Q4" s="132"/>
      <c r="R4" s="132"/>
      <c r="S4" s="132"/>
      <c r="T4" s="132"/>
      <c r="U4" s="140"/>
      <c r="V4" s="141" t="s">
        <v>321</v>
      </c>
      <c r="W4" s="142"/>
      <c r="X4" s="142"/>
      <c r="Y4" s="142"/>
      <c r="Z4" s="143"/>
      <c r="AA4" s="131" t="s">
        <v>322</v>
      </c>
      <c r="AB4" s="132"/>
      <c r="AC4" s="132"/>
      <c r="AD4" s="132"/>
      <c r="AE4" s="140"/>
      <c r="AF4" s="131" t="s">
        <v>350</v>
      </c>
      <c r="AG4" s="132"/>
      <c r="AH4" s="132"/>
      <c r="AI4" s="132"/>
      <c r="AJ4" s="132"/>
      <c r="AK4" s="140"/>
      <c r="AL4" s="131" t="s">
        <v>168</v>
      </c>
      <c r="AM4" s="132"/>
      <c r="AN4" s="132"/>
      <c r="AO4" s="132"/>
      <c r="AP4" s="140"/>
      <c r="AQ4" s="144" t="s">
        <v>167</v>
      </c>
      <c r="AR4" s="145"/>
      <c r="AS4" s="145"/>
      <c r="AT4" s="145"/>
      <c r="AU4" s="146"/>
      <c r="AV4" s="144" t="s">
        <v>173</v>
      </c>
      <c r="AW4" s="145"/>
      <c r="AX4" s="145"/>
      <c r="AY4" s="145"/>
      <c r="AZ4" s="145"/>
      <c r="BA4" s="146"/>
      <c r="BB4" s="113" t="s">
        <v>416</v>
      </c>
      <c r="BC4" s="138"/>
      <c r="BD4" s="139"/>
      <c r="BE4" s="139"/>
      <c r="BF4" s="139"/>
      <c r="BG4" s="139"/>
    </row>
    <row r="5" spans="1:60" ht="11.25" x14ac:dyDescent="0.15">
      <c r="A5" s="45"/>
      <c r="B5" s="49"/>
      <c r="C5" s="179" t="s">
        <v>166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189"/>
      <c r="Q5" s="179"/>
      <c r="R5" s="179"/>
      <c r="S5" s="179"/>
      <c r="T5" s="179"/>
      <c r="U5" s="180"/>
      <c r="V5" s="189"/>
      <c r="W5" s="179"/>
      <c r="X5" s="179"/>
      <c r="Y5" s="179"/>
      <c r="Z5" s="180"/>
      <c r="AA5" s="189"/>
      <c r="AB5" s="179"/>
      <c r="AC5" s="179"/>
      <c r="AD5" s="179"/>
      <c r="AE5" s="180"/>
      <c r="AF5" s="189"/>
      <c r="AG5" s="179"/>
      <c r="AH5" s="179"/>
      <c r="AI5" s="179"/>
      <c r="AJ5" s="179"/>
      <c r="AK5" s="180"/>
      <c r="AL5" s="189"/>
      <c r="AM5" s="179"/>
      <c r="AN5" s="179"/>
      <c r="AO5" s="179"/>
      <c r="AP5" s="180"/>
      <c r="AQ5" s="189"/>
      <c r="AR5" s="179"/>
      <c r="AS5" s="179"/>
      <c r="AT5" s="179"/>
      <c r="AU5" s="180"/>
      <c r="AV5" s="189"/>
      <c r="AW5" s="179"/>
      <c r="AX5" s="179"/>
      <c r="AY5" s="179"/>
      <c r="AZ5" s="179"/>
      <c r="BA5" s="180"/>
      <c r="BB5" s="112"/>
      <c r="BC5" s="189"/>
      <c r="BD5" s="179"/>
      <c r="BE5" s="179"/>
      <c r="BF5" s="179"/>
      <c r="BG5" s="180"/>
    </row>
    <row r="6" spans="1:60" ht="11.25" x14ac:dyDescent="0.15">
      <c r="A6" s="45"/>
      <c r="B6" s="50"/>
      <c r="C6" s="126" t="str">
        <f>活動計算書!D10</f>
        <v>正会員会費収入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P6" s="128"/>
      <c r="Q6" s="129"/>
      <c r="R6" s="129"/>
      <c r="S6" s="129"/>
      <c r="T6" s="129"/>
      <c r="U6" s="130"/>
      <c r="V6" s="128"/>
      <c r="W6" s="129"/>
      <c r="X6" s="129"/>
      <c r="Y6" s="129"/>
      <c r="Z6" s="130"/>
      <c r="AA6" s="128"/>
      <c r="AB6" s="129"/>
      <c r="AC6" s="129"/>
      <c r="AD6" s="129"/>
      <c r="AE6" s="130"/>
      <c r="AF6" s="128"/>
      <c r="AG6" s="129"/>
      <c r="AH6" s="129"/>
      <c r="AI6" s="129"/>
      <c r="AJ6" s="129"/>
      <c r="AK6" s="130"/>
      <c r="AL6" s="128">
        <v>100000</v>
      </c>
      <c r="AM6" s="129"/>
      <c r="AN6" s="129"/>
      <c r="AO6" s="129"/>
      <c r="AP6" s="130"/>
      <c r="AQ6" s="128">
        <f>SUM(P6:AL6)</f>
        <v>100000</v>
      </c>
      <c r="AR6" s="129"/>
      <c r="AS6" s="129"/>
      <c r="AT6" s="129"/>
      <c r="AU6" s="130"/>
      <c r="AV6" s="128"/>
      <c r="AW6" s="129"/>
      <c r="AX6" s="129"/>
      <c r="AY6" s="129"/>
      <c r="AZ6" s="129"/>
      <c r="BA6" s="130"/>
      <c r="BB6" s="107"/>
      <c r="BC6" s="128">
        <f>AQ6+AV6</f>
        <v>100000</v>
      </c>
      <c r="BD6" s="129"/>
      <c r="BE6" s="129"/>
      <c r="BF6" s="129"/>
      <c r="BG6" s="130"/>
    </row>
    <row r="7" spans="1:60" ht="11.25" x14ac:dyDescent="0.15">
      <c r="A7" s="45"/>
      <c r="B7" s="50"/>
      <c r="C7" s="126" t="str">
        <f>活動計算書!D11</f>
        <v>賛助会費収入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P7" s="128">
        <v>1500000</v>
      </c>
      <c r="Q7" s="129"/>
      <c r="R7" s="129"/>
      <c r="S7" s="129"/>
      <c r="T7" s="129"/>
      <c r="U7" s="130"/>
      <c r="V7" s="128"/>
      <c r="W7" s="129"/>
      <c r="X7" s="129"/>
      <c r="Y7" s="129"/>
      <c r="Z7" s="130"/>
      <c r="AA7" s="128"/>
      <c r="AB7" s="129"/>
      <c r="AC7" s="129"/>
      <c r="AD7" s="129"/>
      <c r="AE7" s="130"/>
      <c r="AF7" s="128">
        <v>180000</v>
      </c>
      <c r="AG7" s="129"/>
      <c r="AH7" s="129"/>
      <c r="AI7" s="129"/>
      <c r="AJ7" s="129"/>
      <c r="AK7" s="130"/>
      <c r="AL7" s="128"/>
      <c r="AM7" s="129"/>
      <c r="AN7" s="129"/>
      <c r="AO7" s="129"/>
      <c r="AP7" s="130"/>
      <c r="AQ7" s="128">
        <f>SUM(P7:AL7)</f>
        <v>1680000</v>
      </c>
      <c r="AR7" s="129"/>
      <c r="AS7" s="129"/>
      <c r="AT7" s="129"/>
      <c r="AU7" s="130"/>
      <c r="AV7" s="128"/>
      <c r="AW7" s="129"/>
      <c r="AX7" s="129"/>
      <c r="AY7" s="129"/>
      <c r="AZ7" s="129"/>
      <c r="BA7" s="130"/>
      <c r="BB7" s="107"/>
      <c r="BC7" s="128">
        <f>AQ7+AV7</f>
        <v>1680000</v>
      </c>
      <c r="BD7" s="129"/>
      <c r="BE7" s="129"/>
      <c r="BF7" s="129"/>
      <c r="BG7" s="130"/>
    </row>
    <row r="8" spans="1:60" ht="11.25" x14ac:dyDescent="0.15">
      <c r="A8" s="45"/>
      <c r="B8" s="50"/>
      <c r="C8" s="126" t="str">
        <f>活動計算書!D12</f>
        <v>法人会費収入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  <c r="P8" s="128"/>
      <c r="Q8" s="129"/>
      <c r="R8" s="129"/>
      <c r="S8" s="129"/>
      <c r="T8" s="129"/>
      <c r="U8" s="130"/>
      <c r="V8" s="128"/>
      <c r="W8" s="129"/>
      <c r="X8" s="129"/>
      <c r="Y8" s="129"/>
      <c r="Z8" s="130"/>
      <c r="AA8" s="128"/>
      <c r="AB8" s="129"/>
      <c r="AC8" s="129"/>
      <c r="AD8" s="129"/>
      <c r="AE8" s="130"/>
      <c r="AF8" s="128">
        <v>300000</v>
      </c>
      <c r="AG8" s="129"/>
      <c r="AH8" s="129"/>
      <c r="AI8" s="129"/>
      <c r="AJ8" s="129"/>
      <c r="AK8" s="130"/>
      <c r="AL8" s="128">
        <v>1500000</v>
      </c>
      <c r="AM8" s="129"/>
      <c r="AN8" s="129"/>
      <c r="AO8" s="129"/>
      <c r="AP8" s="130"/>
      <c r="AQ8" s="128">
        <f>SUM(P8:AL8)</f>
        <v>1800000</v>
      </c>
      <c r="AR8" s="129"/>
      <c r="AS8" s="129"/>
      <c r="AT8" s="129"/>
      <c r="AU8" s="130"/>
      <c r="AV8" s="128"/>
      <c r="AW8" s="129"/>
      <c r="AX8" s="129"/>
      <c r="AY8" s="129"/>
      <c r="AZ8" s="129"/>
      <c r="BA8" s="130"/>
      <c r="BB8" s="107"/>
      <c r="BC8" s="128">
        <f>AQ8+AV8</f>
        <v>1800000</v>
      </c>
      <c r="BD8" s="129"/>
      <c r="BE8" s="129"/>
      <c r="BF8" s="129"/>
      <c r="BG8" s="130"/>
    </row>
    <row r="9" spans="1:60" ht="11.25" x14ac:dyDescent="0.15">
      <c r="A9" s="45"/>
      <c r="B9" s="50"/>
      <c r="C9" s="175" t="str">
        <f>活動計算書!D13</f>
        <v>ドッグスポンサー会費収入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90"/>
      <c r="P9" s="150"/>
      <c r="Q9" s="151"/>
      <c r="R9" s="151"/>
      <c r="S9" s="151"/>
      <c r="T9" s="151"/>
      <c r="U9" s="152"/>
      <c r="V9" s="150">
        <v>2750000</v>
      </c>
      <c r="W9" s="151"/>
      <c r="X9" s="151"/>
      <c r="Y9" s="151"/>
      <c r="Z9" s="152"/>
      <c r="AA9" s="150">
        <v>2750000</v>
      </c>
      <c r="AB9" s="151"/>
      <c r="AC9" s="151"/>
      <c r="AD9" s="151"/>
      <c r="AE9" s="152"/>
      <c r="AF9" s="150">
        <v>180000</v>
      </c>
      <c r="AG9" s="151"/>
      <c r="AH9" s="151"/>
      <c r="AI9" s="151"/>
      <c r="AJ9" s="151"/>
      <c r="AK9" s="152"/>
      <c r="AL9" s="150"/>
      <c r="AM9" s="151"/>
      <c r="AN9" s="151"/>
      <c r="AO9" s="151"/>
      <c r="AP9" s="152"/>
      <c r="AQ9" s="150">
        <f>SUM(P9:AL9)</f>
        <v>5680000</v>
      </c>
      <c r="AR9" s="151"/>
      <c r="AS9" s="151"/>
      <c r="AT9" s="151"/>
      <c r="AU9" s="152"/>
      <c r="AV9" s="150"/>
      <c r="AW9" s="151"/>
      <c r="AX9" s="151"/>
      <c r="AY9" s="151"/>
      <c r="AZ9" s="151"/>
      <c r="BA9" s="152"/>
      <c r="BB9" s="111"/>
      <c r="BC9" s="150">
        <f>AQ9+AV9</f>
        <v>5680000</v>
      </c>
      <c r="BD9" s="151"/>
      <c r="BE9" s="151"/>
      <c r="BF9" s="151"/>
      <c r="BG9" s="152"/>
    </row>
    <row r="10" spans="1:60" ht="11.25" x14ac:dyDescent="0.15">
      <c r="A10" s="45"/>
      <c r="B10" s="50"/>
      <c r="C10" s="191" t="s">
        <v>170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  <c r="P10" s="153"/>
      <c r="Q10" s="154"/>
      <c r="R10" s="154"/>
      <c r="S10" s="154"/>
      <c r="T10" s="154"/>
      <c r="U10" s="155"/>
      <c r="V10" s="153"/>
      <c r="W10" s="154"/>
      <c r="X10" s="154"/>
      <c r="Y10" s="154"/>
      <c r="Z10" s="155"/>
      <c r="AA10" s="153"/>
      <c r="AB10" s="154"/>
      <c r="AC10" s="154"/>
      <c r="AD10" s="154"/>
      <c r="AE10" s="155"/>
      <c r="AF10" s="153"/>
      <c r="AG10" s="154"/>
      <c r="AH10" s="154"/>
      <c r="AI10" s="154"/>
      <c r="AJ10" s="154"/>
      <c r="AK10" s="155"/>
      <c r="AL10" s="153"/>
      <c r="AM10" s="154"/>
      <c r="AN10" s="154"/>
      <c r="AO10" s="154"/>
      <c r="AP10" s="155"/>
      <c r="AQ10" s="153"/>
      <c r="AR10" s="154"/>
      <c r="AS10" s="154"/>
      <c r="AT10" s="154"/>
      <c r="AU10" s="155"/>
      <c r="AV10" s="153"/>
      <c r="AW10" s="154"/>
      <c r="AX10" s="154"/>
      <c r="AY10" s="154"/>
      <c r="AZ10" s="154"/>
      <c r="BA10" s="155"/>
      <c r="BB10" s="107"/>
      <c r="BC10" s="128"/>
      <c r="BD10" s="129"/>
      <c r="BE10" s="129"/>
      <c r="BF10" s="129"/>
      <c r="BG10" s="130"/>
    </row>
    <row r="11" spans="1:60" ht="11.25" x14ac:dyDescent="0.15">
      <c r="A11" s="45"/>
      <c r="B11" s="50"/>
      <c r="C11" s="126" t="str">
        <f>活動計算書!D15</f>
        <v>災害救助犬支援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/>
      <c r="P11" s="128">
        <v>3300000</v>
      </c>
      <c r="Q11" s="129"/>
      <c r="R11" s="129"/>
      <c r="S11" s="129"/>
      <c r="T11" s="129"/>
      <c r="U11" s="130"/>
      <c r="V11" s="128"/>
      <c r="W11" s="129"/>
      <c r="X11" s="129"/>
      <c r="Y11" s="129"/>
      <c r="Z11" s="130"/>
      <c r="AA11" s="128"/>
      <c r="AB11" s="129"/>
      <c r="AC11" s="129"/>
      <c r="AD11" s="129"/>
      <c r="AE11" s="130"/>
      <c r="AF11" s="128"/>
      <c r="AG11" s="129"/>
      <c r="AH11" s="129"/>
      <c r="AI11" s="129"/>
      <c r="AJ11" s="129"/>
      <c r="AK11" s="130"/>
      <c r="AL11" s="128"/>
      <c r="AM11" s="129"/>
      <c r="AN11" s="129"/>
      <c r="AO11" s="129"/>
      <c r="AP11" s="130"/>
      <c r="AQ11" s="128">
        <f t="shared" ref="AQ11:AQ19" si="0">SUM(P11:AL11)</f>
        <v>3300000</v>
      </c>
      <c r="AR11" s="129"/>
      <c r="AS11" s="129"/>
      <c r="AT11" s="129"/>
      <c r="AU11" s="130"/>
      <c r="AV11" s="128"/>
      <c r="AW11" s="129"/>
      <c r="AX11" s="129"/>
      <c r="AY11" s="129"/>
      <c r="AZ11" s="129"/>
      <c r="BA11" s="130"/>
      <c r="BB11" s="107"/>
      <c r="BC11" s="128">
        <f t="shared" ref="BC11:BC24" si="1">AQ11+AV11</f>
        <v>3300000</v>
      </c>
      <c r="BD11" s="129"/>
      <c r="BE11" s="129"/>
      <c r="BF11" s="129"/>
      <c r="BG11" s="130"/>
      <c r="BH11" s="46"/>
    </row>
    <row r="12" spans="1:60" ht="11.25" x14ac:dyDescent="0.15">
      <c r="A12" s="45"/>
      <c r="B12" s="50"/>
      <c r="C12" s="126" t="str">
        <f>活動計算書!D16</f>
        <v>セラピー犬育成基金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/>
      <c r="P12" s="128"/>
      <c r="Q12" s="129"/>
      <c r="R12" s="129"/>
      <c r="S12" s="129"/>
      <c r="T12" s="129"/>
      <c r="U12" s="130"/>
      <c r="V12" s="128">
        <v>3000000</v>
      </c>
      <c r="W12" s="129"/>
      <c r="X12" s="129"/>
      <c r="Y12" s="129"/>
      <c r="Z12" s="130"/>
      <c r="AA12" s="128"/>
      <c r="AB12" s="129"/>
      <c r="AC12" s="129"/>
      <c r="AD12" s="129"/>
      <c r="AE12" s="130"/>
      <c r="AF12" s="128"/>
      <c r="AG12" s="129"/>
      <c r="AH12" s="129"/>
      <c r="AI12" s="129"/>
      <c r="AJ12" s="129"/>
      <c r="AK12" s="130"/>
      <c r="AL12" s="128"/>
      <c r="AM12" s="129"/>
      <c r="AN12" s="129"/>
      <c r="AO12" s="129"/>
      <c r="AP12" s="130"/>
      <c r="AQ12" s="128">
        <f t="shared" si="0"/>
        <v>3000000</v>
      </c>
      <c r="AR12" s="129"/>
      <c r="AS12" s="129"/>
      <c r="AT12" s="129"/>
      <c r="AU12" s="130"/>
      <c r="AV12" s="128"/>
      <c r="AW12" s="129"/>
      <c r="AX12" s="129"/>
      <c r="AY12" s="129"/>
      <c r="AZ12" s="129"/>
      <c r="BA12" s="130"/>
      <c r="BB12" s="107"/>
      <c r="BC12" s="128">
        <f t="shared" si="1"/>
        <v>3000000</v>
      </c>
      <c r="BD12" s="129"/>
      <c r="BE12" s="129"/>
      <c r="BF12" s="129"/>
      <c r="BG12" s="130"/>
      <c r="BH12" s="46"/>
    </row>
    <row r="13" spans="1:60" ht="11.25" x14ac:dyDescent="0.15">
      <c r="A13" s="45"/>
      <c r="B13" s="50"/>
      <c r="C13" s="126" t="str">
        <f>活動計算書!D17</f>
        <v>医療費基金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7"/>
      <c r="P13" s="128"/>
      <c r="Q13" s="129"/>
      <c r="R13" s="129"/>
      <c r="S13" s="129"/>
      <c r="T13" s="129"/>
      <c r="U13" s="130"/>
      <c r="V13" s="128"/>
      <c r="W13" s="129"/>
      <c r="X13" s="129"/>
      <c r="Y13" s="129"/>
      <c r="Z13" s="130"/>
      <c r="AA13" s="128">
        <v>50000</v>
      </c>
      <c r="AB13" s="129"/>
      <c r="AC13" s="129"/>
      <c r="AD13" s="129"/>
      <c r="AE13" s="130"/>
      <c r="AF13" s="128"/>
      <c r="AG13" s="129"/>
      <c r="AH13" s="129"/>
      <c r="AI13" s="129"/>
      <c r="AJ13" s="129"/>
      <c r="AK13" s="130"/>
      <c r="AL13" s="128">
        <v>200000</v>
      </c>
      <c r="AM13" s="129"/>
      <c r="AN13" s="129"/>
      <c r="AO13" s="129"/>
      <c r="AP13" s="130"/>
      <c r="AQ13" s="128">
        <f t="shared" ref="AQ13:AQ14" si="2">SUM(P13:AL13)</f>
        <v>250000</v>
      </c>
      <c r="AR13" s="129"/>
      <c r="AS13" s="129"/>
      <c r="AT13" s="129"/>
      <c r="AU13" s="130"/>
      <c r="AV13" s="128"/>
      <c r="AW13" s="129"/>
      <c r="AX13" s="129"/>
      <c r="AY13" s="129"/>
      <c r="AZ13" s="129"/>
      <c r="BA13" s="130"/>
      <c r="BB13" s="107"/>
      <c r="BC13" s="128">
        <f t="shared" si="1"/>
        <v>250000</v>
      </c>
      <c r="BD13" s="129"/>
      <c r="BE13" s="129"/>
      <c r="BF13" s="129"/>
      <c r="BG13" s="130"/>
      <c r="BH13" s="46"/>
    </row>
    <row r="14" spans="1:60" ht="11.25" x14ac:dyDescent="0.15">
      <c r="A14" s="45"/>
      <c r="B14" s="50"/>
      <c r="C14" s="126" t="str">
        <f>活動計算書!D18</f>
        <v>動物福祉収入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7"/>
      <c r="P14" s="128"/>
      <c r="Q14" s="129"/>
      <c r="R14" s="129"/>
      <c r="S14" s="129"/>
      <c r="T14" s="129"/>
      <c r="U14" s="130"/>
      <c r="V14" s="128"/>
      <c r="W14" s="129"/>
      <c r="X14" s="129"/>
      <c r="Y14" s="129"/>
      <c r="Z14" s="130"/>
      <c r="AA14" s="128">
        <v>7300000</v>
      </c>
      <c r="AB14" s="129"/>
      <c r="AC14" s="129"/>
      <c r="AD14" s="129"/>
      <c r="AE14" s="130"/>
      <c r="AF14" s="128"/>
      <c r="AG14" s="129"/>
      <c r="AH14" s="129"/>
      <c r="AI14" s="129"/>
      <c r="AJ14" s="129"/>
      <c r="AK14" s="130"/>
      <c r="AL14" s="128"/>
      <c r="AM14" s="129"/>
      <c r="AN14" s="129"/>
      <c r="AO14" s="129"/>
      <c r="AP14" s="130"/>
      <c r="AQ14" s="128">
        <f t="shared" si="2"/>
        <v>7300000</v>
      </c>
      <c r="AR14" s="129"/>
      <c r="AS14" s="129"/>
      <c r="AT14" s="129"/>
      <c r="AU14" s="130"/>
      <c r="AV14" s="128"/>
      <c r="AW14" s="129"/>
      <c r="AX14" s="129"/>
      <c r="AY14" s="129"/>
      <c r="AZ14" s="129"/>
      <c r="BA14" s="130"/>
      <c r="BB14" s="107"/>
      <c r="BC14" s="128">
        <f t="shared" si="1"/>
        <v>7300000</v>
      </c>
      <c r="BD14" s="129"/>
      <c r="BE14" s="129"/>
      <c r="BF14" s="129"/>
      <c r="BG14" s="130"/>
      <c r="BH14" s="46"/>
    </row>
    <row r="15" spans="1:60" ht="11.25" x14ac:dyDescent="0.15">
      <c r="A15" s="45"/>
      <c r="B15" s="50"/>
      <c r="C15" s="126" t="str">
        <f>活動計算書!D19</f>
        <v>セラピーハウス改修用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/>
      <c r="P15" s="128"/>
      <c r="Q15" s="129"/>
      <c r="R15" s="129"/>
      <c r="S15" s="129"/>
      <c r="T15" s="129"/>
      <c r="U15" s="130"/>
      <c r="V15" s="128">
        <v>0</v>
      </c>
      <c r="W15" s="129"/>
      <c r="X15" s="129"/>
      <c r="Y15" s="129"/>
      <c r="Z15" s="130"/>
      <c r="AA15" s="128"/>
      <c r="AB15" s="129"/>
      <c r="AC15" s="129"/>
      <c r="AD15" s="129"/>
      <c r="AE15" s="130"/>
      <c r="AF15" s="128"/>
      <c r="AG15" s="129"/>
      <c r="AH15" s="129"/>
      <c r="AI15" s="129"/>
      <c r="AJ15" s="129"/>
      <c r="AK15" s="130"/>
      <c r="AL15" s="128"/>
      <c r="AM15" s="129"/>
      <c r="AN15" s="129"/>
      <c r="AO15" s="129"/>
      <c r="AP15" s="130"/>
      <c r="AQ15" s="128">
        <f t="shared" si="0"/>
        <v>0</v>
      </c>
      <c r="AR15" s="129"/>
      <c r="AS15" s="129"/>
      <c r="AT15" s="129"/>
      <c r="AU15" s="130"/>
      <c r="AV15" s="128"/>
      <c r="AW15" s="129"/>
      <c r="AX15" s="129"/>
      <c r="AY15" s="129"/>
      <c r="AZ15" s="129"/>
      <c r="BA15" s="130"/>
      <c r="BB15" s="107"/>
      <c r="BC15" s="128">
        <f t="shared" ref="BC15:BC17" si="3">AQ15+AV15</f>
        <v>0</v>
      </c>
      <c r="BD15" s="129"/>
      <c r="BE15" s="129"/>
      <c r="BF15" s="129"/>
      <c r="BG15" s="130"/>
      <c r="BH15" s="46"/>
    </row>
    <row r="16" spans="1:60" ht="11.25" x14ac:dyDescent="0.15">
      <c r="A16" s="45"/>
      <c r="B16" s="50"/>
      <c r="C16" s="126" t="str">
        <f>活動計算書!D20</f>
        <v>Wan　For　All　基金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/>
      <c r="P16" s="128"/>
      <c r="Q16" s="129"/>
      <c r="R16" s="129"/>
      <c r="S16" s="129"/>
      <c r="T16" s="129"/>
      <c r="U16" s="130"/>
      <c r="V16" s="128"/>
      <c r="W16" s="129"/>
      <c r="X16" s="129"/>
      <c r="Y16" s="129"/>
      <c r="Z16" s="130"/>
      <c r="AA16" s="128"/>
      <c r="AB16" s="129"/>
      <c r="AC16" s="129"/>
      <c r="AD16" s="129"/>
      <c r="AE16" s="130"/>
      <c r="AF16" s="128">
        <v>1000000</v>
      </c>
      <c r="AG16" s="129"/>
      <c r="AH16" s="129"/>
      <c r="AI16" s="129"/>
      <c r="AJ16" s="129"/>
      <c r="AK16" s="130"/>
      <c r="AL16" s="128"/>
      <c r="AM16" s="129"/>
      <c r="AN16" s="129"/>
      <c r="AO16" s="129"/>
      <c r="AP16" s="130"/>
      <c r="AQ16" s="128">
        <f t="shared" ref="AQ16" si="4">SUM(P16:AL16)</f>
        <v>1000000</v>
      </c>
      <c r="AR16" s="129"/>
      <c r="AS16" s="129"/>
      <c r="AT16" s="129"/>
      <c r="AU16" s="130"/>
      <c r="AV16" s="128"/>
      <c r="AW16" s="129"/>
      <c r="AX16" s="129"/>
      <c r="AY16" s="129"/>
      <c r="AZ16" s="129"/>
      <c r="BA16" s="130"/>
      <c r="BB16" s="107"/>
      <c r="BC16" s="128">
        <f t="shared" ref="BC16" si="5">AQ16+AV16</f>
        <v>1000000</v>
      </c>
      <c r="BD16" s="129"/>
      <c r="BE16" s="129"/>
      <c r="BF16" s="129"/>
      <c r="BG16" s="130"/>
      <c r="BH16" s="46"/>
    </row>
    <row r="17" spans="1:60" ht="11.25" x14ac:dyDescent="0.15">
      <c r="A17" s="45"/>
      <c r="B17" s="50"/>
      <c r="C17" s="126" t="str">
        <f>活動計算書!D21</f>
        <v>Syncable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  <c r="P17" s="128">
        <v>1600000</v>
      </c>
      <c r="Q17" s="129"/>
      <c r="R17" s="129"/>
      <c r="S17" s="129"/>
      <c r="T17" s="129"/>
      <c r="U17" s="130"/>
      <c r="V17" s="128"/>
      <c r="W17" s="129"/>
      <c r="X17" s="129"/>
      <c r="Y17" s="129"/>
      <c r="Z17" s="130"/>
      <c r="AA17" s="128"/>
      <c r="AB17" s="129"/>
      <c r="AC17" s="129"/>
      <c r="AD17" s="129"/>
      <c r="AE17" s="130"/>
      <c r="AF17" s="128">
        <v>0</v>
      </c>
      <c r="AG17" s="129"/>
      <c r="AH17" s="129"/>
      <c r="AI17" s="129"/>
      <c r="AJ17" s="129"/>
      <c r="AK17" s="130"/>
      <c r="AL17" s="128"/>
      <c r="AM17" s="129"/>
      <c r="AN17" s="129"/>
      <c r="AO17" s="129"/>
      <c r="AP17" s="130"/>
      <c r="AQ17" s="128">
        <f t="shared" si="0"/>
        <v>1600000</v>
      </c>
      <c r="AR17" s="129"/>
      <c r="AS17" s="129"/>
      <c r="AT17" s="129"/>
      <c r="AU17" s="130"/>
      <c r="AV17" s="128"/>
      <c r="AW17" s="129"/>
      <c r="AX17" s="129"/>
      <c r="AY17" s="129"/>
      <c r="AZ17" s="129"/>
      <c r="BA17" s="130"/>
      <c r="BB17" s="107"/>
      <c r="BC17" s="128">
        <f t="shared" si="3"/>
        <v>1600000</v>
      </c>
      <c r="BD17" s="129"/>
      <c r="BE17" s="129"/>
      <c r="BF17" s="129"/>
      <c r="BG17" s="130"/>
      <c r="BH17" s="46"/>
    </row>
    <row r="18" spans="1:60" ht="11.25" x14ac:dyDescent="0.15">
      <c r="A18" s="45"/>
      <c r="B18" s="50"/>
      <c r="C18" s="165" t="str">
        <f>活動計算書!D22</f>
        <v>遺贈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6"/>
      <c r="P18" s="128"/>
      <c r="Q18" s="129"/>
      <c r="R18" s="129"/>
      <c r="S18" s="129"/>
      <c r="T18" s="129"/>
      <c r="U18" s="130"/>
      <c r="V18" s="128"/>
      <c r="W18" s="129"/>
      <c r="X18" s="129"/>
      <c r="Y18" s="129"/>
      <c r="Z18" s="130"/>
      <c r="AA18" s="128">
        <v>0</v>
      </c>
      <c r="AB18" s="129"/>
      <c r="AC18" s="129"/>
      <c r="AD18" s="129"/>
      <c r="AE18" s="130"/>
      <c r="AF18" s="128"/>
      <c r="AG18" s="129"/>
      <c r="AH18" s="129"/>
      <c r="AI18" s="129"/>
      <c r="AJ18" s="129"/>
      <c r="AK18" s="130"/>
      <c r="AL18" s="128">
        <v>0</v>
      </c>
      <c r="AM18" s="129"/>
      <c r="AN18" s="129"/>
      <c r="AO18" s="129"/>
      <c r="AP18" s="130"/>
      <c r="AQ18" s="128">
        <f t="shared" si="0"/>
        <v>0</v>
      </c>
      <c r="AR18" s="129"/>
      <c r="AS18" s="129"/>
      <c r="AT18" s="129"/>
      <c r="AU18" s="130"/>
      <c r="AV18" s="128"/>
      <c r="AW18" s="129"/>
      <c r="AX18" s="129"/>
      <c r="AY18" s="129"/>
      <c r="AZ18" s="129"/>
      <c r="BA18" s="130"/>
      <c r="BB18" s="107"/>
      <c r="BC18" s="128">
        <f t="shared" si="1"/>
        <v>0</v>
      </c>
      <c r="BD18" s="129"/>
      <c r="BE18" s="129"/>
      <c r="BF18" s="129"/>
      <c r="BG18" s="130"/>
      <c r="BH18" s="46"/>
    </row>
    <row r="19" spans="1:60" ht="11.25" x14ac:dyDescent="0.15">
      <c r="A19" s="45"/>
      <c r="B19" s="50"/>
      <c r="C19" s="126" t="str">
        <f>活動計算書!D23</f>
        <v>街頭募金収入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  <c r="P19" s="128">
        <v>300000</v>
      </c>
      <c r="Q19" s="129"/>
      <c r="R19" s="129"/>
      <c r="S19" s="129"/>
      <c r="T19" s="129"/>
      <c r="U19" s="130"/>
      <c r="V19" s="128">
        <v>600000</v>
      </c>
      <c r="W19" s="129"/>
      <c r="X19" s="129"/>
      <c r="Y19" s="129"/>
      <c r="Z19" s="130"/>
      <c r="AA19" s="128">
        <v>300000</v>
      </c>
      <c r="AB19" s="129"/>
      <c r="AC19" s="129"/>
      <c r="AD19" s="129"/>
      <c r="AE19" s="130"/>
      <c r="AF19" s="128">
        <v>600000</v>
      </c>
      <c r="AG19" s="129"/>
      <c r="AH19" s="129"/>
      <c r="AI19" s="129"/>
      <c r="AJ19" s="129"/>
      <c r="AK19" s="130"/>
      <c r="AL19" s="128">
        <v>2000000</v>
      </c>
      <c r="AM19" s="129"/>
      <c r="AN19" s="129"/>
      <c r="AO19" s="129"/>
      <c r="AP19" s="130"/>
      <c r="AQ19" s="128">
        <f t="shared" si="0"/>
        <v>3800000</v>
      </c>
      <c r="AR19" s="129"/>
      <c r="AS19" s="129"/>
      <c r="AT19" s="129"/>
      <c r="AU19" s="130"/>
      <c r="AV19" s="128"/>
      <c r="AW19" s="129"/>
      <c r="AX19" s="129"/>
      <c r="AY19" s="129"/>
      <c r="AZ19" s="129"/>
      <c r="BA19" s="130"/>
      <c r="BB19" s="107"/>
      <c r="BC19" s="128">
        <f t="shared" si="1"/>
        <v>3800000</v>
      </c>
      <c r="BD19" s="129"/>
      <c r="BE19" s="129"/>
      <c r="BF19" s="129"/>
      <c r="BG19" s="130"/>
      <c r="BH19" s="46"/>
    </row>
    <row r="20" spans="1:60" ht="11.25" x14ac:dyDescent="0.15">
      <c r="A20" s="45"/>
      <c r="B20" s="50"/>
      <c r="C20" s="126" t="str">
        <f>活動計算書!D24</f>
        <v>募金箱収入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  <c r="P20" s="128"/>
      <c r="Q20" s="129"/>
      <c r="R20" s="129"/>
      <c r="S20" s="129"/>
      <c r="T20" s="129"/>
      <c r="U20" s="130"/>
      <c r="V20" s="128"/>
      <c r="W20" s="129"/>
      <c r="X20" s="129"/>
      <c r="Y20" s="129"/>
      <c r="Z20" s="130"/>
      <c r="AA20" s="128"/>
      <c r="AB20" s="129"/>
      <c r="AC20" s="129"/>
      <c r="AD20" s="129"/>
      <c r="AE20" s="130"/>
      <c r="AF20" s="128">
        <v>600000</v>
      </c>
      <c r="AG20" s="129"/>
      <c r="AH20" s="129"/>
      <c r="AI20" s="129"/>
      <c r="AJ20" s="129"/>
      <c r="AK20" s="130"/>
      <c r="AL20" s="128">
        <v>4000000</v>
      </c>
      <c r="AM20" s="129"/>
      <c r="AN20" s="129"/>
      <c r="AO20" s="129"/>
      <c r="AP20" s="130"/>
      <c r="AQ20" s="128">
        <f t="shared" ref="AQ20" si="6">SUM(P20:AL20)</f>
        <v>4600000</v>
      </c>
      <c r="AR20" s="129"/>
      <c r="AS20" s="129"/>
      <c r="AT20" s="129"/>
      <c r="AU20" s="130"/>
      <c r="AV20" s="128"/>
      <c r="AW20" s="129"/>
      <c r="AX20" s="129"/>
      <c r="AY20" s="129"/>
      <c r="AZ20" s="129"/>
      <c r="BA20" s="130"/>
      <c r="BB20" s="107"/>
      <c r="BC20" s="128">
        <f t="shared" ref="BC20" si="7">AQ20+AV20</f>
        <v>4600000</v>
      </c>
      <c r="BD20" s="129"/>
      <c r="BE20" s="129"/>
      <c r="BF20" s="129"/>
      <c r="BG20" s="130"/>
      <c r="BH20" s="46"/>
    </row>
    <row r="21" spans="1:60" ht="11.25" x14ac:dyDescent="0.15">
      <c r="A21" s="45"/>
      <c r="B21" s="50"/>
      <c r="C21" s="126" t="str">
        <f>活動計算書!D25</f>
        <v>現物寄付金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/>
      <c r="P21" s="128">
        <v>2000000</v>
      </c>
      <c r="Q21" s="129"/>
      <c r="R21" s="129"/>
      <c r="S21" s="129"/>
      <c r="T21" s="129"/>
      <c r="U21" s="130"/>
      <c r="V21" s="128">
        <v>400000</v>
      </c>
      <c r="W21" s="129"/>
      <c r="X21" s="129"/>
      <c r="Y21" s="129"/>
      <c r="Z21" s="130"/>
      <c r="AA21" s="128">
        <v>100000</v>
      </c>
      <c r="AB21" s="129"/>
      <c r="AC21" s="129"/>
      <c r="AD21" s="129"/>
      <c r="AE21" s="130"/>
      <c r="AF21" s="128">
        <v>500000</v>
      </c>
      <c r="AG21" s="129"/>
      <c r="AH21" s="129"/>
      <c r="AI21" s="129"/>
      <c r="AJ21" s="129"/>
      <c r="AK21" s="130"/>
      <c r="AL21" s="128">
        <v>500000</v>
      </c>
      <c r="AM21" s="129"/>
      <c r="AN21" s="129"/>
      <c r="AO21" s="129"/>
      <c r="AP21" s="130"/>
      <c r="AQ21" s="128">
        <f t="shared" ref="AQ21" si="8">SUM(P21:AL21)</f>
        <v>3500000</v>
      </c>
      <c r="AR21" s="129"/>
      <c r="AS21" s="129"/>
      <c r="AT21" s="129"/>
      <c r="AU21" s="130"/>
      <c r="AV21" s="128"/>
      <c r="AW21" s="129"/>
      <c r="AX21" s="129"/>
      <c r="AY21" s="129"/>
      <c r="AZ21" s="129"/>
      <c r="BA21" s="130"/>
      <c r="BB21" s="107"/>
      <c r="BC21" s="128">
        <f t="shared" ref="BC21" si="9">AQ21+AV21</f>
        <v>3500000</v>
      </c>
      <c r="BD21" s="129"/>
      <c r="BE21" s="129"/>
      <c r="BF21" s="129"/>
      <c r="BG21" s="130"/>
      <c r="BH21" s="46"/>
    </row>
    <row r="22" spans="1:60" ht="11.25" x14ac:dyDescent="0.15">
      <c r="A22" s="45"/>
      <c r="B22" s="50"/>
      <c r="C22" s="126" t="str">
        <f>活動計算書!D26</f>
        <v>ふるさと納税交付金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/>
      <c r="P22" s="128"/>
      <c r="Q22" s="129"/>
      <c r="R22" s="129"/>
      <c r="S22" s="129"/>
      <c r="T22" s="129"/>
      <c r="U22" s="130"/>
      <c r="V22" s="128"/>
      <c r="W22" s="129"/>
      <c r="X22" s="129"/>
      <c r="Y22" s="129"/>
      <c r="Z22" s="130"/>
      <c r="AA22" s="128"/>
      <c r="AB22" s="129"/>
      <c r="AC22" s="129"/>
      <c r="AD22" s="129"/>
      <c r="AE22" s="130"/>
      <c r="AF22" s="162">
        <v>40000000</v>
      </c>
      <c r="AG22" s="163"/>
      <c r="AH22" s="163"/>
      <c r="AI22" s="163"/>
      <c r="AJ22" s="163"/>
      <c r="AK22" s="164"/>
      <c r="AL22" s="128"/>
      <c r="AM22" s="129"/>
      <c r="AN22" s="129"/>
      <c r="AO22" s="129"/>
      <c r="AP22" s="130"/>
      <c r="AQ22" s="128">
        <f t="shared" ref="AQ22" si="10">SUM(P22:AL22)</f>
        <v>40000000</v>
      </c>
      <c r="AR22" s="129"/>
      <c r="AS22" s="129"/>
      <c r="AT22" s="129"/>
      <c r="AU22" s="130"/>
      <c r="AV22" s="128"/>
      <c r="AW22" s="129"/>
      <c r="AX22" s="129"/>
      <c r="AY22" s="129"/>
      <c r="AZ22" s="129"/>
      <c r="BA22" s="130"/>
      <c r="BB22" s="107"/>
      <c r="BC22" s="128">
        <f t="shared" si="1"/>
        <v>40000000</v>
      </c>
      <c r="BD22" s="129"/>
      <c r="BE22" s="129"/>
      <c r="BF22" s="129"/>
      <c r="BG22" s="130"/>
      <c r="BH22" s="46"/>
    </row>
    <row r="23" spans="1:60" ht="11.25" hidden="1" x14ac:dyDescent="0.15">
      <c r="A23" s="45"/>
      <c r="B23" s="50"/>
      <c r="C23" s="126" t="str">
        <f>活動計算書!D27</f>
        <v>遺贈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128"/>
      <c r="Q23" s="129"/>
      <c r="R23" s="129"/>
      <c r="S23" s="129"/>
      <c r="T23" s="129"/>
      <c r="U23" s="130"/>
      <c r="V23" s="128"/>
      <c r="W23" s="129"/>
      <c r="X23" s="129"/>
      <c r="Y23" s="129"/>
      <c r="Z23" s="130"/>
      <c r="AA23" s="128"/>
      <c r="AB23" s="129"/>
      <c r="AC23" s="129"/>
      <c r="AD23" s="129"/>
      <c r="AE23" s="130"/>
      <c r="AF23" s="128"/>
      <c r="AG23" s="129"/>
      <c r="AH23" s="129"/>
      <c r="AI23" s="129"/>
      <c r="AJ23" s="129"/>
      <c r="AK23" s="130"/>
      <c r="AL23" s="128"/>
      <c r="AM23" s="129"/>
      <c r="AN23" s="129"/>
      <c r="AO23" s="129"/>
      <c r="AP23" s="130"/>
      <c r="AQ23" s="128">
        <f t="shared" ref="AQ23" si="11">SUM(P23:AL23)</f>
        <v>0</v>
      </c>
      <c r="AR23" s="129"/>
      <c r="AS23" s="129"/>
      <c r="AT23" s="129"/>
      <c r="AU23" s="130"/>
      <c r="AV23" s="128"/>
      <c r="AW23" s="129"/>
      <c r="AX23" s="129"/>
      <c r="AY23" s="129"/>
      <c r="AZ23" s="129"/>
      <c r="BA23" s="130"/>
      <c r="BB23" s="107"/>
      <c r="BC23" s="128">
        <f t="shared" ref="BC23" si="12">AQ23+AV23</f>
        <v>0</v>
      </c>
      <c r="BD23" s="129"/>
      <c r="BE23" s="129"/>
      <c r="BF23" s="129"/>
      <c r="BG23" s="130"/>
      <c r="BH23" s="46"/>
    </row>
    <row r="24" spans="1:60" ht="11.25" x14ac:dyDescent="0.15">
      <c r="A24" s="45"/>
      <c r="B24" s="50"/>
      <c r="C24" s="175" t="str">
        <f>活動計算書!D28</f>
        <v>その他寄附金収入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6"/>
      <c r="P24" s="150">
        <v>1250000</v>
      </c>
      <c r="Q24" s="151"/>
      <c r="R24" s="151"/>
      <c r="S24" s="151"/>
      <c r="T24" s="151"/>
      <c r="U24" s="152"/>
      <c r="V24" s="150">
        <v>600000</v>
      </c>
      <c r="W24" s="151"/>
      <c r="X24" s="151"/>
      <c r="Y24" s="151"/>
      <c r="Z24" s="152"/>
      <c r="AA24" s="150">
        <v>4000000</v>
      </c>
      <c r="AB24" s="151"/>
      <c r="AC24" s="151"/>
      <c r="AD24" s="151"/>
      <c r="AE24" s="152"/>
      <c r="AF24" s="150">
        <v>2000000</v>
      </c>
      <c r="AG24" s="151"/>
      <c r="AH24" s="151"/>
      <c r="AI24" s="151"/>
      <c r="AJ24" s="151"/>
      <c r="AK24" s="152"/>
      <c r="AL24" s="150">
        <v>18000000</v>
      </c>
      <c r="AM24" s="151"/>
      <c r="AN24" s="151"/>
      <c r="AO24" s="151"/>
      <c r="AP24" s="152"/>
      <c r="AQ24" s="150">
        <f t="shared" ref="AQ24" si="13">SUM(P24:AL24)</f>
        <v>25850000</v>
      </c>
      <c r="AR24" s="151"/>
      <c r="AS24" s="151"/>
      <c r="AT24" s="151"/>
      <c r="AU24" s="152"/>
      <c r="AV24" s="150"/>
      <c r="AW24" s="151"/>
      <c r="AX24" s="151"/>
      <c r="AY24" s="151"/>
      <c r="AZ24" s="151"/>
      <c r="BA24" s="152"/>
      <c r="BB24" s="111"/>
      <c r="BC24" s="150">
        <f t="shared" si="1"/>
        <v>25850000</v>
      </c>
      <c r="BD24" s="151"/>
      <c r="BE24" s="151"/>
      <c r="BF24" s="151"/>
      <c r="BG24" s="152"/>
      <c r="BH24" s="46"/>
    </row>
    <row r="25" spans="1:60" ht="11.25" x14ac:dyDescent="0.15">
      <c r="A25" s="45"/>
      <c r="B25" s="50"/>
      <c r="C25" s="191" t="s">
        <v>312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 s="153"/>
      <c r="Q25" s="154"/>
      <c r="R25" s="154"/>
      <c r="S25" s="154"/>
      <c r="T25" s="154"/>
      <c r="U25" s="155"/>
      <c r="V25" s="153"/>
      <c r="W25" s="154"/>
      <c r="X25" s="154"/>
      <c r="Y25" s="154"/>
      <c r="Z25" s="155"/>
      <c r="AA25" s="153"/>
      <c r="AB25" s="154"/>
      <c r="AC25" s="154"/>
      <c r="AD25" s="154"/>
      <c r="AE25" s="155"/>
      <c r="AF25" s="153"/>
      <c r="AG25" s="154"/>
      <c r="AH25" s="154"/>
      <c r="AI25" s="154"/>
      <c r="AJ25" s="154"/>
      <c r="AK25" s="155"/>
      <c r="AL25" s="153"/>
      <c r="AM25" s="154"/>
      <c r="AN25" s="154"/>
      <c r="AO25" s="154"/>
      <c r="AP25" s="155"/>
      <c r="AQ25" s="153"/>
      <c r="AR25" s="154"/>
      <c r="AS25" s="154"/>
      <c r="AT25" s="154"/>
      <c r="AU25" s="155"/>
      <c r="AV25" s="153"/>
      <c r="AW25" s="154"/>
      <c r="AX25" s="154"/>
      <c r="AY25" s="154"/>
      <c r="AZ25" s="154"/>
      <c r="BA25" s="155"/>
      <c r="BB25" s="107"/>
      <c r="BC25" s="128"/>
      <c r="BD25" s="129"/>
      <c r="BE25" s="129"/>
      <c r="BF25" s="129"/>
      <c r="BG25" s="130"/>
    </row>
    <row r="26" spans="1:60" ht="11.25" x14ac:dyDescent="0.15">
      <c r="A26" s="45"/>
      <c r="B26" s="50"/>
      <c r="C26" s="197" t="s">
        <v>392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8"/>
      <c r="P26" s="128"/>
      <c r="Q26" s="129"/>
      <c r="R26" s="129"/>
      <c r="S26" s="129"/>
      <c r="T26" s="129"/>
      <c r="U26" s="130"/>
      <c r="V26" s="128"/>
      <c r="W26" s="129"/>
      <c r="X26" s="129"/>
      <c r="Y26" s="129"/>
      <c r="Z26" s="130"/>
      <c r="AA26" s="128"/>
      <c r="AB26" s="129"/>
      <c r="AC26" s="129"/>
      <c r="AD26" s="129"/>
      <c r="AE26" s="130"/>
      <c r="AF26" s="128">
        <v>300000</v>
      </c>
      <c r="AG26" s="129"/>
      <c r="AH26" s="129"/>
      <c r="AI26" s="129"/>
      <c r="AJ26" s="129"/>
      <c r="AK26" s="130"/>
      <c r="AL26" s="128"/>
      <c r="AM26" s="129"/>
      <c r="AN26" s="129"/>
      <c r="AO26" s="129"/>
      <c r="AP26" s="130"/>
      <c r="AQ26" s="128">
        <f t="shared" ref="AQ26" si="14">SUM(P26:AL26)</f>
        <v>300000</v>
      </c>
      <c r="AR26" s="129"/>
      <c r="AS26" s="129"/>
      <c r="AT26" s="129"/>
      <c r="AU26" s="130"/>
      <c r="AV26" s="128"/>
      <c r="AW26" s="129"/>
      <c r="AX26" s="129"/>
      <c r="AY26" s="129"/>
      <c r="AZ26" s="129"/>
      <c r="BA26" s="130"/>
      <c r="BB26" s="107"/>
      <c r="BC26" s="128">
        <f t="shared" ref="BC26" si="15">AQ26+AV26</f>
        <v>300000</v>
      </c>
      <c r="BD26" s="129"/>
      <c r="BE26" s="129"/>
      <c r="BF26" s="129"/>
      <c r="BG26" s="130"/>
      <c r="BH26" s="46"/>
    </row>
    <row r="27" spans="1:60" ht="11.1" customHeight="1" x14ac:dyDescent="0.15">
      <c r="A27" s="45"/>
      <c r="B27" s="50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00"/>
      <c r="P27" s="193"/>
      <c r="Q27" s="194"/>
      <c r="R27" s="194"/>
      <c r="S27" s="194"/>
      <c r="T27" s="194"/>
      <c r="U27" s="195"/>
      <c r="V27" s="193"/>
      <c r="W27" s="194"/>
      <c r="X27" s="194"/>
      <c r="Y27" s="194"/>
      <c r="Z27" s="195"/>
      <c r="AA27" s="193"/>
      <c r="AB27" s="194"/>
      <c r="AC27" s="194"/>
      <c r="AD27" s="194"/>
      <c r="AE27" s="195"/>
      <c r="AF27" s="193"/>
      <c r="AG27" s="194"/>
      <c r="AH27" s="194"/>
      <c r="AI27" s="194"/>
      <c r="AJ27" s="194"/>
      <c r="AK27" s="195"/>
      <c r="AL27" s="193"/>
      <c r="AM27" s="194"/>
      <c r="AN27" s="194"/>
      <c r="AO27" s="194"/>
      <c r="AP27" s="195"/>
      <c r="AQ27" s="193"/>
      <c r="AR27" s="194"/>
      <c r="AS27" s="194"/>
      <c r="AT27" s="194"/>
      <c r="AU27" s="195"/>
      <c r="AV27" s="193"/>
      <c r="AW27" s="194"/>
      <c r="AX27" s="194"/>
      <c r="AY27" s="194"/>
      <c r="AZ27" s="194"/>
      <c r="BA27" s="195"/>
      <c r="BB27" s="119"/>
      <c r="BC27" s="193"/>
      <c r="BD27" s="194"/>
      <c r="BE27" s="194"/>
      <c r="BF27" s="194"/>
      <c r="BG27" s="195"/>
      <c r="BH27" s="46"/>
    </row>
    <row r="28" spans="1:60" ht="11.25" x14ac:dyDescent="0.15">
      <c r="A28" s="45"/>
      <c r="B28" s="50"/>
      <c r="C28" s="165" t="str">
        <f>活動計算書!D32</f>
        <v>事業復活支援金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28"/>
      <c r="Q28" s="129"/>
      <c r="R28" s="129"/>
      <c r="S28" s="129"/>
      <c r="T28" s="129"/>
      <c r="U28" s="130"/>
      <c r="V28" s="128"/>
      <c r="W28" s="129"/>
      <c r="X28" s="129"/>
      <c r="Y28" s="129"/>
      <c r="Z28" s="130"/>
      <c r="AA28" s="128"/>
      <c r="AB28" s="129"/>
      <c r="AC28" s="129"/>
      <c r="AD28" s="129"/>
      <c r="AE28" s="130"/>
      <c r="AF28" s="128"/>
      <c r="AG28" s="129"/>
      <c r="AH28" s="129"/>
      <c r="AI28" s="129"/>
      <c r="AJ28" s="129"/>
      <c r="AK28" s="130"/>
      <c r="AL28" s="128">
        <v>0</v>
      </c>
      <c r="AM28" s="129"/>
      <c r="AN28" s="129"/>
      <c r="AO28" s="129"/>
      <c r="AP28" s="130"/>
      <c r="AQ28" s="128">
        <f t="shared" ref="AQ28" si="16">SUM(P28:AL28)</f>
        <v>0</v>
      </c>
      <c r="AR28" s="129"/>
      <c r="AS28" s="129"/>
      <c r="AT28" s="129"/>
      <c r="AU28" s="130"/>
      <c r="AV28" s="128"/>
      <c r="AW28" s="129"/>
      <c r="AX28" s="129"/>
      <c r="AY28" s="129"/>
      <c r="AZ28" s="129"/>
      <c r="BA28" s="130"/>
      <c r="BB28" s="107"/>
      <c r="BC28" s="128">
        <f t="shared" ref="BC28" si="17">AQ28+AV28</f>
        <v>0</v>
      </c>
      <c r="BD28" s="129"/>
      <c r="BE28" s="129"/>
      <c r="BF28" s="129"/>
      <c r="BG28" s="130"/>
      <c r="BH28" s="46"/>
    </row>
    <row r="29" spans="1:60" ht="11.25" x14ac:dyDescent="0.15">
      <c r="A29" s="45"/>
      <c r="B29" s="50"/>
      <c r="C29" s="126" t="str">
        <f>活動計算書!D33</f>
        <v>休眠預金助成金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/>
      <c r="P29" s="128"/>
      <c r="Q29" s="129"/>
      <c r="R29" s="129"/>
      <c r="S29" s="129"/>
      <c r="T29" s="129"/>
      <c r="U29" s="130"/>
      <c r="V29" s="128"/>
      <c r="W29" s="129"/>
      <c r="X29" s="129"/>
      <c r="Y29" s="129"/>
      <c r="Z29" s="130"/>
      <c r="AA29" s="128"/>
      <c r="AB29" s="129"/>
      <c r="AC29" s="129"/>
      <c r="AD29" s="129"/>
      <c r="AE29" s="130"/>
      <c r="AF29" s="128">
        <v>47500000</v>
      </c>
      <c r="AG29" s="129"/>
      <c r="AH29" s="129"/>
      <c r="AI29" s="129"/>
      <c r="AJ29" s="129"/>
      <c r="AK29" s="130"/>
      <c r="AL29" s="128"/>
      <c r="AM29" s="129"/>
      <c r="AN29" s="129"/>
      <c r="AO29" s="129"/>
      <c r="AP29" s="130"/>
      <c r="AQ29" s="128">
        <f t="shared" ref="AQ29:AQ41" si="18">SUM(P29:AL29)</f>
        <v>47500000</v>
      </c>
      <c r="AR29" s="129"/>
      <c r="AS29" s="129"/>
      <c r="AT29" s="129"/>
      <c r="AU29" s="130"/>
      <c r="AV29" s="128"/>
      <c r="AW29" s="129"/>
      <c r="AX29" s="129"/>
      <c r="AY29" s="129"/>
      <c r="AZ29" s="129"/>
      <c r="BA29" s="130"/>
      <c r="BB29" s="107"/>
      <c r="BC29" s="128">
        <f t="shared" ref="BC29:BC35" si="19">AQ29+AV29</f>
        <v>47500000</v>
      </c>
      <c r="BD29" s="129"/>
      <c r="BE29" s="129"/>
      <c r="BF29" s="129"/>
      <c r="BG29" s="130"/>
      <c r="BH29" s="46"/>
    </row>
    <row r="30" spans="1:60" ht="11.25" x14ac:dyDescent="0.15">
      <c r="A30" s="45"/>
      <c r="B30" s="50"/>
      <c r="C30" s="165" t="str">
        <f>活動計算書!D34</f>
        <v>真如苑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6"/>
      <c r="P30" s="128">
        <v>500000</v>
      </c>
      <c r="Q30" s="129"/>
      <c r="R30" s="129"/>
      <c r="S30" s="129"/>
      <c r="T30" s="129"/>
      <c r="U30" s="130"/>
      <c r="V30" s="128"/>
      <c r="W30" s="129"/>
      <c r="X30" s="129"/>
      <c r="Y30" s="129"/>
      <c r="Z30" s="130"/>
      <c r="AA30" s="128"/>
      <c r="AB30" s="129"/>
      <c r="AC30" s="129"/>
      <c r="AD30" s="129"/>
      <c r="AE30" s="130"/>
      <c r="AF30" s="128"/>
      <c r="AG30" s="129"/>
      <c r="AH30" s="129"/>
      <c r="AI30" s="129"/>
      <c r="AJ30" s="129"/>
      <c r="AK30" s="130"/>
      <c r="AL30" s="128"/>
      <c r="AM30" s="129"/>
      <c r="AN30" s="129"/>
      <c r="AO30" s="129"/>
      <c r="AP30" s="130"/>
      <c r="AQ30" s="128">
        <f t="shared" si="18"/>
        <v>500000</v>
      </c>
      <c r="AR30" s="129"/>
      <c r="AS30" s="129"/>
      <c r="AT30" s="129"/>
      <c r="AU30" s="130"/>
      <c r="AV30" s="128"/>
      <c r="AW30" s="129"/>
      <c r="AX30" s="129"/>
      <c r="AY30" s="129"/>
      <c r="AZ30" s="129"/>
      <c r="BA30" s="130"/>
      <c r="BB30" s="107"/>
      <c r="BC30" s="128">
        <f t="shared" ref="BC30:BC31" si="20">AQ30+AV30</f>
        <v>500000</v>
      </c>
      <c r="BD30" s="129"/>
      <c r="BE30" s="129"/>
      <c r="BF30" s="129"/>
      <c r="BG30" s="130"/>
      <c r="BH30" s="46"/>
    </row>
    <row r="31" spans="1:60" ht="11.25" x14ac:dyDescent="0.15">
      <c r="A31" s="45"/>
      <c r="B31" s="50"/>
      <c r="C31" s="126" t="str">
        <f>活動計算書!D35</f>
        <v>尼信地域振興財団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128">
        <v>500000</v>
      </c>
      <c r="Q31" s="129"/>
      <c r="R31" s="129"/>
      <c r="S31" s="129"/>
      <c r="T31" s="129"/>
      <c r="U31" s="130"/>
      <c r="V31" s="128"/>
      <c r="W31" s="129"/>
      <c r="X31" s="129"/>
      <c r="Y31" s="129"/>
      <c r="Z31" s="130"/>
      <c r="AA31" s="128"/>
      <c r="AB31" s="129"/>
      <c r="AC31" s="129"/>
      <c r="AD31" s="129"/>
      <c r="AE31" s="130"/>
      <c r="AF31" s="128"/>
      <c r="AG31" s="129"/>
      <c r="AH31" s="129"/>
      <c r="AI31" s="129"/>
      <c r="AJ31" s="129"/>
      <c r="AK31" s="130"/>
      <c r="AL31" s="128"/>
      <c r="AM31" s="129"/>
      <c r="AN31" s="129"/>
      <c r="AO31" s="129"/>
      <c r="AP31" s="130"/>
      <c r="AQ31" s="128">
        <f t="shared" si="18"/>
        <v>500000</v>
      </c>
      <c r="AR31" s="129"/>
      <c r="AS31" s="129"/>
      <c r="AT31" s="129"/>
      <c r="AU31" s="130"/>
      <c r="AV31" s="128"/>
      <c r="AW31" s="129"/>
      <c r="AX31" s="129"/>
      <c r="AY31" s="129"/>
      <c r="AZ31" s="129"/>
      <c r="BA31" s="130"/>
      <c r="BB31" s="107"/>
      <c r="BC31" s="128">
        <f t="shared" si="20"/>
        <v>500000</v>
      </c>
      <c r="BD31" s="129"/>
      <c r="BE31" s="129"/>
      <c r="BF31" s="129"/>
      <c r="BG31" s="130"/>
      <c r="BH31" s="46"/>
    </row>
    <row r="32" spans="1:60" ht="11.25" x14ac:dyDescent="0.15">
      <c r="A32" s="45"/>
      <c r="B32" s="50"/>
      <c r="C32" s="126" t="s">
        <v>417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7"/>
      <c r="P32" s="128">
        <v>600000</v>
      </c>
      <c r="Q32" s="129"/>
      <c r="R32" s="129"/>
      <c r="S32" s="129"/>
      <c r="T32" s="129"/>
      <c r="U32" s="130"/>
      <c r="V32" s="128"/>
      <c r="W32" s="129"/>
      <c r="X32" s="129"/>
      <c r="Y32" s="129"/>
      <c r="Z32" s="130"/>
      <c r="AA32" s="128"/>
      <c r="AB32" s="129"/>
      <c r="AC32" s="129"/>
      <c r="AD32" s="129"/>
      <c r="AE32" s="130"/>
      <c r="AF32" s="128"/>
      <c r="AG32" s="129"/>
      <c r="AH32" s="129"/>
      <c r="AI32" s="129"/>
      <c r="AJ32" s="129"/>
      <c r="AK32" s="130"/>
      <c r="AL32" s="128"/>
      <c r="AM32" s="129"/>
      <c r="AN32" s="129"/>
      <c r="AO32" s="129"/>
      <c r="AP32" s="130"/>
      <c r="AQ32" s="128">
        <f t="shared" ref="AQ32" si="21">SUM(P32:AL32)</f>
        <v>600000</v>
      </c>
      <c r="AR32" s="129"/>
      <c r="AS32" s="129"/>
      <c r="AT32" s="129"/>
      <c r="AU32" s="130"/>
      <c r="AV32" s="128"/>
      <c r="AW32" s="129"/>
      <c r="AX32" s="129"/>
      <c r="AY32" s="129"/>
      <c r="AZ32" s="129"/>
      <c r="BA32" s="130"/>
      <c r="BB32" s="116"/>
      <c r="BC32" s="128">
        <f t="shared" ref="BC32" si="22">AQ32+AV32</f>
        <v>600000</v>
      </c>
      <c r="BD32" s="129"/>
      <c r="BE32" s="129"/>
      <c r="BF32" s="129"/>
      <c r="BG32" s="130"/>
      <c r="BH32" s="46"/>
    </row>
    <row r="33" spans="1:60" ht="11.25" x14ac:dyDescent="0.15">
      <c r="A33" s="45"/>
      <c r="B33" s="50"/>
      <c r="C33" s="126" t="str">
        <f>活動計算書!D36</f>
        <v>佐賀未来創造基金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  <c r="P33" s="128"/>
      <c r="Q33" s="129"/>
      <c r="R33" s="129"/>
      <c r="S33" s="129"/>
      <c r="T33" s="129"/>
      <c r="U33" s="130"/>
      <c r="V33" s="128">
        <v>0</v>
      </c>
      <c r="W33" s="129"/>
      <c r="X33" s="129"/>
      <c r="Y33" s="129"/>
      <c r="Z33" s="130"/>
      <c r="AA33" s="128"/>
      <c r="AB33" s="129"/>
      <c r="AC33" s="129"/>
      <c r="AD33" s="129"/>
      <c r="AE33" s="130"/>
      <c r="AF33" s="128">
        <v>0</v>
      </c>
      <c r="AG33" s="129"/>
      <c r="AH33" s="129"/>
      <c r="AI33" s="129"/>
      <c r="AJ33" s="129"/>
      <c r="AK33" s="130"/>
      <c r="AL33" s="128"/>
      <c r="AM33" s="129"/>
      <c r="AN33" s="129"/>
      <c r="AO33" s="129"/>
      <c r="AP33" s="130"/>
      <c r="AQ33" s="128">
        <f t="shared" ref="AQ33:AQ35" si="23">SUM(P33:AL33)</f>
        <v>0</v>
      </c>
      <c r="AR33" s="129"/>
      <c r="AS33" s="129"/>
      <c r="AT33" s="129"/>
      <c r="AU33" s="130"/>
      <c r="AV33" s="128"/>
      <c r="AW33" s="129"/>
      <c r="AX33" s="129"/>
      <c r="AY33" s="129"/>
      <c r="AZ33" s="129"/>
      <c r="BA33" s="130"/>
      <c r="BB33" s="107"/>
      <c r="BC33" s="128">
        <f t="shared" si="19"/>
        <v>0</v>
      </c>
      <c r="BD33" s="129"/>
      <c r="BE33" s="129"/>
      <c r="BF33" s="129"/>
      <c r="BG33" s="130"/>
      <c r="BH33" s="46"/>
    </row>
    <row r="34" spans="1:60" ht="11.25" hidden="1" x14ac:dyDescent="0.15">
      <c r="A34" s="45"/>
      <c r="B34" s="50"/>
      <c r="C34" s="126" t="str">
        <f>活動計算書!D37</f>
        <v>連合　愛のカンパ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7"/>
      <c r="P34" s="128"/>
      <c r="Q34" s="129"/>
      <c r="R34" s="129"/>
      <c r="S34" s="129"/>
      <c r="T34" s="129"/>
      <c r="U34" s="130"/>
      <c r="V34" s="128"/>
      <c r="W34" s="129"/>
      <c r="X34" s="129"/>
      <c r="Y34" s="129"/>
      <c r="Z34" s="130"/>
      <c r="AA34" s="128"/>
      <c r="AB34" s="129"/>
      <c r="AC34" s="129"/>
      <c r="AD34" s="129"/>
      <c r="AE34" s="130"/>
      <c r="AF34" s="128"/>
      <c r="AG34" s="129"/>
      <c r="AH34" s="129"/>
      <c r="AI34" s="129"/>
      <c r="AJ34" s="129"/>
      <c r="AK34" s="130"/>
      <c r="AL34" s="128"/>
      <c r="AM34" s="129"/>
      <c r="AN34" s="129"/>
      <c r="AO34" s="129"/>
      <c r="AP34" s="130"/>
      <c r="AQ34" s="128">
        <f t="shared" si="23"/>
        <v>0</v>
      </c>
      <c r="AR34" s="129"/>
      <c r="AS34" s="129"/>
      <c r="AT34" s="129"/>
      <c r="AU34" s="130"/>
      <c r="AV34" s="128"/>
      <c r="AW34" s="129"/>
      <c r="AX34" s="129"/>
      <c r="AY34" s="129"/>
      <c r="AZ34" s="129"/>
      <c r="BA34" s="130"/>
      <c r="BB34" s="107"/>
      <c r="BC34" s="128">
        <f t="shared" si="19"/>
        <v>0</v>
      </c>
      <c r="BD34" s="129"/>
      <c r="BE34" s="129"/>
      <c r="BF34" s="129"/>
      <c r="BG34" s="130"/>
      <c r="BH34" s="46"/>
    </row>
    <row r="35" spans="1:60" ht="11.25" hidden="1" x14ac:dyDescent="0.15">
      <c r="A35" s="45"/>
      <c r="B35" s="50"/>
      <c r="C35" s="165" t="str">
        <f>活動計算書!D38</f>
        <v>ＩＴ導入補助金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6"/>
      <c r="P35" s="128"/>
      <c r="Q35" s="129"/>
      <c r="R35" s="129"/>
      <c r="S35" s="129"/>
      <c r="T35" s="129"/>
      <c r="U35" s="130"/>
      <c r="V35" s="128"/>
      <c r="W35" s="129"/>
      <c r="X35" s="129"/>
      <c r="Y35" s="129"/>
      <c r="Z35" s="130"/>
      <c r="AA35" s="128"/>
      <c r="AB35" s="129"/>
      <c r="AC35" s="129"/>
      <c r="AD35" s="129"/>
      <c r="AE35" s="130"/>
      <c r="AF35" s="128"/>
      <c r="AG35" s="129"/>
      <c r="AH35" s="129"/>
      <c r="AI35" s="129"/>
      <c r="AJ35" s="129"/>
      <c r="AK35" s="130"/>
      <c r="AL35" s="128"/>
      <c r="AM35" s="129"/>
      <c r="AN35" s="129"/>
      <c r="AO35" s="129"/>
      <c r="AP35" s="130"/>
      <c r="AQ35" s="128">
        <f t="shared" si="23"/>
        <v>0</v>
      </c>
      <c r="AR35" s="129"/>
      <c r="AS35" s="129"/>
      <c r="AT35" s="129"/>
      <c r="AU35" s="130"/>
      <c r="AV35" s="128"/>
      <c r="AW35" s="129"/>
      <c r="AX35" s="129"/>
      <c r="AY35" s="129"/>
      <c r="AZ35" s="129"/>
      <c r="BA35" s="130"/>
      <c r="BB35" s="107"/>
      <c r="BC35" s="128">
        <f t="shared" si="19"/>
        <v>0</v>
      </c>
      <c r="BD35" s="129"/>
      <c r="BE35" s="129"/>
      <c r="BF35" s="129"/>
      <c r="BG35" s="130"/>
      <c r="BH35" s="46"/>
    </row>
    <row r="36" spans="1:60" ht="11.25" hidden="1" x14ac:dyDescent="0.15">
      <c r="A36" s="45"/>
      <c r="B36" s="50"/>
      <c r="C36" s="126" t="str">
        <f>活動計算書!D39</f>
        <v>佐賀県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7"/>
      <c r="P36" s="128"/>
      <c r="Q36" s="129"/>
      <c r="R36" s="129"/>
      <c r="S36" s="129"/>
      <c r="T36" s="129"/>
      <c r="U36" s="130"/>
      <c r="V36" s="128"/>
      <c r="W36" s="129"/>
      <c r="X36" s="129"/>
      <c r="Y36" s="129"/>
      <c r="Z36" s="130"/>
      <c r="AA36" s="128"/>
      <c r="AB36" s="129"/>
      <c r="AC36" s="129"/>
      <c r="AD36" s="129"/>
      <c r="AE36" s="130"/>
      <c r="AF36" s="128"/>
      <c r="AG36" s="129"/>
      <c r="AH36" s="129"/>
      <c r="AI36" s="129"/>
      <c r="AJ36" s="129"/>
      <c r="AK36" s="130"/>
      <c r="AL36" s="128"/>
      <c r="AM36" s="129"/>
      <c r="AN36" s="129"/>
      <c r="AO36" s="129"/>
      <c r="AP36" s="130"/>
      <c r="AQ36" s="128">
        <f t="shared" si="18"/>
        <v>0</v>
      </c>
      <c r="AR36" s="129"/>
      <c r="AS36" s="129"/>
      <c r="AT36" s="129"/>
      <c r="AU36" s="130"/>
      <c r="AV36" s="128"/>
      <c r="AW36" s="129"/>
      <c r="AX36" s="129"/>
      <c r="AY36" s="129"/>
      <c r="AZ36" s="129"/>
      <c r="BA36" s="130"/>
      <c r="BB36" s="107"/>
      <c r="BC36" s="128">
        <f t="shared" ref="BC36:BC37" si="24">AQ36+AV36</f>
        <v>0</v>
      </c>
      <c r="BD36" s="129"/>
      <c r="BE36" s="129"/>
      <c r="BF36" s="129"/>
      <c r="BG36" s="130"/>
      <c r="BH36" s="46"/>
    </row>
    <row r="37" spans="1:60" ht="11.25" x14ac:dyDescent="0.15">
      <c r="A37" s="45"/>
      <c r="B37" s="50"/>
      <c r="C37" s="126" t="str">
        <f>活動計算書!D40</f>
        <v>一般財団法人皓養社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7"/>
      <c r="P37" s="128"/>
      <c r="Q37" s="129"/>
      <c r="R37" s="129"/>
      <c r="S37" s="129"/>
      <c r="T37" s="129"/>
      <c r="U37" s="130"/>
      <c r="V37" s="128"/>
      <c r="W37" s="129"/>
      <c r="X37" s="129"/>
      <c r="Y37" s="129"/>
      <c r="Z37" s="130"/>
      <c r="AA37" s="128"/>
      <c r="AB37" s="129"/>
      <c r="AC37" s="129"/>
      <c r="AD37" s="129"/>
      <c r="AE37" s="130"/>
      <c r="AF37" s="128"/>
      <c r="AG37" s="129"/>
      <c r="AH37" s="129"/>
      <c r="AI37" s="129"/>
      <c r="AJ37" s="129"/>
      <c r="AK37" s="130"/>
      <c r="AL37" s="128">
        <v>1500000</v>
      </c>
      <c r="AM37" s="129"/>
      <c r="AN37" s="129"/>
      <c r="AO37" s="129"/>
      <c r="AP37" s="130"/>
      <c r="AQ37" s="128">
        <f t="shared" si="18"/>
        <v>1500000</v>
      </c>
      <c r="AR37" s="129"/>
      <c r="AS37" s="129"/>
      <c r="AT37" s="129"/>
      <c r="AU37" s="130"/>
      <c r="AV37" s="128"/>
      <c r="AW37" s="129"/>
      <c r="AX37" s="129"/>
      <c r="AY37" s="129"/>
      <c r="AZ37" s="129"/>
      <c r="BA37" s="130"/>
      <c r="BB37" s="107"/>
      <c r="BC37" s="128">
        <f t="shared" si="24"/>
        <v>1500000</v>
      </c>
      <c r="BD37" s="129"/>
      <c r="BE37" s="129"/>
      <c r="BF37" s="129"/>
      <c r="BG37" s="130"/>
      <c r="BH37" s="46"/>
    </row>
    <row r="38" spans="1:60" ht="11.25" x14ac:dyDescent="0.15">
      <c r="A38" s="45"/>
      <c r="B38" s="50"/>
      <c r="C38" s="165" t="str">
        <f>活動計算書!D41</f>
        <v>一般財団法人大井伊助積善会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6"/>
      <c r="P38" s="128"/>
      <c r="Q38" s="129"/>
      <c r="R38" s="129"/>
      <c r="S38" s="129"/>
      <c r="T38" s="129"/>
      <c r="U38" s="130"/>
      <c r="V38" s="128"/>
      <c r="W38" s="129"/>
      <c r="X38" s="129"/>
      <c r="Y38" s="129"/>
      <c r="Z38" s="130"/>
      <c r="AA38" s="128"/>
      <c r="AB38" s="129"/>
      <c r="AC38" s="129"/>
      <c r="AD38" s="129"/>
      <c r="AE38" s="130"/>
      <c r="AF38" s="128"/>
      <c r="AG38" s="129"/>
      <c r="AH38" s="129"/>
      <c r="AI38" s="129"/>
      <c r="AJ38" s="129"/>
      <c r="AK38" s="130"/>
      <c r="AL38" s="128">
        <v>100000</v>
      </c>
      <c r="AM38" s="129"/>
      <c r="AN38" s="129"/>
      <c r="AO38" s="129"/>
      <c r="AP38" s="130"/>
      <c r="AQ38" s="128">
        <f t="shared" si="18"/>
        <v>100000</v>
      </c>
      <c r="AR38" s="129"/>
      <c r="AS38" s="129"/>
      <c r="AT38" s="129"/>
      <c r="AU38" s="130"/>
      <c r="AV38" s="128"/>
      <c r="AW38" s="129"/>
      <c r="AX38" s="129"/>
      <c r="AY38" s="129"/>
      <c r="AZ38" s="129"/>
      <c r="BA38" s="130"/>
      <c r="BB38" s="107"/>
      <c r="BC38" s="128">
        <f t="shared" ref="BC38:BC42" si="25">AQ38+AV38</f>
        <v>100000</v>
      </c>
      <c r="BD38" s="129"/>
      <c r="BE38" s="129"/>
      <c r="BF38" s="129"/>
      <c r="BG38" s="130"/>
      <c r="BH38" s="46"/>
    </row>
    <row r="39" spans="1:60" ht="11.25" x14ac:dyDescent="0.15">
      <c r="A39" s="45"/>
      <c r="B39" s="50"/>
      <c r="C39" s="126" t="str">
        <f>活動計算書!D42</f>
        <v>積水ハウス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7"/>
      <c r="P39" s="128"/>
      <c r="Q39" s="129"/>
      <c r="R39" s="129"/>
      <c r="S39" s="129"/>
      <c r="T39" s="129"/>
      <c r="U39" s="130"/>
      <c r="V39" s="128">
        <v>500000</v>
      </c>
      <c r="W39" s="129"/>
      <c r="X39" s="129"/>
      <c r="Y39" s="129"/>
      <c r="Z39" s="130"/>
      <c r="AA39" s="128"/>
      <c r="AB39" s="129"/>
      <c r="AC39" s="129"/>
      <c r="AD39" s="129"/>
      <c r="AE39" s="130"/>
      <c r="AF39" s="128"/>
      <c r="AG39" s="129"/>
      <c r="AH39" s="129"/>
      <c r="AI39" s="129"/>
      <c r="AJ39" s="129"/>
      <c r="AK39" s="130"/>
      <c r="AL39" s="128"/>
      <c r="AM39" s="129"/>
      <c r="AN39" s="129"/>
      <c r="AO39" s="129"/>
      <c r="AP39" s="130"/>
      <c r="AQ39" s="128">
        <f t="shared" si="18"/>
        <v>500000</v>
      </c>
      <c r="AR39" s="129"/>
      <c r="AS39" s="129"/>
      <c r="AT39" s="129"/>
      <c r="AU39" s="130"/>
      <c r="AV39" s="128"/>
      <c r="AW39" s="129"/>
      <c r="AX39" s="129"/>
      <c r="AY39" s="129"/>
      <c r="AZ39" s="129"/>
      <c r="BA39" s="130"/>
      <c r="BB39" s="107"/>
      <c r="BC39" s="128">
        <f t="shared" si="25"/>
        <v>500000</v>
      </c>
      <c r="BD39" s="129"/>
      <c r="BE39" s="129"/>
      <c r="BF39" s="129"/>
      <c r="BG39" s="130"/>
      <c r="BH39" s="46"/>
    </row>
    <row r="40" spans="1:60" ht="11.25" x14ac:dyDescent="0.15">
      <c r="A40" s="45"/>
      <c r="B40" s="50"/>
      <c r="C40" s="126" t="str">
        <f>活動計算書!D43</f>
        <v>大東建託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128"/>
      <c r="Q40" s="129"/>
      <c r="R40" s="129"/>
      <c r="S40" s="129"/>
      <c r="T40" s="129"/>
      <c r="U40" s="130"/>
      <c r="V40" s="128">
        <v>1000000</v>
      </c>
      <c r="W40" s="129"/>
      <c r="X40" s="129"/>
      <c r="Y40" s="129"/>
      <c r="Z40" s="130"/>
      <c r="AA40" s="128"/>
      <c r="AB40" s="129"/>
      <c r="AC40" s="129"/>
      <c r="AD40" s="129"/>
      <c r="AE40" s="130"/>
      <c r="AF40" s="128"/>
      <c r="AG40" s="129"/>
      <c r="AH40" s="129"/>
      <c r="AI40" s="129"/>
      <c r="AJ40" s="129"/>
      <c r="AK40" s="130"/>
      <c r="AL40" s="128"/>
      <c r="AM40" s="129"/>
      <c r="AN40" s="129"/>
      <c r="AO40" s="129"/>
      <c r="AP40" s="130"/>
      <c r="AQ40" s="128">
        <f t="shared" si="18"/>
        <v>1000000</v>
      </c>
      <c r="AR40" s="129"/>
      <c r="AS40" s="129"/>
      <c r="AT40" s="129"/>
      <c r="AU40" s="130"/>
      <c r="AV40" s="128"/>
      <c r="AW40" s="129"/>
      <c r="AX40" s="129"/>
      <c r="AY40" s="129"/>
      <c r="AZ40" s="129"/>
      <c r="BA40" s="129"/>
      <c r="BB40" s="118"/>
      <c r="BC40" s="128">
        <f t="shared" si="25"/>
        <v>1000000</v>
      </c>
      <c r="BD40" s="129"/>
      <c r="BE40" s="129"/>
      <c r="BF40" s="129"/>
      <c r="BG40" s="130"/>
      <c r="BH40" s="46"/>
    </row>
    <row r="41" spans="1:60" ht="11.25" hidden="1" x14ac:dyDescent="0.15">
      <c r="A41" s="45"/>
      <c r="B41" s="50"/>
      <c r="C41" s="126">
        <f>活動計算書!D45</f>
        <v>0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7"/>
      <c r="P41" s="128"/>
      <c r="Q41" s="129"/>
      <c r="R41" s="129"/>
      <c r="S41" s="129"/>
      <c r="T41" s="129"/>
      <c r="U41" s="130"/>
      <c r="V41" s="128"/>
      <c r="W41" s="129"/>
      <c r="X41" s="129"/>
      <c r="Y41" s="129"/>
      <c r="Z41" s="130"/>
      <c r="AA41" s="128"/>
      <c r="AB41" s="129"/>
      <c r="AC41" s="129"/>
      <c r="AD41" s="129"/>
      <c r="AE41" s="130"/>
      <c r="AF41" s="128"/>
      <c r="AG41" s="129"/>
      <c r="AH41" s="129"/>
      <c r="AI41" s="129"/>
      <c r="AJ41" s="129"/>
      <c r="AK41" s="130"/>
      <c r="AL41" s="128"/>
      <c r="AM41" s="129"/>
      <c r="AN41" s="129"/>
      <c r="AO41" s="129"/>
      <c r="AP41" s="130"/>
      <c r="AQ41" s="128">
        <f t="shared" si="18"/>
        <v>0</v>
      </c>
      <c r="AR41" s="129"/>
      <c r="AS41" s="129"/>
      <c r="AT41" s="129"/>
      <c r="AU41" s="130"/>
      <c r="AV41" s="128"/>
      <c r="AW41" s="129"/>
      <c r="AX41" s="129"/>
      <c r="AY41" s="129"/>
      <c r="AZ41" s="129"/>
      <c r="BA41" s="129"/>
      <c r="BB41" s="118"/>
      <c r="BC41" s="128">
        <f t="shared" si="25"/>
        <v>0</v>
      </c>
      <c r="BD41" s="129"/>
      <c r="BE41" s="129"/>
      <c r="BF41" s="129"/>
      <c r="BG41" s="130"/>
      <c r="BH41" s="46"/>
    </row>
    <row r="42" spans="1:60" ht="11.25" hidden="1" x14ac:dyDescent="0.15">
      <c r="A42" s="45"/>
      <c r="B42" s="50"/>
      <c r="C42" s="175">
        <f>活動計算書!D46</f>
        <v>0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6"/>
      <c r="P42" s="150"/>
      <c r="Q42" s="151"/>
      <c r="R42" s="151"/>
      <c r="S42" s="151"/>
      <c r="T42" s="151"/>
      <c r="U42" s="152"/>
      <c r="V42" s="150"/>
      <c r="W42" s="151"/>
      <c r="X42" s="151"/>
      <c r="Y42" s="151"/>
      <c r="Z42" s="152"/>
      <c r="AA42" s="150"/>
      <c r="AB42" s="151"/>
      <c r="AC42" s="151"/>
      <c r="AD42" s="151"/>
      <c r="AE42" s="152"/>
      <c r="AF42" s="150"/>
      <c r="AG42" s="151"/>
      <c r="AH42" s="151"/>
      <c r="AI42" s="151"/>
      <c r="AJ42" s="151"/>
      <c r="AK42" s="152"/>
      <c r="AL42" s="150"/>
      <c r="AM42" s="151"/>
      <c r="AN42" s="151"/>
      <c r="AO42" s="151"/>
      <c r="AP42" s="152"/>
      <c r="AQ42" s="150">
        <f>活動計算書!I46</f>
        <v>0</v>
      </c>
      <c r="AR42" s="151"/>
      <c r="AS42" s="151"/>
      <c r="AT42" s="151"/>
      <c r="AU42" s="152"/>
      <c r="AV42" s="150"/>
      <c r="AW42" s="151"/>
      <c r="AX42" s="151"/>
      <c r="AY42" s="151"/>
      <c r="AZ42" s="151"/>
      <c r="BA42" s="151"/>
      <c r="BB42" s="118"/>
      <c r="BC42" s="128">
        <f t="shared" si="25"/>
        <v>0</v>
      </c>
      <c r="BD42" s="129"/>
      <c r="BE42" s="129"/>
      <c r="BF42" s="129"/>
      <c r="BG42" s="130"/>
      <c r="BH42" s="46"/>
    </row>
    <row r="43" spans="1:60" ht="11.25" x14ac:dyDescent="0.15">
      <c r="A43" s="45"/>
      <c r="B43" s="50"/>
      <c r="C43" s="126" t="s">
        <v>418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7"/>
      <c r="P43" s="128"/>
      <c r="Q43" s="129"/>
      <c r="R43" s="129"/>
      <c r="S43" s="129"/>
      <c r="T43" s="129"/>
      <c r="U43" s="130"/>
      <c r="V43" s="128"/>
      <c r="W43" s="129"/>
      <c r="X43" s="129"/>
      <c r="Y43" s="129"/>
      <c r="Z43" s="130"/>
      <c r="AA43" s="128">
        <v>600000</v>
      </c>
      <c r="AB43" s="129"/>
      <c r="AC43" s="129"/>
      <c r="AD43" s="129"/>
      <c r="AE43" s="130"/>
      <c r="AF43" s="128"/>
      <c r="AG43" s="129"/>
      <c r="AH43" s="129"/>
      <c r="AI43" s="129"/>
      <c r="AJ43" s="129"/>
      <c r="AK43" s="130"/>
      <c r="AL43" s="128"/>
      <c r="AM43" s="129"/>
      <c r="AN43" s="129"/>
      <c r="AO43" s="129"/>
      <c r="AP43" s="130"/>
      <c r="AQ43" s="128">
        <f t="shared" ref="AQ43" si="26">SUM(P43:AL43)</f>
        <v>600000</v>
      </c>
      <c r="AR43" s="129"/>
      <c r="AS43" s="129"/>
      <c r="AT43" s="129"/>
      <c r="AU43" s="130"/>
      <c r="AV43" s="128"/>
      <c r="AW43" s="129"/>
      <c r="AX43" s="129"/>
      <c r="AY43" s="129"/>
      <c r="AZ43" s="129"/>
      <c r="BA43" s="129"/>
      <c r="BB43" s="118"/>
      <c r="BC43" s="128">
        <f t="shared" ref="BC43" si="27">AQ43+AV43</f>
        <v>600000</v>
      </c>
      <c r="BD43" s="129"/>
      <c r="BE43" s="129"/>
      <c r="BF43" s="129"/>
      <c r="BG43" s="130"/>
      <c r="BH43" s="46"/>
    </row>
    <row r="44" spans="1:60" ht="11.25" x14ac:dyDescent="0.15">
      <c r="A44" s="45"/>
      <c r="B44" s="50"/>
      <c r="C44" s="126" t="s">
        <v>419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7"/>
      <c r="P44" s="128"/>
      <c r="Q44" s="129"/>
      <c r="R44" s="129"/>
      <c r="S44" s="129"/>
      <c r="T44" s="129"/>
      <c r="U44" s="130"/>
      <c r="V44" s="128"/>
      <c r="W44" s="129"/>
      <c r="X44" s="129"/>
      <c r="Y44" s="129"/>
      <c r="Z44" s="130"/>
      <c r="AA44" s="128"/>
      <c r="AB44" s="129"/>
      <c r="AC44" s="129"/>
      <c r="AD44" s="129"/>
      <c r="AE44" s="130"/>
      <c r="AF44" s="128">
        <v>2500000</v>
      </c>
      <c r="AG44" s="129"/>
      <c r="AH44" s="129"/>
      <c r="AI44" s="129"/>
      <c r="AJ44" s="129"/>
      <c r="AK44" s="130"/>
      <c r="AL44" s="128"/>
      <c r="AM44" s="129"/>
      <c r="AN44" s="129"/>
      <c r="AO44" s="129"/>
      <c r="AP44" s="130"/>
      <c r="AQ44" s="128">
        <f t="shared" ref="AQ44:AQ45" si="28">SUM(P44:AL44)</f>
        <v>2500000</v>
      </c>
      <c r="AR44" s="129"/>
      <c r="AS44" s="129"/>
      <c r="AT44" s="129"/>
      <c r="AU44" s="130"/>
      <c r="AV44" s="128"/>
      <c r="AW44" s="129"/>
      <c r="AX44" s="129"/>
      <c r="AY44" s="129"/>
      <c r="AZ44" s="129"/>
      <c r="BA44" s="129"/>
      <c r="BB44" s="118"/>
      <c r="BC44" s="128">
        <f t="shared" ref="BC44:BC45" si="29">AQ44+AV44</f>
        <v>2500000</v>
      </c>
      <c r="BD44" s="129"/>
      <c r="BE44" s="129"/>
      <c r="BF44" s="129"/>
      <c r="BG44" s="130"/>
      <c r="BH44" s="46"/>
    </row>
    <row r="45" spans="1:60" ht="11.25" x14ac:dyDescent="0.15">
      <c r="A45" s="45"/>
      <c r="B45" s="50"/>
      <c r="C45" s="126" t="s">
        <v>401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7"/>
      <c r="P45" s="128"/>
      <c r="Q45" s="129"/>
      <c r="R45" s="129"/>
      <c r="S45" s="129"/>
      <c r="T45" s="129"/>
      <c r="U45" s="130"/>
      <c r="V45" s="128"/>
      <c r="W45" s="129"/>
      <c r="X45" s="129"/>
      <c r="Y45" s="129"/>
      <c r="Z45" s="130"/>
      <c r="AA45" s="128"/>
      <c r="AB45" s="129"/>
      <c r="AC45" s="129"/>
      <c r="AD45" s="129"/>
      <c r="AE45" s="130"/>
      <c r="AF45" s="128">
        <v>4000000</v>
      </c>
      <c r="AG45" s="129"/>
      <c r="AH45" s="129"/>
      <c r="AI45" s="129"/>
      <c r="AJ45" s="129"/>
      <c r="AK45" s="130"/>
      <c r="AL45" s="128"/>
      <c r="AM45" s="129"/>
      <c r="AN45" s="129"/>
      <c r="AO45" s="129"/>
      <c r="AP45" s="130"/>
      <c r="AQ45" s="128">
        <f t="shared" si="28"/>
        <v>4000000</v>
      </c>
      <c r="AR45" s="129"/>
      <c r="AS45" s="129"/>
      <c r="AT45" s="129"/>
      <c r="AU45" s="130"/>
      <c r="AV45" s="150"/>
      <c r="AW45" s="151"/>
      <c r="AX45" s="151"/>
      <c r="AY45" s="151"/>
      <c r="AZ45" s="151"/>
      <c r="BA45" s="152"/>
      <c r="BB45" s="117"/>
      <c r="BC45" s="150">
        <f t="shared" si="29"/>
        <v>4000000</v>
      </c>
      <c r="BD45" s="151"/>
      <c r="BE45" s="151"/>
      <c r="BF45" s="151"/>
      <c r="BG45" s="152"/>
      <c r="BH45" s="46"/>
    </row>
    <row r="46" spans="1:60" ht="11.25" x14ac:dyDescent="0.15">
      <c r="A46" s="45"/>
      <c r="B46" s="50"/>
      <c r="C46" s="191" t="s">
        <v>171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2"/>
      <c r="P46" s="153"/>
      <c r="Q46" s="154"/>
      <c r="R46" s="154"/>
      <c r="S46" s="154"/>
      <c r="T46" s="154"/>
      <c r="U46" s="155"/>
      <c r="V46" s="153"/>
      <c r="W46" s="154"/>
      <c r="X46" s="154"/>
      <c r="Y46" s="154"/>
      <c r="Z46" s="155"/>
      <c r="AA46" s="153"/>
      <c r="AB46" s="154"/>
      <c r="AC46" s="154"/>
      <c r="AD46" s="154"/>
      <c r="AE46" s="155"/>
      <c r="AF46" s="153"/>
      <c r="AG46" s="154"/>
      <c r="AH46" s="154"/>
      <c r="AI46" s="154"/>
      <c r="AJ46" s="154"/>
      <c r="AK46" s="155"/>
      <c r="AL46" s="153"/>
      <c r="AM46" s="154"/>
      <c r="AN46" s="154"/>
      <c r="AO46" s="154"/>
      <c r="AP46" s="155"/>
      <c r="AQ46" s="153"/>
      <c r="AR46" s="154"/>
      <c r="AS46" s="154"/>
      <c r="AT46" s="154"/>
      <c r="AU46" s="155"/>
      <c r="AV46" s="153"/>
      <c r="AW46" s="154"/>
      <c r="AX46" s="154"/>
      <c r="AY46" s="154"/>
      <c r="AZ46" s="154"/>
      <c r="BA46" s="155"/>
      <c r="BB46" s="107"/>
      <c r="BC46" s="128"/>
      <c r="BD46" s="129"/>
      <c r="BE46" s="129"/>
      <c r="BF46" s="129"/>
      <c r="BG46" s="130"/>
    </row>
    <row r="47" spans="1:60" ht="11.25" x14ac:dyDescent="0.15">
      <c r="A47" s="45"/>
      <c r="B47" s="50"/>
      <c r="C47" s="126" t="str">
        <f>活動計算書!D48</f>
        <v>災害救助犬事業収入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7"/>
      <c r="P47" s="128">
        <v>1500000</v>
      </c>
      <c r="Q47" s="129"/>
      <c r="R47" s="129"/>
      <c r="S47" s="129"/>
      <c r="T47" s="129"/>
      <c r="U47" s="130"/>
      <c r="V47" s="128"/>
      <c r="W47" s="129"/>
      <c r="X47" s="129"/>
      <c r="Y47" s="129"/>
      <c r="Z47" s="130"/>
      <c r="AA47" s="128"/>
      <c r="AB47" s="129"/>
      <c r="AC47" s="129"/>
      <c r="AD47" s="129"/>
      <c r="AE47" s="130"/>
      <c r="AF47" s="128"/>
      <c r="AG47" s="129"/>
      <c r="AH47" s="129"/>
      <c r="AI47" s="129"/>
      <c r="AJ47" s="129"/>
      <c r="AK47" s="130"/>
      <c r="AL47" s="128"/>
      <c r="AM47" s="129"/>
      <c r="AN47" s="129"/>
      <c r="AO47" s="129"/>
      <c r="AP47" s="130"/>
      <c r="AQ47" s="128">
        <f t="shared" ref="AQ47:AQ53" si="30">SUM(P47:AL47)</f>
        <v>1500000</v>
      </c>
      <c r="AR47" s="129"/>
      <c r="AS47" s="129"/>
      <c r="AT47" s="129"/>
      <c r="AU47" s="130"/>
      <c r="AV47" s="128"/>
      <c r="AW47" s="129"/>
      <c r="AX47" s="129"/>
      <c r="AY47" s="129"/>
      <c r="AZ47" s="129"/>
      <c r="BA47" s="130"/>
      <c r="BB47" s="107"/>
      <c r="BC47" s="128">
        <f t="shared" ref="BC47:BC53" si="31">AQ47+AV47</f>
        <v>1500000</v>
      </c>
      <c r="BD47" s="129"/>
      <c r="BE47" s="129"/>
      <c r="BF47" s="129"/>
      <c r="BG47" s="130"/>
    </row>
    <row r="48" spans="1:60" ht="11.25" x14ac:dyDescent="0.15">
      <c r="A48" s="45"/>
      <c r="B48" s="50"/>
      <c r="C48" s="126" t="str">
        <f>活動計算書!D49</f>
        <v>セラピードック事業収入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7"/>
      <c r="P48" s="128"/>
      <c r="Q48" s="129"/>
      <c r="R48" s="129"/>
      <c r="S48" s="129"/>
      <c r="T48" s="129"/>
      <c r="U48" s="130"/>
      <c r="V48" s="128">
        <v>2500000</v>
      </c>
      <c r="W48" s="129"/>
      <c r="X48" s="129"/>
      <c r="Y48" s="129"/>
      <c r="Z48" s="130"/>
      <c r="AA48" s="128"/>
      <c r="AB48" s="129"/>
      <c r="AC48" s="129"/>
      <c r="AD48" s="129"/>
      <c r="AE48" s="130"/>
      <c r="AF48" s="128"/>
      <c r="AG48" s="129"/>
      <c r="AH48" s="129"/>
      <c r="AI48" s="129"/>
      <c r="AJ48" s="129"/>
      <c r="AK48" s="130"/>
      <c r="AL48" s="128"/>
      <c r="AM48" s="129"/>
      <c r="AN48" s="129"/>
      <c r="AO48" s="129"/>
      <c r="AP48" s="130"/>
      <c r="AQ48" s="128">
        <f t="shared" si="30"/>
        <v>2500000</v>
      </c>
      <c r="AR48" s="129"/>
      <c r="AS48" s="129"/>
      <c r="AT48" s="129"/>
      <c r="AU48" s="130"/>
      <c r="AV48" s="128"/>
      <c r="AW48" s="129"/>
      <c r="AX48" s="129"/>
      <c r="AY48" s="129"/>
      <c r="AZ48" s="129"/>
      <c r="BA48" s="130"/>
      <c r="BB48" s="107"/>
      <c r="BC48" s="128">
        <f t="shared" si="31"/>
        <v>2500000</v>
      </c>
      <c r="BD48" s="129"/>
      <c r="BE48" s="129"/>
      <c r="BF48" s="129"/>
      <c r="BG48" s="130"/>
    </row>
    <row r="49" spans="1:60" ht="11.25" x14ac:dyDescent="0.15">
      <c r="A49" s="45"/>
      <c r="B49" s="50"/>
      <c r="C49" s="126" t="str">
        <f>活動計算書!D50</f>
        <v>動物福祉事業収入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7"/>
      <c r="P49" s="128"/>
      <c r="Q49" s="129"/>
      <c r="R49" s="129"/>
      <c r="S49" s="129"/>
      <c r="T49" s="129"/>
      <c r="U49" s="130"/>
      <c r="V49" s="128"/>
      <c r="W49" s="129"/>
      <c r="X49" s="129"/>
      <c r="Y49" s="129"/>
      <c r="Z49" s="130"/>
      <c r="AA49" s="128">
        <v>300000</v>
      </c>
      <c r="AB49" s="129"/>
      <c r="AC49" s="129"/>
      <c r="AD49" s="129"/>
      <c r="AE49" s="130"/>
      <c r="AF49" s="128"/>
      <c r="AG49" s="129"/>
      <c r="AH49" s="129"/>
      <c r="AI49" s="129"/>
      <c r="AJ49" s="129"/>
      <c r="AK49" s="130"/>
      <c r="AL49" s="128"/>
      <c r="AM49" s="129"/>
      <c r="AN49" s="129"/>
      <c r="AO49" s="129"/>
      <c r="AP49" s="130"/>
      <c r="AQ49" s="128">
        <f t="shared" si="30"/>
        <v>300000</v>
      </c>
      <c r="AR49" s="129"/>
      <c r="AS49" s="129"/>
      <c r="AT49" s="129"/>
      <c r="AU49" s="130"/>
      <c r="AV49" s="128"/>
      <c r="AW49" s="129"/>
      <c r="AX49" s="129"/>
      <c r="AY49" s="129"/>
      <c r="AZ49" s="129"/>
      <c r="BA49" s="130"/>
      <c r="BB49" s="107"/>
      <c r="BC49" s="128">
        <f t="shared" si="31"/>
        <v>300000</v>
      </c>
      <c r="BD49" s="129"/>
      <c r="BE49" s="129"/>
      <c r="BF49" s="129"/>
      <c r="BG49" s="130"/>
    </row>
    <row r="50" spans="1:60" ht="11.25" hidden="1" x14ac:dyDescent="0.15">
      <c r="A50" s="45"/>
      <c r="B50" s="50"/>
      <c r="C50" s="126" t="str">
        <f>活動計算書!D51</f>
        <v>企画広報事業収入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7"/>
      <c r="P50" s="128"/>
      <c r="Q50" s="129"/>
      <c r="R50" s="129"/>
      <c r="S50" s="129"/>
      <c r="T50" s="129"/>
      <c r="U50" s="130"/>
      <c r="V50" s="128"/>
      <c r="W50" s="129"/>
      <c r="X50" s="129"/>
      <c r="Y50" s="129"/>
      <c r="Z50" s="130"/>
      <c r="AA50" s="128"/>
      <c r="AB50" s="129"/>
      <c r="AC50" s="129"/>
      <c r="AD50" s="129"/>
      <c r="AE50" s="130"/>
      <c r="AF50" s="128"/>
      <c r="AG50" s="129"/>
      <c r="AH50" s="129"/>
      <c r="AI50" s="129"/>
      <c r="AJ50" s="129"/>
      <c r="AK50" s="130"/>
      <c r="AL50" s="128">
        <v>0</v>
      </c>
      <c r="AM50" s="129"/>
      <c r="AN50" s="129"/>
      <c r="AO50" s="129"/>
      <c r="AP50" s="130"/>
      <c r="AQ50" s="128">
        <f t="shared" ref="AQ50" si="32">SUM(P50:AL50)</f>
        <v>0</v>
      </c>
      <c r="AR50" s="129"/>
      <c r="AS50" s="129"/>
      <c r="AT50" s="129"/>
      <c r="AU50" s="130"/>
      <c r="AV50" s="128"/>
      <c r="AW50" s="129"/>
      <c r="AX50" s="129"/>
      <c r="AY50" s="129"/>
      <c r="AZ50" s="129"/>
      <c r="BA50" s="130"/>
      <c r="BB50" s="107"/>
      <c r="BC50" s="128">
        <f t="shared" ref="BC50" si="33">AQ50+AV50</f>
        <v>0</v>
      </c>
      <c r="BD50" s="129"/>
      <c r="BE50" s="129"/>
      <c r="BF50" s="129"/>
      <c r="BG50" s="130"/>
    </row>
    <row r="51" spans="1:60" ht="11.25" x14ac:dyDescent="0.15">
      <c r="A51" s="45"/>
      <c r="B51" s="50"/>
      <c r="C51" s="126" t="str">
        <f>活動計算書!D52</f>
        <v>佐賀事業収入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7"/>
      <c r="P51" s="128"/>
      <c r="Q51" s="129"/>
      <c r="R51" s="129"/>
      <c r="S51" s="129"/>
      <c r="T51" s="129"/>
      <c r="U51" s="130"/>
      <c r="V51" s="128"/>
      <c r="W51" s="129"/>
      <c r="X51" s="129"/>
      <c r="Y51" s="129"/>
      <c r="Z51" s="130"/>
      <c r="AA51" s="128"/>
      <c r="AB51" s="129"/>
      <c r="AC51" s="129"/>
      <c r="AD51" s="129"/>
      <c r="AE51" s="130"/>
      <c r="AF51" s="128">
        <v>5200000</v>
      </c>
      <c r="AG51" s="129"/>
      <c r="AH51" s="129"/>
      <c r="AI51" s="129"/>
      <c r="AJ51" s="129"/>
      <c r="AK51" s="130"/>
      <c r="AL51" s="128"/>
      <c r="AM51" s="129"/>
      <c r="AN51" s="129"/>
      <c r="AO51" s="129"/>
      <c r="AP51" s="130"/>
      <c r="AQ51" s="128">
        <f t="shared" si="30"/>
        <v>5200000</v>
      </c>
      <c r="AR51" s="129"/>
      <c r="AS51" s="129"/>
      <c r="AT51" s="129"/>
      <c r="AU51" s="130"/>
      <c r="AV51" s="128"/>
      <c r="AW51" s="129"/>
      <c r="AX51" s="129"/>
      <c r="AY51" s="129"/>
      <c r="AZ51" s="129"/>
      <c r="BA51" s="130"/>
      <c r="BB51" s="107"/>
      <c r="BC51" s="128">
        <f t="shared" si="31"/>
        <v>5200000</v>
      </c>
      <c r="BD51" s="129"/>
      <c r="BE51" s="129"/>
      <c r="BF51" s="129"/>
      <c r="BG51" s="130"/>
    </row>
    <row r="52" spans="1:60" ht="11.25" x14ac:dyDescent="0.15">
      <c r="A52" s="45"/>
      <c r="B52" s="50"/>
      <c r="C52" s="126" t="str">
        <f>活動計算書!D53</f>
        <v>認定料収入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  <c r="P52" s="128"/>
      <c r="Q52" s="129"/>
      <c r="R52" s="129"/>
      <c r="S52" s="129"/>
      <c r="T52" s="129"/>
      <c r="U52" s="130"/>
      <c r="V52" s="128"/>
      <c r="W52" s="129"/>
      <c r="X52" s="129"/>
      <c r="Y52" s="129"/>
      <c r="Z52" s="130"/>
      <c r="AA52" s="128"/>
      <c r="AB52" s="129"/>
      <c r="AC52" s="129"/>
      <c r="AD52" s="129"/>
      <c r="AE52" s="130"/>
      <c r="AF52" s="128"/>
      <c r="AG52" s="129"/>
      <c r="AH52" s="129"/>
      <c r="AI52" s="129"/>
      <c r="AJ52" s="129"/>
      <c r="AK52" s="130"/>
      <c r="AL52" s="128">
        <v>45000</v>
      </c>
      <c r="AM52" s="129"/>
      <c r="AN52" s="129"/>
      <c r="AO52" s="129"/>
      <c r="AP52" s="130"/>
      <c r="AQ52" s="128">
        <f t="shared" si="30"/>
        <v>45000</v>
      </c>
      <c r="AR52" s="129"/>
      <c r="AS52" s="129"/>
      <c r="AT52" s="129"/>
      <c r="AU52" s="130"/>
      <c r="AV52" s="128"/>
      <c r="AW52" s="129"/>
      <c r="AX52" s="129"/>
      <c r="AY52" s="129"/>
      <c r="AZ52" s="129"/>
      <c r="BA52" s="130"/>
      <c r="BB52" s="107"/>
      <c r="BC52" s="128">
        <f t="shared" si="31"/>
        <v>45000</v>
      </c>
      <c r="BD52" s="129"/>
      <c r="BE52" s="129"/>
      <c r="BF52" s="129"/>
      <c r="BG52" s="130"/>
    </row>
    <row r="53" spans="1:60" ht="11.25" x14ac:dyDescent="0.15">
      <c r="A53" s="45"/>
      <c r="B53" s="50"/>
      <c r="C53" s="175" t="str">
        <f>活動計算書!D54</f>
        <v>物販売上</v>
      </c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6"/>
      <c r="P53" s="150">
        <v>124650</v>
      </c>
      <c r="Q53" s="151"/>
      <c r="R53" s="151"/>
      <c r="S53" s="151"/>
      <c r="T53" s="151"/>
      <c r="U53" s="152"/>
      <c r="V53" s="150">
        <v>220000</v>
      </c>
      <c r="W53" s="151"/>
      <c r="X53" s="151"/>
      <c r="Y53" s="151"/>
      <c r="Z53" s="152"/>
      <c r="AA53" s="150">
        <v>100000</v>
      </c>
      <c r="AB53" s="151"/>
      <c r="AC53" s="151"/>
      <c r="AD53" s="151"/>
      <c r="AE53" s="152"/>
      <c r="AF53" s="150">
        <v>600000</v>
      </c>
      <c r="AG53" s="151"/>
      <c r="AH53" s="151"/>
      <c r="AI53" s="151"/>
      <c r="AJ53" s="151"/>
      <c r="AK53" s="152"/>
      <c r="AL53" s="150"/>
      <c r="AM53" s="151"/>
      <c r="AN53" s="151"/>
      <c r="AO53" s="151"/>
      <c r="AP53" s="152"/>
      <c r="AQ53" s="150">
        <f t="shared" si="30"/>
        <v>1044650</v>
      </c>
      <c r="AR53" s="151"/>
      <c r="AS53" s="151"/>
      <c r="AT53" s="151"/>
      <c r="AU53" s="152"/>
      <c r="AV53" s="150">
        <v>1700000</v>
      </c>
      <c r="AW53" s="151"/>
      <c r="AX53" s="151"/>
      <c r="AY53" s="151"/>
      <c r="AZ53" s="151"/>
      <c r="BA53" s="152"/>
      <c r="BB53" s="111"/>
      <c r="BC53" s="150">
        <f t="shared" si="31"/>
        <v>2744650</v>
      </c>
      <c r="BD53" s="151"/>
      <c r="BE53" s="151"/>
      <c r="BF53" s="151"/>
      <c r="BG53" s="152"/>
    </row>
    <row r="54" spans="1:60" ht="11.25" x14ac:dyDescent="0.15">
      <c r="A54" s="45"/>
      <c r="B54" s="50"/>
      <c r="C54" s="177" t="s">
        <v>172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8"/>
      <c r="P54" s="153"/>
      <c r="Q54" s="154"/>
      <c r="R54" s="154"/>
      <c r="S54" s="154"/>
      <c r="T54" s="154"/>
      <c r="U54" s="155"/>
      <c r="V54" s="153"/>
      <c r="W54" s="154"/>
      <c r="X54" s="154"/>
      <c r="Y54" s="154"/>
      <c r="Z54" s="155"/>
      <c r="AA54" s="153"/>
      <c r="AB54" s="154"/>
      <c r="AC54" s="154"/>
      <c r="AD54" s="154"/>
      <c r="AE54" s="155"/>
      <c r="AF54" s="153"/>
      <c r="AG54" s="154"/>
      <c r="AH54" s="154"/>
      <c r="AI54" s="154"/>
      <c r="AJ54" s="154"/>
      <c r="AK54" s="155"/>
      <c r="AL54" s="153"/>
      <c r="AM54" s="154"/>
      <c r="AN54" s="154"/>
      <c r="AO54" s="154"/>
      <c r="AP54" s="155"/>
      <c r="AQ54" s="153"/>
      <c r="AR54" s="154"/>
      <c r="AS54" s="154"/>
      <c r="AT54" s="154"/>
      <c r="AU54" s="155"/>
      <c r="AV54" s="153"/>
      <c r="AW54" s="154"/>
      <c r="AX54" s="154"/>
      <c r="AY54" s="154"/>
      <c r="AZ54" s="154"/>
      <c r="BA54" s="155"/>
      <c r="BB54" s="107"/>
      <c r="BC54" s="128"/>
      <c r="BD54" s="129"/>
      <c r="BE54" s="129"/>
      <c r="BF54" s="129"/>
      <c r="BG54" s="130"/>
    </row>
    <row r="55" spans="1:60" ht="11.25" x14ac:dyDescent="0.15">
      <c r="A55" s="45"/>
      <c r="B55" s="50"/>
      <c r="C55" s="126" t="str">
        <f>活動計算書!D56</f>
        <v>受取利息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7"/>
      <c r="P55" s="128"/>
      <c r="Q55" s="129"/>
      <c r="R55" s="129"/>
      <c r="S55" s="129"/>
      <c r="T55" s="129"/>
      <c r="U55" s="130"/>
      <c r="V55" s="128"/>
      <c r="W55" s="129"/>
      <c r="X55" s="129"/>
      <c r="Y55" s="129"/>
      <c r="Z55" s="130"/>
      <c r="AA55" s="128"/>
      <c r="AB55" s="129"/>
      <c r="AC55" s="129"/>
      <c r="AD55" s="129"/>
      <c r="AE55" s="130"/>
      <c r="AF55" s="128"/>
      <c r="AG55" s="129"/>
      <c r="AH55" s="129"/>
      <c r="AI55" s="129"/>
      <c r="AJ55" s="129"/>
      <c r="AK55" s="130"/>
      <c r="AL55" s="128">
        <v>1500</v>
      </c>
      <c r="AM55" s="129"/>
      <c r="AN55" s="129"/>
      <c r="AO55" s="129"/>
      <c r="AP55" s="130"/>
      <c r="AQ55" s="128">
        <f>SUM(P55:AL55)</f>
        <v>1500</v>
      </c>
      <c r="AR55" s="129"/>
      <c r="AS55" s="129"/>
      <c r="AT55" s="129"/>
      <c r="AU55" s="130"/>
      <c r="AV55" s="128"/>
      <c r="AW55" s="129"/>
      <c r="AX55" s="129"/>
      <c r="AY55" s="129"/>
      <c r="AZ55" s="129"/>
      <c r="BA55" s="130"/>
      <c r="BB55" s="107"/>
      <c r="BC55" s="128">
        <f>AQ55+AV55</f>
        <v>1500</v>
      </c>
      <c r="BD55" s="129"/>
      <c r="BE55" s="129"/>
      <c r="BF55" s="129"/>
      <c r="BG55" s="130"/>
    </row>
    <row r="56" spans="1:60" ht="11.25" x14ac:dyDescent="0.15">
      <c r="A56" s="45"/>
      <c r="B56" s="50"/>
      <c r="C56" s="126" t="str">
        <f>活動計算書!D57</f>
        <v>雑収入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7"/>
      <c r="P56" s="128">
        <v>15000</v>
      </c>
      <c r="Q56" s="129"/>
      <c r="R56" s="129"/>
      <c r="S56" s="129"/>
      <c r="T56" s="129"/>
      <c r="U56" s="130"/>
      <c r="V56" s="128">
        <v>100000</v>
      </c>
      <c r="W56" s="129"/>
      <c r="X56" s="129"/>
      <c r="Y56" s="129"/>
      <c r="Z56" s="130"/>
      <c r="AA56" s="128"/>
      <c r="AB56" s="129"/>
      <c r="AC56" s="129"/>
      <c r="AD56" s="129"/>
      <c r="AE56" s="130"/>
      <c r="AF56" s="128">
        <v>300000</v>
      </c>
      <c r="AG56" s="129"/>
      <c r="AH56" s="129"/>
      <c r="AI56" s="129"/>
      <c r="AJ56" s="129"/>
      <c r="AK56" s="130"/>
      <c r="AL56" s="128"/>
      <c r="AM56" s="129"/>
      <c r="AN56" s="129"/>
      <c r="AO56" s="129"/>
      <c r="AP56" s="130"/>
      <c r="AQ56" s="128">
        <f>SUM(P56:AL56)</f>
        <v>415000</v>
      </c>
      <c r="AR56" s="129"/>
      <c r="AS56" s="129"/>
      <c r="AT56" s="129"/>
      <c r="AU56" s="130"/>
      <c r="AV56" s="128"/>
      <c r="AW56" s="129"/>
      <c r="AX56" s="129"/>
      <c r="AY56" s="129"/>
      <c r="AZ56" s="129"/>
      <c r="BA56" s="130"/>
      <c r="BB56" s="107"/>
      <c r="BC56" s="128">
        <f>AQ56+AV56</f>
        <v>415000</v>
      </c>
      <c r="BD56" s="129"/>
      <c r="BE56" s="129"/>
      <c r="BF56" s="129"/>
      <c r="BG56" s="130"/>
    </row>
    <row r="57" spans="1:60" ht="11.25" x14ac:dyDescent="0.15">
      <c r="A57" s="45"/>
      <c r="B57" s="50"/>
      <c r="C57" s="126" t="s">
        <v>427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8">
        <v>400000</v>
      </c>
      <c r="Q57" s="129"/>
      <c r="R57" s="129"/>
      <c r="S57" s="129"/>
      <c r="T57" s="129"/>
      <c r="U57" s="130"/>
      <c r="V57" s="128"/>
      <c r="W57" s="129"/>
      <c r="X57" s="129"/>
      <c r="Y57" s="129"/>
      <c r="Z57" s="130"/>
      <c r="AA57" s="128"/>
      <c r="AB57" s="129"/>
      <c r="AC57" s="129"/>
      <c r="AD57" s="129"/>
      <c r="AE57" s="130"/>
      <c r="AF57" s="128">
        <v>17000000</v>
      </c>
      <c r="AG57" s="129"/>
      <c r="AH57" s="129"/>
      <c r="AI57" s="129"/>
      <c r="AJ57" s="129"/>
      <c r="AK57" s="130"/>
      <c r="AL57" s="128">
        <v>5548439</v>
      </c>
      <c r="AM57" s="129"/>
      <c r="AN57" s="129"/>
      <c r="AO57" s="129"/>
      <c r="AP57" s="130"/>
      <c r="AQ57" s="128">
        <f>SUM(P57:AL57)</f>
        <v>22948439</v>
      </c>
      <c r="AR57" s="129"/>
      <c r="AS57" s="129"/>
      <c r="AT57" s="129"/>
      <c r="AU57" s="130"/>
      <c r="AV57" s="128"/>
      <c r="AW57" s="129"/>
      <c r="AX57" s="129"/>
      <c r="AY57" s="129"/>
      <c r="AZ57" s="129"/>
      <c r="BA57" s="130"/>
      <c r="BB57" s="116"/>
      <c r="BC57" s="128">
        <f>AQ57+AV57</f>
        <v>22948439</v>
      </c>
      <c r="BD57" s="129"/>
      <c r="BE57" s="129"/>
      <c r="BF57" s="129"/>
      <c r="BG57" s="130"/>
    </row>
    <row r="58" spans="1:60" ht="11.25" x14ac:dyDescent="0.15">
      <c r="A58" s="45"/>
      <c r="B58" s="50"/>
      <c r="C58" s="173" t="str">
        <f>活動計算書!D58</f>
        <v>ロイヤリティ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4"/>
      <c r="P58" s="147"/>
      <c r="Q58" s="148"/>
      <c r="R58" s="148"/>
      <c r="S58" s="148"/>
      <c r="T58" s="148"/>
      <c r="U58" s="149"/>
      <c r="V58" s="147"/>
      <c r="W58" s="148"/>
      <c r="X58" s="148"/>
      <c r="Y58" s="148"/>
      <c r="Z58" s="149"/>
      <c r="AA58" s="147"/>
      <c r="AB58" s="148"/>
      <c r="AC58" s="148"/>
      <c r="AD58" s="148"/>
      <c r="AE58" s="149"/>
      <c r="AF58" s="147"/>
      <c r="AG58" s="148"/>
      <c r="AH58" s="148"/>
      <c r="AI58" s="148"/>
      <c r="AJ58" s="148"/>
      <c r="AK58" s="149"/>
      <c r="AL58" s="147">
        <v>0</v>
      </c>
      <c r="AM58" s="148"/>
      <c r="AN58" s="148"/>
      <c r="AO58" s="148"/>
      <c r="AP58" s="149"/>
      <c r="AQ58" s="147">
        <f>SUM(P58:AL58)</f>
        <v>0</v>
      </c>
      <c r="AR58" s="148"/>
      <c r="AS58" s="148"/>
      <c r="AT58" s="148"/>
      <c r="AU58" s="149"/>
      <c r="AV58" s="147">
        <v>2500000</v>
      </c>
      <c r="AW58" s="148"/>
      <c r="AX58" s="148"/>
      <c r="AY58" s="148"/>
      <c r="AZ58" s="148"/>
      <c r="BA58" s="149"/>
      <c r="BB58" s="107"/>
      <c r="BC58" s="128">
        <f>AQ58+AV58</f>
        <v>2500000</v>
      </c>
      <c r="BD58" s="129"/>
      <c r="BE58" s="129"/>
      <c r="BF58" s="129"/>
      <c r="BG58" s="130"/>
    </row>
    <row r="59" spans="1:60" ht="11.25" x14ac:dyDescent="0.15">
      <c r="A59" s="45"/>
      <c r="B59" s="51"/>
      <c r="C59" s="181" t="s">
        <v>425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59">
        <f>SUM(P6:P58)</f>
        <v>13589650</v>
      </c>
      <c r="Q59" s="160"/>
      <c r="R59" s="160"/>
      <c r="S59" s="160"/>
      <c r="T59" s="160"/>
      <c r="U59" s="161"/>
      <c r="V59" s="159">
        <f>SUM(V6:V58)</f>
        <v>11670000</v>
      </c>
      <c r="W59" s="160"/>
      <c r="X59" s="160"/>
      <c r="Y59" s="160"/>
      <c r="Z59" s="161"/>
      <c r="AA59" s="159">
        <f>SUM(AA6:AA58)</f>
        <v>15500000</v>
      </c>
      <c r="AB59" s="160"/>
      <c r="AC59" s="160"/>
      <c r="AD59" s="160"/>
      <c r="AE59" s="161"/>
      <c r="AF59" s="156">
        <f>SUM(AF6:AF58)</f>
        <v>122760000</v>
      </c>
      <c r="AG59" s="157"/>
      <c r="AH59" s="157"/>
      <c r="AI59" s="157"/>
      <c r="AJ59" s="157"/>
      <c r="AK59" s="158"/>
      <c r="AL59" s="159">
        <f>SUM(AL6:AL58)</f>
        <v>33494939</v>
      </c>
      <c r="AM59" s="160"/>
      <c r="AN59" s="160"/>
      <c r="AO59" s="160"/>
      <c r="AP59" s="161"/>
      <c r="AQ59" s="156">
        <f>SUM(AQ6:AQ58)</f>
        <v>197014589</v>
      </c>
      <c r="AR59" s="157"/>
      <c r="AS59" s="157"/>
      <c r="AT59" s="157"/>
      <c r="AU59" s="158"/>
      <c r="AV59" s="159">
        <f>SUM(AV6:AV58)</f>
        <v>4200000</v>
      </c>
      <c r="AW59" s="160"/>
      <c r="AX59" s="160"/>
      <c r="AY59" s="160"/>
      <c r="AZ59" s="160"/>
      <c r="BA59" s="161"/>
      <c r="BB59" s="108">
        <v>0</v>
      </c>
      <c r="BC59" s="156">
        <f>SUM(BC6:BC58)</f>
        <v>201214589</v>
      </c>
      <c r="BD59" s="157"/>
      <c r="BE59" s="157"/>
      <c r="BF59" s="157"/>
      <c r="BG59" s="158"/>
      <c r="BH59" s="46"/>
    </row>
    <row r="60" spans="1:60" ht="13.5" x14ac:dyDescent="0.15">
      <c r="B60" s="183" t="s">
        <v>165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5"/>
      <c r="P60" s="131" t="s">
        <v>162</v>
      </c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3"/>
      <c r="AT60" s="133"/>
      <c r="AU60" s="134"/>
      <c r="AV60" s="135" t="s">
        <v>160</v>
      </c>
      <c r="AW60" s="136"/>
      <c r="AX60" s="136"/>
      <c r="AY60" s="136"/>
      <c r="AZ60" s="136"/>
      <c r="BA60" s="137"/>
      <c r="BB60" s="114"/>
      <c r="BC60" s="138" t="s">
        <v>164</v>
      </c>
      <c r="BD60" s="139"/>
      <c r="BE60" s="139"/>
      <c r="BF60" s="139"/>
      <c r="BG60" s="139"/>
    </row>
    <row r="61" spans="1:60" ht="24" customHeight="1" x14ac:dyDescent="0.15">
      <c r="B61" s="186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8"/>
      <c r="P61" s="131" t="s">
        <v>320</v>
      </c>
      <c r="Q61" s="132"/>
      <c r="R61" s="132"/>
      <c r="S61" s="132"/>
      <c r="T61" s="132"/>
      <c r="U61" s="140"/>
      <c r="V61" s="141" t="s">
        <v>321</v>
      </c>
      <c r="W61" s="142"/>
      <c r="X61" s="142"/>
      <c r="Y61" s="142"/>
      <c r="Z61" s="143"/>
      <c r="AA61" s="131" t="s">
        <v>322</v>
      </c>
      <c r="AB61" s="132"/>
      <c r="AC61" s="132"/>
      <c r="AD61" s="132"/>
      <c r="AE61" s="140"/>
      <c r="AF61" s="131" t="s">
        <v>350</v>
      </c>
      <c r="AG61" s="132"/>
      <c r="AH61" s="132"/>
      <c r="AI61" s="132"/>
      <c r="AJ61" s="132"/>
      <c r="AK61" s="140"/>
      <c r="AL61" s="131" t="s">
        <v>168</v>
      </c>
      <c r="AM61" s="132"/>
      <c r="AN61" s="132"/>
      <c r="AO61" s="132"/>
      <c r="AP61" s="140"/>
      <c r="AQ61" s="144" t="s">
        <v>167</v>
      </c>
      <c r="AR61" s="145"/>
      <c r="AS61" s="145"/>
      <c r="AT61" s="145"/>
      <c r="AU61" s="146"/>
      <c r="AV61" s="144" t="s">
        <v>173</v>
      </c>
      <c r="AW61" s="145"/>
      <c r="AX61" s="145"/>
      <c r="AY61" s="145"/>
      <c r="AZ61" s="145"/>
      <c r="BA61" s="146"/>
      <c r="BB61" s="113" t="s">
        <v>416</v>
      </c>
      <c r="BC61" s="138"/>
      <c r="BD61" s="139"/>
      <c r="BE61" s="139"/>
      <c r="BF61" s="139"/>
      <c r="BG61" s="139"/>
    </row>
    <row r="62" spans="1:60" ht="11.25" x14ac:dyDescent="0.15">
      <c r="A62" s="45"/>
      <c r="B62" s="50"/>
      <c r="C62" s="179" t="str">
        <f>活動計算書!D62</f>
        <v>(1)人件費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80"/>
      <c r="P62" s="123"/>
      <c r="Q62" s="124"/>
      <c r="R62" s="124"/>
      <c r="S62" s="124"/>
      <c r="T62" s="124"/>
      <c r="U62" s="125"/>
      <c r="V62" s="123"/>
      <c r="W62" s="124"/>
      <c r="X62" s="124"/>
      <c r="Y62" s="124"/>
      <c r="Z62" s="125"/>
      <c r="AA62" s="123"/>
      <c r="AB62" s="124"/>
      <c r="AC62" s="124"/>
      <c r="AD62" s="124"/>
      <c r="AE62" s="125"/>
      <c r="AF62" s="123"/>
      <c r="AG62" s="124"/>
      <c r="AH62" s="124"/>
      <c r="AI62" s="124"/>
      <c r="AJ62" s="124"/>
      <c r="AK62" s="125"/>
      <c r="AL62" s="123"/>
      <c r="AM62" s="124"/>
      <c r="AN62" s="124"/>
      <c r="AO62" s="124"/>
      <c r="AP62" s="125"/>
      <c r="AQ62" s="123"/>
      <c r="AR62" s="124"/>
      <c r="AS62" s="124"/>
      <c r="AT62" s="124"/>
      <c r="AU62" s="125"/>
      <c r="AV62" s="123"/>
      <c r="AW62" s="124"/>
      <c r="AX62" s="124"/>
      <c r="AY62" s="124"/>
      <c r="AZ62" s="124"/>
      <c r="BA62" s="125"/>
      <c r="BB62" s="110"/>
      <c r="BC62" s="123"/>
      <c r="BD62" s="124"/>
      <c r="BE62" s="124"/>
      <c r="BF62" s="124"/>
      <c r="BG62" s="125"/>
    </row>
    <row r="63" spans="1:60" ht="11.25" x14ac:dyDescent="0.15">
      <c r="A63" s="45"/>
      <c r="B63" s="50"/>
      <c r="C63" s="126" t="str">
        <f>活動計算書!E63</f>
        <v>給料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7"/>
      <c r="P63" s="224">
        <v>12538176</v>
      </c>
      <c r="Q63" s="225"/>
      <c r="R63" s="225"/>
      <c r="S63" s="225"/>
      <c r="T63" s="225"/>
      <c r="U63" s="226"/>
      <c r="V63" s="224">
        <v>8456986</v>
      </c>
      <c r="W63" s="225"/>
      <c r="X63" s="225"/>
      <c r="Y63" s="225"/>
      <c r="Z63" s="226"/>
      <c r="AA63" s="224">
        <v>7067556</v>
      </c>
      <c r="AB63" s="225"/>
      <c r="AC63" s="225"/>
      <c r="AD63" s="225"/>
      <c r="AE63" s="226"/>
      <c r="AF63" s="224">
        <v>19083122</v>
      </c>
      <c r="AG63" s="225"/>
      <c r="AH63" s="225"/>
      <c r="AI63" s="225"/>
      <c r="AJ63" s="225"/>
      <c r="AK63" s="226"/>
      <c r="AL63" s="128"/>
      <c r="AM63" s="129"/>
      <c r="AN63" s="129"/>
      <c r="AO63" s="129"/>
      <c r="AP63" s="130"/>
      <c r="AQ63" s="128">
        <f>SUM(P63:AP63)</f>
        <v>47145840</v>
      </c>
      <c r="AR63" s="129"/>
      <c r="AS63" s="129"/>
      <c r="AT63" s="129"/>
      <c r="AU63" s="130"/>
      <c r="AV63" s="128"/>
      <c r="AW63" s="129"/>
      <c r="AX63" s="129"/>
      <c r="AY63" s="129"/>
      <c r="AZ63" s="129"/>
      <c r="BA63" s="130"/>
      <c r="BB63" s="223">
        <v>10357000</v>
      </c>
      <c r="BC63" s="128">
        <f>AQ63+AV63+BB63</f>
        <v>57502840</v>
      </c>
      <c r="BD63" s="129"/>
      <c r="BE63" s="129"/>
      <c r="BF63" s="129"/>
      <c r="BG63" s="130"/>
    </row>
    <row r="64" spans="1:60" ht="11.25" x14ac:dyDescent="0.15">
      <c r="A64" s="45"/>
      <c r="B64" s="50"/>
      <c r="C64" s="126" t="str">
        <f>活動計算書!E64</f>
        <v>法定福利費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7"/>
      <c r="P64" s="224"/>
      <c r="Q64" s="225"/>
      <c r="R64" s="225"/>
      <c r="S64" s="225"/>
      <c r="T64" s="225"/>
      <c r="U64" s="226"/>
      <c r="V64" s="224"/>
      <c r="W64" s="225"/>
      <c r="X64" s="225"/>
      <c r="Y64" s="225"/>
      <c r="Z64" s="226"/>
      <c r="AA64" s="224"/>
      <c r="AB64" s="225"/>
      <c r="AC64" s="225"/>
      <c r="AD64" s="225"/>
      <c r="AE64" s="226"/>
      <c r="AF64" s="224"/>
      <c r="AG64" s="225"/>
      <c r="AH64" s="225"/>
      <c r="AI64" s="225"/>
      <c r="AJ64" s="225"/>
      <c r="AK64" s="226"/>
      <c r="AL64" s="128"/>
      <c r="AM64" s="129"/>
      <c r="AN64" s="129"/>
      <c r="AO64" s="129"/>
      <c r="AP64" s="130"/>
      <c r="AQ64" s="128">
        <f>SUM(P64:AL64)</f>
        <v>0</v>
      </c>
      <c r="AR64" s="129"/>
      <c r="AS64" s="129"/>
      <c r="AT64" s="129"/>
      <c r="AU64" s="130"/>
      <c r="AV64" s="128"/>
      <c r="AW64" s="129"/>
      <c r="AX64" s="129"/>
      <c r="AY64" s="129"/>
      <c r="AZ64" s="129"/>
      <c r="BA64" s="130"/>
      <c r="BB64" s="223"/>
      <c r="BC64" s="128">
        <f>AQ64+AV64</f>
        <v>0</v>
      </c>
      <c r="BD64" s="129"/>
      <c r="BE64" s="129"/>
      <c r="BF64" s="129"/>
      <c r="BG64" s="130"/>
    </row>
    <row r="65" spans="1:60" ht="11.25" hidden="1" x14ac:dyDescent="0.15">
      <c r="A65" s="45"/>
      <c r="B65" s="50"/>
      <c r="C65" s="126" t="str">
        <f>活動計算書!E65</f>
        <v>バイト代</v>
      </c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7"/>
      <c r="P65" s="128"/>
      <c r="Q65" s="129"/>
      <c r="R65" s="129"/>
      <c r="S65" s="129"/>
      <c r="T65" s="129"/>
      <c r="U65" s="130"/>
      <c r="V65" s="128"/>
      <c r="W65" s="129"/>
      <c r="X65" s="129"/>
      <c r="Y65" s="129"/>
      <c r="Z65" s="130"/>
      <c r="AA65" s="128"/>
      <c r="AB65" s="129"/>
      <c r="AC65" s="129"/>
      <c r="AD65" s="129"/>
      <c r="AE65" s="130"/>
      <c r="AF65" s="128"/>
      <c r="AG65" s="129"/>
      <c r="AH65" s="129"/>
      <c r="AI65" s="129"/>
      <c r="AJ65" s="129"/>
      <c r="AK65" s="130"/>
      <c r="AL65" s="128"/>
      <c r="AM65" s="129"/>
      <c r="AN65" s="129"/>
      <c r="AO65" s="129"/>
      <c r="AP65" s="130"/>
      <c r="AQ65" s="128">
        <f>SUM(P65:AL65)</f>
        <v>0</v>
      </c>
      <c r="AR65" s="129"/>
      <c r="AS65" s="129"/>
      <c r="AT65" s="129"/>
      <c r="AU65" s="130"/>
      <c r="AV65" s="128"/>
      <c r="AW65" s="129"/>
      <c r="AX65" s="129"/>
      <c r="AY65" s="129"/>
      <c r="AZ65" s="129"/>
      <c r="BA65" s="130"/>
      <c r="BB65" s="107"/>
      <c r="BC65" s="128">
        <f>AQ65+AV65</f>
        <v>0</v>
      </c>
      <c r="BD65" s="129"/>
      <c r="BE65" s="129"/>
      <c r="BF65" s="129"/>
      <c r="BG65" s="130"/>
    </row>
    <row r="66" spans="1:60" ht="11.25" x14ac:dyDescent="0.15">
      <c r="A66" s="45"/>
      <c r="B66" s="50"/>
      <c r="C66" s="173" t="str">
        <f>活動計算書!E66</f>
        <v>福利厚生費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4"/>
      <c r="P66" s="147">
        <v>350000</v>
      </c>
      <c r="Q66" s="148"/>
      <c r="R66" s="148"/>
      <c r="S66" s="148"/>
      <c r="T66" s="148"/>
      <c r="U66" s="149"/>
      <c r="V66" s="147">
        <v>200000</v>
      </c>
      <c r="W66" s="148"/>
      <c r="X66" s="148"/>
      <c r="Y66" s="148"/>
      <c r="Z66" s="149"/>
      <c r="AA66" s="147">
        <v>100000</v>
      </c>
      <c r="AB66" s="148"/>
      <c r="AC66" s="148"/>
      <c r="AD66" s="148"/>
      <c r="AE66" s="149"/>
      <c r="AF66" s="147">
        <v>250000</v>
      </c>
      <c r="AG66" s="148"/>
      <c r="AH66" s="148"/>
      <c r="AI66" s="148"/>
      <c r="AJ66" s="148"/>
      <c r="AK66" s="149"/>
      <c r="AL66" s="147"/>
      <c r="AM66" s="148"/>
      <c r="AN66" s="148"/>
      <c r="AO66" s="148"/>
      <c r="AP66" s="149"/>
      <c r="AQ66" s="147">
        <f>SUM(P66:AL66)</f>
        <v>900000</v>
      </c>
      <c r="AR66" s="148"/>
      <c r="AS66" s="148"/>
      <c r="AT66" s="148"/>
      <c r="AU66" s="149"/>
      <c r="AV66" s="147"/>
      <c r="AW66" s="148"/>
      <c r="AX66" s="148"/>
      <c r="AY66" s="148"/>
      <c r="AZ66" s="148"/>
      <c r="BA66" s="149"/>
      <c r="BB66" s="109">
        <v>400000</v>
      </c>
      <c r="BC66" s="147">
        <f>AQ66+AV66+BB66</f>
        <v>1300000</v>
      </c>
      <c r="BD66" s="148"/>
      <c r="BE66" s="148"/>
      <c r="BF66" s="148"/>
      <c r="BG66" s="149"/>
    </row>
    <row r="67" spans="1:60" ht="11.25" x14ac:dyDescent="0.15">
      <c r="A67" s="45"/>
      <c r="B67" s="51"/>
      <c r="C67" s="167" t="str">
        <f>活動計算書!D67</f>
        <v>　 人件費計</v>
      </c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8"/>
      <c r="P67" s="159">
        <f>SUM(P63:P66)</f>
        <v>12888176</v>
      </c>
      <c r="Q67" s="160"/>
      <c r="R67" s="160"/>
      <c r="S67" s="160"/>
      <c r="T67" s="160"/>
      <c r="U67" s="161"/>
      <c r="V67" s="159">
        <f>SUM(V63:V66)</f>
        <v>8656986</v>
      </c>
      <c r="W67" s="160"/>
      <c r="X67" s="160"/>
      <c r="Y67" s="160"/>
      <c r="Z67" s="161"/>
      <c r="AA67" s="159">
        <f>SUM(AA63:AA66)</f>
        <v>7167556</v>
      </c>
      <c r="AB67" s="160"/>
      <c r="AC67" s="160"/>
      <c r="AD67" s="160"/>
      <c r="AE67" s="161"/>
      <c r="AF67" s="159">
        <f>SUM(AF63:AF66)</f>
        <v>19333122</v>
      </c>
      <c r="AG67" s="160"/>
      <c r="AH67" s="160"/>
      <c r="AI67" s="160"/>
      <c r="AJ67" s="160"/>
      <c r="AK67" s="161"/>
      <c r="AL67" s="159">
        <f>SUM(AL63:AL66)</f>
        <v>0</v>
      </c>
      <c r="AM67" s="160"/>
      <c r="AN67" s="160"/>
      <c r="AO67" s="160"/>
      <c r="AP67" s="161"/>
      <c r="AQ67" s="159">
        <f>SUM(P67:AL67)</f>
        <v>48045840</v>
      </c>
      <c r="AR67" s="160"/>
      <c r="AS67" s="160"/>
      <c r="AT67" s="160"/>
      <c r="AU67" s="161"/>
      <c r="AV67" s="159">
        <f>SUM(AV63:AV66)</f>
        <v>0</v>
      </c>
      <c r="AW67" s="160"/>
      <c r="AX67" s="160"/>
      <c r="AY67" s="160"/>
      <c r="AZ67" s="160"/>
      <c r="BA67" s="161"/>
      <c r="BB67" s="108">
        <f>BB63+BB66</f>
        <v>10757000</v>
      </c>
      <c r="BC67" s="159">
        <f>AQ67+AV67+BB67</f>
        <v>58802840</v>
      </c>
      <c r="BD67" s="160"/>
      <c r="BE67" s="160"/>
      <c r="BF67" s="160"/>
      <c r="BG67" s="161"/>
      <c r="BH67" s="46"/>
    </row>
    <row r="68" spans="1:60" ht="11.25" x14ac:dyDescent="0.15">
      <c r="A68" s="45"/>
      <c r="B68" s="50"/>
      <c r="C68" s="179" t="str">
        <f>活動計算書!D68</f>
        <v>(2)その他経費</v>
      </c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80"/>
      <c r="P68" s="123"/>
      <c r="Q68" s="124"/>
      <c r="R68" s="124"/>
      <c r="S68" s="124"/>
      <c r="T68" s="124"/>
      <c r="U68" s="125"/>
      <c r="V68" s="123"/>
      <c r="W68" s="124"/>
      <c r="X68" s="124"/>
      <c r="Y68" s="124"/>
      <c r="Z68" s="125"/>
      <c r="AA68" s="123"/>
      <c r="AB68" s="124"/>
      <c r="AC68" s="124"/>
      <c r="AD68" s="124"/>
      <c r="AE68" s="125"/>
      <c r="AF68" s="123"/>
      <c r="AG68" s="124"/>
      <c r="AH68" s="124"/>
      <c r="AI68" s="124"/>
      <c r="AJ68" s="124"/>
      <c r="AK68" s="125"/>
      <c r="AL68" s="123"/>
      <c r="AM68" s="124"/>
      <c r="AN68" s="124"/>
      <c r="AO68" s="124"/>
      <c r="AP68" s="125"/>
      <c r="AQ68" s="123"/>
      <c r="AR68" s="124"/>
      <c r="AS68" s="124"/>
      <c r="AT68" s="124"/>
      <c r="AU68" s="125"/>
      <c r="AV68" s="123"/>
      <c r="AW68" s="124"/>
      <c r="AX68" s="124"/>
      <c r="AY68" s="124"/>
      <c r="AZ68" s="124"/>
      <c r="BA68" s="125"/>
      <c r="BB68" s="110"/>
      <c r="BC68" s="123"/>
      <c r="BD68" s="124"/>
      <c r="BE68" s="124"/>
      <c r="BF68" s="124"/>
      <c r="BG68" s="125"/>
    </row>
    <row r="69" spans="1:60" ht="11.25" x14ac:dyDescent="0.15">
      <c r="A69" s="45"/>
      <c r="B69" s="50"/>
      <c r="C69" s="126" t="str">
        <f>活動計算書!E69</f>
        <v>物販売上原価</v>
      </c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7"/>
      <c r="P69" s="128"/>
      <c r="Q69" s="129"/>
      <c r="R69" s="129"/>
      <c r="S69" s="129"/>
      <c r="T69" s="129"/>
      <c r="U69" s="130"/>
      <c r="V69" s="128"/>
      <c r="W69" s="129"/>
      <c r="X69" s="129"/>
      <c r="Y69" s="129"/>
      <c r="Z69" s="130"/>
      <c r="AA69" s="128"/>
      <c r="AB69" s="129"/>
      <c r="AC69" s="129"/>
      <c r="AD69" s="129"/>
      <c r="AE69" s="130"/>
      <c r="AF69" s="128">
        <v>500000</v>
      </c>
      <c r="AG69" s="129"/>
      <c r="AH69" s="129"/>
      <c r="AI69" s="129"/>
      <c r="AJ69" s="129"/>
      <c r="AK69" s="130"/>
      <c r="AL69" s="128"/>
      <c r="AM69" s="129"/>
      <c r="AN69" s="129"/>
      <c r="AO69" s="129"/>
      <c r="AP69" s="130"/>
      <c r="AQ69" s="128">
        <f>SUM(P69:AL69)</f>
        <v>500000</v>
      </c>
      <c r="AR69" s="129"/>
      <c r="AS69" s="129"/>
      <c r="AT69" s="129"/>
      <c r="AU69" s="130"/>
      <c r="AV69" s="128">
        <v>600000</v>
      </c>
      <c r="AW69" s="129"/>
      <c r="AX69" s="129"/>
      <c r="AY69" s="129"/>
      <c r="AZ69" s="129"/>
      <c r="BA69" s="130"/>
      <c r="BB69" s="107"/>
      <c r="BC69" s="128">
        <f>AQ69+AV69</f>
        <v>1100000</v>
      </c>
      <c r="BD69" s="129"/>
      <c r="BE69" s="129"/>
      <c r="BF69" s="129"/>
      <c r="BG69" s="130"/>
      <c r="BH69" s="46"/>
    </row>
    <row r="70" spans="1:60" ht="11.25" x14ac:dyDescent="0.15">
      <c r="A70" s="45"/>
      <c r="B70" s="50"/>
      <c r="C70" s="126" t="s">
        <v>351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7"/>
      <c r="P70" s="128"/>
      <c r="Q70" s="129"/>
      <c r="R70" s="129"/>
      <c r="S70" s="129"/>
      <c r="T70" s="129"/>
      <c r="U70" s="130"/>
      <c r="V70" s="128"/>
      <c r="W70" s="129"/>
      <c r="X70" s="129"/>
      <c r="Y70" s="129"/>
      <c r="Z70" s="130"/>
      <c r="AA70" s="128"/>
      <c r="AB70" s="129"/>
      <c r="AC70" s="129"/>
      <c r="AD70" s="129"/>
      <c r="AE70" s="130"/>
      <c r="AF70" s="128">
        <v>12000000</v>
      </c>
      <c r="AG70" s="129"/>
      <c r="AH70" s="129"/>
      <c r="AI70" s="129"/>
      <c r="AJ70" s="129"/>
      <c r="AK70" s="130"/>
      <c r="AL70" s="128"/>
      <c r="AM70" s="129"/>
      <c r="AN70" s="129"/>
      <c r="AO70" s="129"/>
      <c r="AP70" s="130"/>
      <c r="AQ70" s="128">
        <f t="shared" ref="AQ70:AQ90" si="34">SUM(P70:AL70)</f>
        <v>12000000</v>
      </c>
      <c r="AR70" s="129"/>
      <c r="AS70" s="129"/>
      <c r="AT70" s="129"/>
      <c r="AU70" s="130"/>
      <c r="AV70" s="128"/>
      <c r="AW70" s="129"/>
      <c r="AX70" s="129"/>
      <c r="AY70" s="129"/>
      <c r="AZ70" s="129"/>
      <c r="BA70" s="130"/>
      <c r="BB70" s="107"/>
      <c r="BC70" s="128">
        <f t="shared" ref="BC70" si="35">AQ70+AV70</f>
        <v>12000000</v>
      </c>
      <c r="BD70" s="129"/>
      <c r="BE70" s="129"/>
      <c r="BF70" s="129"/>
      <c r="BG70" s="130"/>
    </row>
    <row r="71" spans="1:60" ht="11.25" x14ac:dyDescent="0.15">
      <c r="A71" s="45"/>
      <c r="B71" s="50"/>
      <c r="C71" s="126" t="str">
        <f>活動計算書!E71</f>
        <v>旅費交通費</v>
      </c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7"/>
      <c r="P71" s="128">
        <v>1500000</v>
      </c>
      <c r="Q71" s="129"/>
      <c r="R71" s="129"/>
      <c r="S71" s="129"/>
      <c r="T71" s="129"/>
      <c r="U71" s="130"/>
      <c r="V71" s="128">
        <v>800000</v>
      </c>
      <c r="W71" s="129"/>
      <c r="X71" s="129"/>
      <c r="Y71" s="129"/>
      <c r="Z71" s="130"/>
      <c r="AA71" s="128">
        <v>500000</v>
      </c>
      <c r="AB71" s="129"/>
      <c r="AC71" s="129"/>
      <c r="AD71" s="129"/>
      <c r="AE71" s="130"/>
      <c r="AF71" s="128">
        <v>1200000</v>
      </c>
      <c r="AG71" s="129"/>
      <c r="AH71" s="129"/>
      <c r="AI71" s="129"/>
      <c r="AJ71" s="129"/>
      <c r="AK71" s="130"/>
      <c r="AL71" s="128">
        <v>250000</v>
      </c>
      <c r="AM71" s="129"/>
      <c r="AN71" s="129"/>
      <c r="AO71" s="129"/>
      <c r="AP71" s="130"/>
      <c r="AQ71" s="128">
        <f t="shared" si="34"/>
        <v>4250000</v>
      </c>
      <c r="AR71" s="129"/>
      <c r="AS71" s="129"/>
      <c r="AT71" s="129"/>
      <c r="AU71" s="130"/>
      <c r="AV71" s="128"/>
      <c r="AW71" s="129"/>
      <c r="AX71" s="129"/>
      <c r="AY71" s="129"/>
      <c r="AZ71" s="129"/>
      <c r="BA71" s="130"/>
      <c r="BB71" s="107">
        <v>150000</v>
      </c>
      <c r="BC71" s="128">
        <f>AQ71+AV71+BB71</f>
        <v>4400000</v>
      </c>
      <c r="BD71" s="129"/>
      <c r="BE71" s="129"/>
      <c r="BF71" s="129"/>
      <c r="BG71" s="130"/>
    </row>
    <row r="72" spans="1:60" ht="11.25" x14ac:dyDescent="0.15">
      <c r="A72" s="45"/>
      <c r="B72" s="50"/>
      <c r="C72" s="126" t="str">
        <f>活動計算書!E72</f>
        <v>通信費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7"/>
      <c r="P72" s="128">
        <v>450000</v>
      </c>
      <c r="Q72" s="129"/>
      <c r="R72" s="129"/>
      <c r="S72" s="129"/>
      <c r="T72" s="129"/>
      <c r="U72" s="130"/>
      <c r="V72" s="128">
        <v>550000</v>
      </c>
      <c r="W72" s="129"/>
      <c r="X72" s="129"/>
      <c r="Y72" s="129"/>
      <c r="Z72" s="130"/>
      <c r="AA72" s="128">
        <v>400000</v>
      </c>
      <c r="AB72" s="129"/>
      <c r="AC72" s="129"/>
      <c r="AD72" s="129"/>
      <c r="AE72" s="130"/>
      <c r="AF72" s="128">
        <v>1500000</v>
      </c>
      <c r="AG72" s="129"/>
      <c r="AH72" s="129"/>
      <c r="AI72" s="129"/>
      <c r="AJ72" s="129"/>
      <c r="AK72" s="130"/>
      <c r="AL72" s="128">
        <v>450000</v>
      </c>
      <c r="AM72" s="129"/>
      <c r="AN72" s="129"/>
      <c r="AO72" s="129"/>
      <c r="AP72" s="130"/>
      <c r="AQ72" s="128">
        <f>SUM(P72:AL72)</f>
        <v>3350000</v>
      </c>
      <c r="AR72" s="129"/>
      <c r="AS72" s="129"/>
      <c r="AT72" s="129"/>
      <c r="AU72" s="130"/>
      <c r="AV72" s="128">
        <v>45000</v>
      </c>
      <c r="AW72" s="129"/>
      <c r="AX72" s="129"/>
      <c r="AY72" s="129"/>
      <c r="AZ72" s="129"/>
      <c r="BA72" s="130"/>
      <c r="BB72" s="107">
        <v>500000</v>
      </c>
      <c r="BC72" s="128">
        <f t="shared" ref="BC72:BC80" si="36">AQ72+AV72+BB72</f>
        <v>3895000</v>
      </c>
      <c r="BD72" s="129"/>
      <c r="BE72" s="129"/>
      <c r="BF72" s="129"/>
      <c r="BG72" s="130"/>
    </row>
    <row r="73" spans="1:60" ht="11.25" x14ac:dyDescent="0.15">
      <c r="A73" s="45"/>
      <c r="B73" s="50"/>
      <c r="C73" s="126" t="str">
        <f>活動計算書!E73</f>
        <v>交際費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7"/>
      <c r="P73" s="128">
        <v>55000</v>
      </c>
      <c r="Q73" s="129"/>
      <c r="R73" s="129"/>
      <c r="S73" s="129"/>
      <c r="T73" s="129"/>
      <c r="U73" s="130"/>
      <c r="V73" s="128">
        <v>150000</v>
      </c>
      <c r="W73" s="129"/>
      <c r="X73" s="129"/>
      <c r="Y73" s="129"/>
      <c r="Z73" s="130"/>
      <c r="AA73" s="128"/>
      <c r="AB73" s="129"/>
      <c r="AC73" s="129"/>
      <c r="AD73" s="129"/>
      <c r="AE73" s="130"/>
      <c r="AF73" s="128">
        <v>150000</v>
      </c>
      <c r="AG73" s="129"/>
      <c r="AH73" s="129"/>
      <c r="AI73" s="129"/>
      <c r="AJ73" s="129"/>
      <c r="AK73" s="130"/>
      <c r="AL73" s="128"/>
      <c r="AM73" s="129"/>
      <c r="AN73" s="129"/>
      <c r="AO73" s="129"/>
      <c r="AP73" s="130"/>
      <c r="AQ73" s="128">
        <f>SUM(P73:AL73)</f>
        <v>355000</v>
      </c>
      <c r="AR73" s="129"/>
      <c r="AS73" s="129"/>
      <c r="AT73" s="129"/>
      <c r="AU73" s="130"/>
      <c r="AV73" s="128"/>
      <c r="AW73" s="129"/>
      <c r="AX73" s="129"/>
      <c r="AY73" s="129"/>
      <c r="AZ73" s="129"/>
      <c r="BA73" s="130"/>
      <c r="BB73" s="107"/>
      <c r="BC73" s="128">
        <f t="shared" si="36"/>
        <v>355000</v>
      </c>
      <c r="BD73" s="129"/>
      <c r="BE73" s="129"/>
      <c r="BF73" s="129"/>
      <c r="BG73" s="130"/>
    </row>
    <row r="74" spans="1:60" ht="11.25" x14ac:dyDescent="0.15">
      <c r="A74" s="45"/>
      <c r="B74" s="50"/>
      <c r="C74" s="126" t="str">
        <f>活動計算書!E74</f>
        <v>減価償却費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7"/>
      <c r="P74" s="128">
        <v>875365</v>
      </c>
      <c r="Q74" s="129"/>
      <c r="R74" s="129"/>
      <c r="S74" s="129"/>
      <c r="T74" s="129"/>
      <c r="U74" s="130"/>
      <c r="V74" s="128">
        <v>1033177</v>
      </c>
      <c r="W74" s="129"/>
      <c r="X74" s="129"/>
      <c r="Y74" s="129"/>
      <c r="Z74" s="130"/>
      <c r="AA74" s="128">
        <v>263560</v>
      </c>
      <c r="AB74" s="129"/>
      <c r="AC74" s="129"/>
      <c r="AD74" s="129"/>
      <c r="AE74" s="130"/>
      <c r="AF74" s="128">
        <v>5460435</v>
      </c>
      <c r="AG74" s="129"/>
      <c r="AH74" s="129"/>
      <c r="AI74" s="129"/>
      <c r="AJ74" s="129"/>
      <c r="AK74" s="130"/>
      <c r="AL74" s="128"/>
      <c r="AM74" s="129"/>
      <c r="AN74" s="129"/>
      <c r="AO74" s="129"/>
      <c r="AP74" s="130"/>
      <c r="AQ74" s="128">
        <f>SUM(P74:AL74)</f>
        <v>7632537</v>
      </c>
      <c r="AR74" s="129"/>
      <c r="AS74" s="129"/>
      <c r="AT74" s="129"/>
      <c r="AU74" s="130"/>
      <c r="AV74" s="128"/>
      <c r="AW74" s="129"/>
      <c r="AX74" s="129"/>
      <c r="AY74" s="129"/>
      <c r="AZ74" s="129"/>
      <c r="BA74" s="130"/>
      <c r="BB74" s="107">
        <v>1963301</v>
      </c>
      <c r="BC74" s="128">
        <f t="shared" si="36"/>
        <v>9595838</v>
      </c>
      <c r="BD74" s="129"/>
      <c r="BE74" s="129"/>
      <c r="BF74" s="129"/>
      <c r="BG74" s="130"/>
      <c r="BH74" s="121"/>
    </row>
    <row r="75" spans="1:60" ht="11.25" x14ac:dyDescent="0.15">
      <c r="A75" s="45"/>
      <c r="B75" s="50"/>
      <c r="C75" s="126" t="str">
        <f>活動計算書!E75</f>
        <v>賃借料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28">
        <v>2055787</v>
      </c>
      <c r="Q75" s="129"/>
      <c r="R75" s="129"/>
      <c r="S75" s="129"/>
      <c r="T75" s="129"/>
      <c r="U75" s="130"/>
      <c r="V75" s="128">
        <v>2123403</v>
      </c>
      <c r="W75" s="129"/>
      <c r="X75" s="129"/>
      <c r="Y75" s="129"/>
      <c r="Z75" s="130"/>
      <c r="AA75" s="128">
        <v>1072783</v>
      </c>
      <c r="AB75" s="129"/>
      <c r="AC75" s="129"/>
      <c r="AD75" s="129"/>
      <c r="AE75" s="130"/>
      <c r="AF75" s="128">
        <v>2800000</v>
      </c>
      <c r="AG75" s="129"/>
      <c r="AH75" s="129"/>
      <c r="AI75" s="129"/>
      <c r="AJ75" s="129"/>
      <c r="AK75" s="130"/>
      <c r="AL75" s="128">
        <v>265000</v>
      </c>
      <c r="AM75" s="129"/>
      <c r="AN75" s="129"/>
      <c r="AO75" s="129"/>
      <c r="AP75" s="130"/>
      <c r="AQ75" s="128">
        <f>SUM(P75:AL75)</f>
        <v>8316973</v>
      </c>
      <c r="AR75" s="129"/>
      <c r="AS75" s="129"/>
      <c r="AT75" s="129"/>
      <c r="AU75" s="130"/>
      <c r="AV75" s="128"/>
      <c r="AW75" s="129"/>
      <c r="AX75" s="129"/>
      <c r="AY75" s="129"/>
      <c r="AZ75" s="129"/>
      <c r="BA75" s="130"/>
      <c r="BB75" s="107">
        <v>265664</v>
      </c>
      <c r="BC75" s="128">
        <f t="shared" si="36"/>
        <v>8582637</v>
      </c>
      <c r="BD75" s="129"/>
      <c r="BE75" s="129"/>
      <c r="BF75" s="129"/>
      <c r="BG75" s="130"/>
    </row>
    <row r="76" spans="1:60" ht="11.25" x14ac:dyDescent="0.15">
      <c r="A76" s="45"/>
      <c r="B76" s="50"/>
      <c r="C76" s="126" t="s">
        <v>352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28">
        <v>282660</v>
      </c>
      <c r="Q76" s="129"/>
      <c r="R76" s="129"/>
      <c r="S76" s="129"/>
      <c r="T76" s="129"/>
      <c r="U76" s="130"/>
      <c r="V76" s="128">
        <v>360780</v>
      </c>
      <c r="W76" s="129"/>
      <c r="X76" s="129"/>
      <c r="Y76" s="129"/>
      <c r="Z76" s="130"/>
      <c r="AA76" s="128">
        <v>100000</v>
      </c>
      <c r="AB76" s="129"/>
      <c r="AC76" s="129"/>
      <c r="AD76" s="129"/>
      <c r="AE76" s="130"/>
      <c r="AF76" s="128">
        <v>1000000</v>
      </c>
      <c r="AG76" s="129"/>
      <c r="AH76" s="129"/>
      <c r="AI76" s="129"/>
      <c r="AJ76" s="129"/>
      <c r="AK76" s="130"/>
      <c r="AL76" s="128">
        <v>200000</v>
      </c>
      <c r="AM76" s="129"/>
      <c r="AN76" s="129"/>
      <c r="AO76" s="129"/>
      <c r="AP76" s="130"/>
      <c r="AQ76" s="128">
        <f>SUM(P76:AL76)</f>
        <v>1943440</v>
      </c>
      <c r="AR76" s="129"/>
      <c r="AS76" s="129"/>
      <c r="AT76" s="129"/>
      <c r="AU76" s="130"/>
      <c r="AV76" s="128"/>
      <c r="AW76" s="129"/>
      <c r="AX76" s="129"/>
      <c r="AY76" s="129"/>
      <c r="AZ76" s="129"/>
      <c r="BA76" s="130"/>
      <c r="BB76" s="107">
        <v>297380</v>
      </c>
      <c r="BC76" s="128">
        <f t="shared" si="36"/>
        <v>2240820</v>
      </c>
      <c r="BD76" s="129"/>
      <c r="BE76" s="129"/>
      <c r="BF76" s="129"/>
      <c r="BG76" s="130"/>
    </row>
    <row r="77" spans="1:60" ht="11.25" x14ac:dyDescent="0.15">
      <c r="A77" s="45"/>
      <c r="B77" s="50"/>
      <c r="C77" s="126" t="s">
        <v>353</v>
      </c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28">
        <v>1000000</v>
      </c>
      <c r="Q77" s="129"/>
      <c r="R77" s="129"/>
      <c r="S77" s="129"/>
      <c r="T77" s="129"/>
      <c r="U77" s="130"/>
      <c r="V77" s="128">
        <v>150000</v>
      </c>
      <c r="W77" s="129"/>
      <c r="X77" s="129"/>
      <c r="Y77" s="129"/>
      <c r="Z77" s="130"/>
      <c r="AA77" s="128">
        <v>100000</v>
      </c>
      <c r="AB77" s="129"/>
      <c r="AC77" s="129"/>
      <c r="AD77" s="129"/>
      <c r="AE77" s="130"/>
      <c r="AF77" s="128">
        <v>500000</v>
      </c>
      <c r="AG77" s="129"/>
      <c r="AH77" s="129"/>
      <c r="AI77" s="129"/>
      <c r="AJ77" s="129"/>
      <c r="AK77" s="130"/>
      <c r="AL77" s="128">
        <v>100000</v>
      </c>
      <c r="AM77" s="129"/>
      <c r="AN77" s="129"/>
      <c r="AO77" s="129"/>
      <c r="AP77" s="130"/>
      <c r="AQ77" s="128">
        <f t="shared" ref="AQ77" si="37">SUM(P77:AL77)</f>
        <v>1850000</v>
      </c>
      <c r="AR77" s="129"/>
      <c r="AS77" s="129"/>
      <c r="AT77" s="129"/>
      <c r="AU77" s="130"/>
      <c r="AV77" s="128"/>
      <c r="AW77" s="129"/>
      <c r="AX77" s="129"/>
      <c r="AY77" s="129"/>
      <c r="AZ77" s="129"/>
      <c r="BA77" s="130"/>
      <c r="BB77" s="120">
        <v>500000</v>
      </c>
      <c r="BC77" s="128">
        <f t="shared" si="36"/>
        <v>2350000</v>
      </c>
      <c r="BD77" s="129"/>
      <c r="BE77" s="129"/>
      <c r="BF77" s="129"/>
      <c r="BG77" s="130"/>
    </row>
    <row r="78" spans="1:60" ht="11.25" x14ac:dyDescent="0.15">
      <c r="A78" s="45"/>
      <c r="B78" s="50"/>
      <c r="C78" s="126" t="str">
        <f>活動計算書!E78</f>
        <v>水道光熱費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7"/>
      <c r="P78" s="128">
        <v>680000</v>
      </c>
      <c r="Q78" s="129"/>
      <c r="R78" s="129"/>
      <c r="S78" s="129"/>
      <c r="T78" s="129"/>
      <c r="U78" s="130"/>
      <c r="V78" s="128">
        <v>300000</v>
      </c>
      <c r="W78" s="129"/>
      <c r="X78" s="129"/>
      <c r="Y78" s="129"/>
      <c r="Z78" s="130"/>
      <c r="AA78" s="128">
        <v>200000</v>
      </c>
      <c r="AB78" s="129"/>
      <c r="AC78" s="129"/>
      <c r="AD78" s="129"/>
      <c r="AE78" s="130"/>
      <c r="AF78" s="128">
        <v>1600000</v>
      </c>
      <c r="AG78" s="129"/>
      <c r="AH78" s="129"/>
      <c r="AI78" s="129"/>
      <c r="AJ78" s="129"/>
      <c r="AK78" s="130"/>
      <c r="AL78" s="128">
        <v>150000</v>
      </c>
      <c r="AM78" s="129"/>
      <c r="AN78" s="129"/>
      <c r="AO78" s="129"/>
      <c r="AP78" s="130"/>
      <c r="AQ78" s="128">
        <f>SUM(P78:AL78)</f>
        <v>2930000</v>
      </c>
      <c r="AR78" s="129"/>
      <c r="AS78" s="129"/>
      <c r="AT78" s="129"/>
      <c r="AU78" s="130"/>
      <c r="AV78" s="128">
        <v>80000</v>
      </c>
      <c r="AW78" s="129"/>
      <c r="AX78" s="129"/>
      <c r="AY78" s="129"/>
      <c r="AZ78" s="129"/>
      <c r="BA78" s="130"/>
      <c r="BB78" s="120">
        <v>150000</v>
      </c>
      <c r="BC78" s="128">
        <f t="shared" si="36"/>
        <v>3160000</v>
      </c>
      <c r="BD78" s="129"/>
      <c r="BE78" s="129"/>
      <c r="BF78" s="129"/>
      <c r="BG78" s="130"/>
    </row>
    <row r="79" spans="1:60" ht="11.25" x14ac:dyDescent="0.15">
      <c r="A79" s="45"/>
      <c r="B79" s="50"/>
      <c r="C79" s="126" t="str">
        <f>活動計算書!E79</f>
        <v>消耗品費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7"/>
      <c r="P79" s="128">
        <v>3200000</v>
      </c>
      <c r="Q79" s="129"/>
      <c r="R79" s="129"/>
      <c r="S79" s="129"/>
      <c r="T79" s="129"/>
      <c r="U79" s="130"/>
      <c r="V79" s="128">
        <v>1300000</v>
      </c>
      <c r="W79" s="129"/>
      <c r="X79" s="129"/>
      <c r="Y79" s="129"/>
      <c r="Z79" s="130"/>
      <c r="AA79" s="128">
        <v>600000</v>
      </c>
      <c r="AB79" s="129"/>
      <c r="AC79" s="129"/>
      <c r="AD79" s="129"/>
      <c r="AE79" s="130"/>
      <c r="AF79" s="128">
        <v>3300000</v>
      </c>
      <c r="AG79" s="129"/>
      <c r="AH79" s="129"/>
      <c r="AI79" s="129"/>
      <c r="AJ79" s="129"/>
      <c r="AK79" s="130"/>
      <c r="AL79" s="128">
        <v>50000</v>
      </c>
      <c r="AM79" s="129"/>
      <c r="AN79" s="129"/>
      <c r="AO79" s="129"/>
      <c r="AP79" s="130"/>
      <c r="AQ79" s="128">
        <f t="shared" si="34"/>
        <v>8450000</v>
      </c>
      <c r="AR79" s="129"/>
      <c r="AS79" s="129"/>
      <c r="AT79" s="129"/>
      <c r="AU79" s="130"/>
      <c r="AV79" s="128">
        <v>1000</v>
      </c>
      <c r="AW79" s="129"/>
      <c r="AX79" s="129"/>
      <c r="AY79" s="129"/>
      <c r="AZ79" s="129"/>
      <c r="BA79" s="130"/>
      <c r="BB79" s="120">
        <v>1000000</v>
      </c>
      <c r="BC79" s="128">
        <f t="shared" si="36"/>
        <v>9451000</v>
      </c>
      <c r="BD79" s="129"/>
      <c r="BE79" s="129"/>
      <c r="BF79" s="129"/>
      <c r="BG79" s="130"/>
    </row>
    <row r="80" spans="1:60" ht="11.25" x14ac:dyDescent="0.15">
      <c r="A80" s="45"/>
      <c r="B80" s="50"/>
      <c r="C80" s="126" t="str">
        <f>活動計算書!E80</f>
        <v>租税公課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7"/>
      <c r="P80" s="128">
        <v>15000</v>
      </c>
      <c r="Q80" s="129"/>
      <c r="R80" s="129"/>
      <c r="S80" s="129"/>
      <c r="T80" s="129"/>
      <c r="U80" s="130"/>
      <c r="V80" s="128">
        <v>11500</v>
      </c>
      <c r="W80" s="129"/>
      <c r="X80" s="129"/>
      <c r="Y80" s="129"/>
      <c r="Z80" s="130"/>
      <c r="AA80" s="128"/>
      <c r="AB80" s="129"/>
      <c r="AC80" s="129"/>
      <c r="AD80" s="129"/>
      <c r="AE80" s="130"/>
      <c r="AF80" s="128">
        <v>1200000</v>
      </c>
      <c r="AG80" s="129"/>
      <c r="AH80" s="129"/>
      <c r="AI80" s="129"/>
      <c r="AJ80" s="129"/>
      <c r="AK80" s="130"/>
      <c r="AL80" s="128">
        <v>35000</v>
      </c>
      <c r="AM80" s="129"/>
      <c r="AN80" s="129"/>
      <c r="AO80" s="129"/>
      <c r="AP80" s="130"/>
      <c r="AQ80" s="128">
        <f t="shared" ref="AQ80:AQ88" si="38">SUM(P80:AL80)</f>
        <v>1261500</v>
      </c>
      <c r="AR80" s="129"/>
      <c r="AS80" s="129"/>
      <c r="AT80" s="129"/>
      <c r="AU80" s="130"/>
      <c r="AV80" s="128">
        <v>300000</v>
      </c>
      <c r="AW80" s="129"/>
      <c r="AX80" s="129"/>
      <c r="AY80" s="129"/>
      <c r="AZ80" s="129"/>
      <c r="BA80" s="130"/>
      <c r="BB80" s="120">
        <v>574800</v>
      </c>
      <c r="BC80" s="128">
        <f t="shared" si="36"/>
        <v>2136300</v>
      </c>
      <c r="BD80" s="129"/>
      <c r="BE80" s="129"/>
      <c r="BF80" s="129"/>
      <c r="BG80" s="130"/>
    </row>
    <row r="81" spans="1:59" ht="11.25" x14ac:dyDescent="0.15">
      <c r="A81" s="45"/>
      <c r="B81" s="50"/>
      <c r="C81" s="126" t="s">
        <v>394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128"/>
      <c r="Q81" s="129"/>
      <c r="R81" s="129"/>
      <c r="S81" s="129"/>
      <c r="T81" s="129"/>
      <c r="U81" s="130"/>
      <c r="V81" s="128"/>
      <c r="W81" s="129"/>
      <c r="X81" s="129"/>
      <c r="Y81" s="129"/>
      <c r="Z81" s="130"/>
      <c r="AA81" s="128"/>
      <c r="AB81" s="129"/>
      <c r="AC81" s="129"/>
      <c r="AD81" s="129"/>
      <c r="AE81" s="130"/>
      <c r="AF81" s="128">
        <v>0</v>
      </c>
      <c r="AG81" s="129"/>
      <c r="AH81" s="129"/>
      <c r="AI81" s="129"/>
      <c r="AJ81" s="129"/>
      <c r="AK81" s="130"/>
      <c r="AL81" s="128"/>
      <c r="AM81" s="129"/>
      <c r="AN81" s="129"/>
      <c r="AO81" s="129"/>
      <c r="AP81" s="130"/>
      <c r="AQ81" s="128">
        <f t="shared" ref="AQ81" si="39">SUM(P81:AL81)</f>
        <v>0</v>
      </c>
      <c r="AR81" s="129"/>
      <c r="AS81" s="129"/>
      <c r="AT81" s="129"/>
      <c r="AU81" s="130"/>
      <c r="AV81" s="128"/>
      <c r="AW81" s="129"/>
      <c r="AX81" s="129"/>
      <c r="AY81" s="129"/>
      <c r="AZ81" s="129"/>
      <c r="BA81" s="130"/>
      <c r="BB81" s="120"/>
      <c r="BC81" s="128">
        <f t="shared" ref="BC81:BC90" si="40">AQ81+AV81+BB81</f>
        <v>0</v>
      </c>
      <c r="BD81" s="129"/>
      <c r="BE81" s="129"/>
      <c r="BF81" s="129"/>
      <c r="BG81" s="130"/>
    </row>
    <row r="82" spans="1:59" ht="11.25" x14ac:dyDescent="0.15">
      <c r="A82" s="45"/>
      <c r="B82" s="50"/>
      <c r="C82" s="126" t="s">
        <v>324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128">
        <v>70000</v>
      </c>
      <c r="Q82" s="129"/>
      <c r="R82" s="129"/>
      <c r="S82" s="129"/>
      <c r="T82" s="129"/>
      <c r="U82" s="130"/>
      <c r="V82" s="128">
        <v>30000</v>
      </c>
      <c r="W82" s="129"/>
      <c r="X82" s="129"/>
      <c r="Y82" s="129"/>
      <c r="Z82" s="130"/>
      <c r="AA82" s="128"/>
      <c r="AB82" s="129"/>
      <c r="AC82" s="129"/>
      <c r="AD82" s="129"/>
      <c r="AE82" s="130"/>
      <c r="AF82" s="128">
        <v>1500000</v>
      </c>
      <c r="AG82" s="129"/>
      <c r="AH82" s="129"/>
      <c r="AI82" s="129"/>
      <c r="AJ82" s="129"/>
      <c r="AK82" s="130"/>
      <c r="AL82" s="128"/>
      <c r="AM82" s="129"/>
      <c r="AN82" s="129"/>
      <c r="AO82" s="129"/>
      <c r="AP82" s="130"/>
      <c r="AQ82" s="128">
        <f t="shared" si="38"/>
        <v>1600000</v>
      </c>
      <c r="AR82" s="129"/>
      <c r="AS82" s="129"/>
      <c r="AT82" s="129"/>
      <c r="AU82" s="130"/>
      <c r="AV82" s="128"/>
      <c r="AW82" s="129"/>
      <c r="AX82" s="129"/>
      <c r="AY82" s="129"/>
      <c r="AZ82" s="129"/>
      <c r="BA82" s="130"/>
      <c r="BB82" s="120"/>
      <c r="BC82" s="128">
        <f t="shared" si="40"/>
        <v>1600000</v>
      </c>
      <c r="BD82" s="129"/>
      <c r="BE82" s="129"/>
      <c r="BF82" s="129"/>
      <c r="BG82" s="130"/>
    </row>
    <row r="83" spans="1:59" ht="11.25" x14ac:dyDescent="0.15">
      <c r="A83" s="45"/>
      <c r="B83" s="50"/>
      <c r="C83" s="126" t="str">
        <f>活動計算書!E83</f>
        <v>支払手数料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7"/>
      <c r="P83" s="128">
        <v>300000</v>
      </c>
      <c r="Q83" s="129"/>
      <c r="R83" s="129"/>
      <c r="S83" s="129"/>
      <c r="T83" s="129"/>
      <c r="U83" s="130"/>
      <c r="V83" s="128">
        <v>600000</v>
      </c>
      <c r="W83" s="129"/>
      <c r="X83" s="129"/>
      <c r="Y83" s="129"/>
      <c r="Z83" s="130"/>
      <c r="AA83" s="128">
        <v>50000</v>
      </c>
      <c r="AB83" s="129"/>
      <c r="AC83" s="129"/>
      <c r="AD83" s="129"/>
      <c r="AE83" s="130"/>
      <c r="AF83" s="128">
        <v>1200000</v>
      </c>
      <c r="AG83" s="129"/>
      <c r="AH83" s="129"/>
      <c r="AI83" s="129"/>
      <c r="AJ83" s="129"/>
      <c r="AK83" s="130"/>
      <c r="AL83" s="128">
        <v>40000</v>
      </c>
      <c r="AM83" s="129"/>
      <c r="AN83" s="129"/>
      <c r="AO83" s="129"/>
      <c r="AP83" s="130"/>
      <c r="AQ83" s="128">
        <f t="shared" si="38"/>
        <v>2190000</v>
      </c>
      <c r="AR83" s="129"/>
      <c r="AS83" s="129"/>
      <c r="AT83" s="129"/>
      <c r="AU83" s="130"/>
      <c r="AV83" s="128">
        <v>20000</v>
      </c>
      <c r="AW83" s="129"/>
      <c r="AX83" s="129"/>
      <c r="AY83" s="129"/>
      <c r="AZ83" s="129"/>
      <c r="BA83" s="130"/>
      <c r="BB83" s="120">
        <v>1700000</v>
      </c>
      <c r="BC83" s="128">
        <f t="shared" si="40"/>
        <v>3910000</v>
      </c>
      <c r="BD83" s="129"/>
      <c r="BE83" s="129"/>
      <c r="BF83" s="129"/>
      <c r="BG83" s="130"/>
    </row>
    <row r="84" spans="1:59" ht="11.25" x14ac:dyDescent="0.15">
      <c r="A84" s="45"/>
      <c r="B84" s="50"/>
      <c r="C84" s="126" t="str">
        <f>活動計算書!E84</f>
        <v>諸会費</v>
      </c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8">
        <v>3000</v>
      </c>
      <c r="Q84" s="129"/>
      <c r="R84" s="129"/>
      <c r="S84" s="129"/>
      <c r="T84" s="129"/>
      <c r="U84" s="130"/>
      <c r="V84" s="128"/>
      <c r="W84" s="129"/>
      <c r="X84" s="129"/>
      <c r="Y84" s="129"/>
      <c r="Z84" s="130"/>
      <c r="AA84" s="128"/>
      <c r="AB84" s="129"/>
      <c r="AC84" s="129"/>
      <c r="AD84" s="129"/>
      <c r="AE84" s="130"/>
      <c r="AF84" s="128"/>
      <c r="AG84" s="129"/>
      <c r="AH84" s="129"/>
      <c r="AI84" s="129"/>
      <c r="AJ84" s="129"/>
      <c r="AK84" s="130"/>
      <c r="AL84" s="128"/>
      <c r="AM84" s="129"/>
      <c r="AN84" s="129"/>
      <c r="AO84" s="129"/>
      <c r="AP84" s="130"/>
      <c r="AQ84" s="128">
        <f t="shared" si="38"/>
        <v>3000</v>
      </c>
      <c r="AR84" s="129"/>
      <c r="AS84" s="129"/>
      <c r="AT84" s="129"/>
      <c r="AU84" s="130"/>
      <c r="AV84" s="128"/>
      <c r="AW84" s="129"/>
      <c r="AX84" s="129"/>
      <c r="AY84" s="129"/>
      <c r="AZ84" s="129"/>
      <c r="BA84" s="130"/>
      <c r="BB84" s="120">
        <v>7000</v>
      </c>
      <c r="BC84" s="128">
        <f t="shared" si="40"/>
        <v>10000</v>
      </c>
      <c r="BD84" s="129"/>
      <c r="BE84" s="129"/>
      <c r="BF84" s="129"/>
      <c r="BG84" s="130"/>
    </row>
    <row r="85" spans="1:59" ht="11.25" x14ac:dyDescent="0.15">
      <c r="A85" s="45"/>
      <c r="B85" s="50"/>
      <c r="C85" s="126" t="str">
        <f>活動計算書!E85</f>
        <v>新聞図書費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7"/>
      <c r="P85" s="128"/>
      <c r="Q85" s="129"/>
      <c r="R85" s="129"/>
      <c r="S85" s="129"/>
      <c r="T85" s="129"/>
      <c r="U85" s="130"/>
      <c r="V85" s="128"/>
      <c r="W85" s="129"/>
      <c r="X85" s="129"/>
      <c r="Y85" s="129"/>
      <c r="Z85" s="130"/>
      <c r="AA85" s="128"/>
      <c r="AB85" s="129"/>
      <c r="AC85" s="129"/>
      <c r="AD85" s="129"/>
      <c r="AE85" s="130"/>
      <c r="AF85" s="128">
        <v>10000</v>
      </c>
      <c r="AG85" s="129"/>
      <c r="AH85" s="129"/>
      <c r="AI85" s="129"/>
      <c r="AJ85" s="129"/>
      <c r="AK85" s="130"/>
      <c r="AL85" s="128"/>
      <c r="AM85" s="129"/>
      <c r="AN85" s="129"/>
      <c r="AO85" s="129"/>
      <c r="AP85" s="130"/>
      <c r="AQ85" s="128">
        <f t="shared" si="38"/>
        <v>10000</v>
      </c>
      <c r="AR85" s="129"/>
      <c r="AS85" s="129"/>
      <c r="AT85" s="129"/>
      <c r="AU85" s="130"/>
      <c r="AV85" s="128"/>
      <c r="AW85" s="129"/>
      <c r="AX85" s="129"/>
      <c r="AY85" s="129"/>
      <c r="AZ85" s="129"/>
      <c r="BA85" s="130"/>
      <c r="BB85" s="120"/>
      <c r="BC85" s="128">
        <f t="shared" si="40"/>
        <v>10000</v>
      </c>
      <c r="BD85" s="129"/>
      <c r="BE85" s="129"/>
      <c r="BF85" s="129"/>
      <c r="BG85" s="130"/>
    </row>
    <row r="86" spans="1:59" ht="11.25" x14ac:dyDescent="0.15">
      <c r="A86" s="45"/>
      <c r="B86" s="50"/>
      <c r="C86" s="126" t="str">
        <f>活動計算書!E86</f>
        <v>会議費</v>
      </c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7"/>
      <c r="P86" s="128">
        <v>10000</v>
      </c>
      <c r="Q86" s="129"/>
      <c r="R86" s="129"/>
      <c r="S86" s="129"/>
      <c r="T86" s="129"/>
      <c r="U86" s="130"/>
      <c r="V86" s="128">
        <v>10000</v>
      </c>
      <c r="W86" s="129"/>
      <c r="X86" s="129"/>
      <c r="Y86" s="129"/>
      <c r="Z86" s="130"/>
      <c r="AA86" s="128">
        <v>10000</v>
      </c>
      <c r="AB86" s="129"/>
      <c r="AC86" s="129"/>
      <c r="AD86" s="129"/>
      <c r="AE86" s="130"/>
      <c r="AF86" s="128">
        <v>100000</v>
      </c>
      <c r="AG86" s="129"/>
      <c r="AH86" s="129"/>
      <c r="AI86" s="129"/>
      <c r="AJ86" s="129"/>
      <c r="AK86" s="130"/>
      <c r="AL86" s="128">
        <v>10000</v>
      </c>
      <c r="AM86" s="129"/>
      <c r="AN86" s="129"/>
      <c r="AO86" s="129"/>
      <c r="AP86" s="130"/>
      <c r="AQ86" s="128">
        <f t="shared" si="38"/>
        <v>140000</v>
      </c>
      <c r="AR86" s="129"/>
      <c r="AS86" s="129"/>
      <c r="AT86" s="129"/>
      <c r="AU86" s="130"/>
      <c r="AV86" s="128"/>
      <c r="AW86" s="129"/>
      <c r="AX86" s="129"/>
      <c r="AY86" s="129"/>
      <c r="AZ86" s="129"/>
      <c r="BA86" s="130"/>
      <c r="BB86" s="120">
        <v>10000</v>
      </c>
      <c r="BC86" s="128">
        <f t="shared" si="40"/>
        <v>150000</v>
      </c>
      <c r="BD86" s="129"/>
      <c r="BE86" s="129"/>
      <c r="BF86" s="129"/>
      <c r="BG86" s="130"/>
    </row>
    <row r="87" spans="1:59" ht="11.25" x14ac:dyDescent="0.15">
      <c r="A87" s="45"/>
      <c r="B87" s="50"/>
      <c r="C87" s="126" t="str">
        <f>活動計算書!E87</f>
        <v>業務委託費</v>
      </c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7"/>
      <c r="P87" s="128">
        <v>1000000</v>
      </c>
      <c r="Q87" s="129"/>
      <c r="R87" s="129"/>
      <c r="S87" s="129"/>
      <c r="T87" s="129"/>
      <c r="U87" s="130"/>
      <c r="V87" s="128">
        <v>50000</v>
      </c>
      <c r="W87" s="129"/>
      <c r="X87" s="129"/>
      <c r="Y87" s="129"/>
      <c r="Z87" s="130"/>
      <c r="AA87" s="128"/>
      <c r="AB87" s="129"/>
      <c r="AC87" s="129"/>
      <c r="AD87" s="129"/>
      <c r="AE87" s="130"/>
      <c r="AF87" s="128">
        <v>1000000</v>
      </c>
      <c r="AG87" s="129"/>
      <c r="AH87" s="129"/>
      <c r="AI87" s="129"/>
      <c r="AJ87" s="129"/>
      <c r="AK87" s="130"/>
      <c r="AL87" s="128"/>
      <c r="AM87" s="129"/>
      <c r="AN87" s="129"/>
      <c r="AO87" s="129"/>
      <c r="AP87" s="130"/>
      <c r="AQ87" s="128">
        <f t="shared" si="38"/>
        <v>2050000</v>
      </c>
      <c r="AR87" s="129"/>
      <c r="AS87" s="129"/>
      <c r="AT87" s="129"/>
      <c r="AU87" s="130"/>
      <c r="AV87" s="128"/>
      <c r="AW87" s="129"/>
      <c r="AX87" s="129"/>
      <c r="AY87" s="129"/>
      <c r="AZ87" s="129"/>
      <c r="BA87" s="130"/>
      <c r="BB87" s="120">
        <v>850000</v>
      </c>
      <c r="BC87" s="128">
        <f t="shared" si="40"/>
        <v>2900000</v>
      </c>
      <c r="BD87" s="129"/>
      <c r="BE87" s="129"/>
      <c r="BF87" s="129"/>
      <c r="BG87" s="130"/>
    </row>
    <row r="88" spans="1:59" ht="11.25" x14ac:dyDescent="0.15">
      <c r="A88" s="45"/>
      <c r="B88" s="50"/>
      <c r="C88" s="126" t="str">
        <f>活動計算書!E88</f>
        <v>警備費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7"/>
      <c r="P88" s="128">
        <v>115500</v>
      </c>
      <c r="Q88" s="129"/>
      <c r="R88" s="129"/>
      <c r="S88" s="129"/>
      <c r="T88" s="129"/>
      <c r="U88" s="130"/>
      <c r="V88" s="128">
        <v>396990</v>
      </c>
      <c r="W88" s="129"/>
      <c r="X88" s="129"/>
      <c r="Y88" s="129"/>
      <c r="Z88" s="130"/>
      <c r="AA88" s="128">
        <v>115500</v>
      </c>
      <c r="AB88" s="129"/>
      <c r="AC88" s="129"/>
      <c r="AD88" s="129"/>
      <c r="AE88" s="130"/>
      <c r="AF88" s="128">
        <v>150000</v>
      </c>
      <c r="AG88" s="129"/>
      <c r="AH88" s="129"/>
      <c r="AI88" s="129"/>
      <c r="AJ88" s="129"/>
      <c r="AK88" s="130"/>
      <c r="AL88" s="128">
        <v>115500</v>
      </c>
      <c r="AM88" s="129"/>
      <c r="AN88" s="129"/>
      <c r="AO88" s="129"/>
      <c r="AP88" s="130"/>
      <c r="AQ88" s="128">
        <f t="shared" si="38"/>
        <v>893490</v>
      </c>
      <c r="AR88" s="129"/>
      <c r="AS88" s="129"/>
      <c r="AT88" s="129"/>
      <c r="AU88" s="130"/>
      <c r="AV88" s="128"/>
      <c r="AW88" s="129"/>
      <c r="AX88" s="129"/>
      <c r="AY88" s="129"/>
      <c r="AZ88" s="129"/>
      <c r="BA88" s="130"/>
      <c r="BB88" s="120">
        <v>115500</v>
      </c>
      <c r="BC88" s="128">
        <f t="shared" si="40"/>
        <v>1008990</v>
      </c>
      <c r="BD88" s="129"/>
      <c r="BE88" s="129"/>
      <c r="BF88" s="129"/>
      <c r="BG88" s="130"/>
    </row>
    <row r="89" spans="1:59" ht="11.25" x14ac:dyDescent="0.15">
      <c r="A89" s="45"/>
      <c r="B89" s="50"/>
      <c r="C89" s="126" t="str">
        <f>活動計算書!E89</f>
        <v>医療費</v>
      </c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7"/>
      <c r="P89" s="128">
        <v>500000</v>
      </c>
      <c r="Q89" s="129"/>
      <c r="R89" s="129"/>
      <c r="S89" s="129"/>
      <c r="T89" s="129"/>
      <c r="U89" s="130"/>
      <c r="V89" s="128">
        <v>1000000</v>
      </c>
      <c r="W89" s="129"/>
      <c r="X89" s="129"/>
      <c r="Y89" s="129"/>
      <c r="Z89" s="130"/>
      <c r="AA89" s="128">
        <v>2000000</v>
      </c>
      <c r="AB89" s="129"/>
      <c r="AC89" s="129"/>
      <c r="AD89" s="129"/>
      <c r="AE89" s="130"/>
      <c r="AF89" s="128">
        <v>360000</v>
      </c>
      <c r="AG89" s="129"/>
      <c r="AH89" s="129"/>
      <c r="AI89" s="129"/>
      <c r="AJ89" s="129"/>
      <c r="AK89" s="130"/>
      <c r="AL89" s="128"/>
      <c r="AM89" s="129"/>
      <c r="AN89" s="129"/>
      <c r="AO89" s="129"/>
      <c r="AP89" s="130"/>
      <c r="AQ89" s="128">
        <f t="shared" si="34"/>
        <v>3860000</v>
      </c>
      <c r="AR89" s="129"/>
      <c r="AS89" s="129"/>
      <c r="AT89" s="129"/>
      <c r="AU89" s="130"/>
      <c r="AV89" s="128"/>
      <c r="AW89" s="129"/>
      <c r="AX89" s="129"/>
      <c r="AY89" s="129"/>
      <c r="AZ89" s="129"/>
      <c r="BA89" s="130"/>
      <c r="BB89" s="120"/>
      <c r="BC89" s="128">
        <f t="shared" si="40"/>
        <v>3860000</v>
      </c>
      <c r="BD89" s="129"/>
      <c r="BE89" s="129"/>
      <c r="BF89" s="129"/>
      <c r="BG89" s="130"/>
    </row>
    <row r="90" spans="1:59" ht="11.25" x14ac:dyDescent="0.15">
      <c r="A90" s="45"/>
      <c r="B90" s="50"/>
      <c r="C90" s="126" t="str">
        <f>活動計算書!E90</f>
        <v>印刷費</v>
      </c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7"/>
      <c r="P90" s="128">
        <v>300000</v>
      </c>
      <c r="Q90" s="129"/>
      <c r="R90" s="129"/>
      <c r="S90" s="129"/>
      <c r="T90" s="129"/>
      <c r="U90" s="130"/>
      <c r="V90" s="128">
        <v>400000</v>
      </c>
      <c r="W90" s="129"/>
      <c r="X90" s="129"/>
      <c r="Y90" s="129"/>
      <c r="Z90" s="130"/>
      <c r="AA90" s="128">
        <v>350000</v>
      </c>
      <c r="AB90" s="129"/>
      <c r="AC90" s="129"/>
      <c r="AD90" s="129"/>
      <c r="AE90" s="130"/>
      <c r="AF90" s="128">
        <v>1000000</v>
      </c>
      <c r="AG90" s="129"/>
      <c r="AH90" s="129"/>
      <c r="AI90" s="129"/>
      <c r="AJ90" s="129"/>
      <c r="AK90" s="130"/>
      <c r="AL90" s="128">
        <v>300000</v>
      </c>
      <c r="AM90" s="129"/>
      <c r="AN90" s="129"/>
      <c r="AO90" s="129"/>
      <c r="AP90" s="130"/>
      <c r="AQ90" s="128">
        <f t="shared" si="34"/>
        <v>2350000</v>
      </c>
      <c r="AR90" s="129"/>
      <c r="AS90" s="129"/>
      <c r="AT90" s="129"/>
      <c r="AU90" s="130"/>
      <c r="AV90" s="128">
        <v>150000</v>
      </c>
      <c r="AW90" s="129"/>
      <c r="AX90" s="129"/>
      <c r="AY90" s="129"/>
      <c r="AZ90" s="129"/>
      <c r="BA90" s="130"/>
      <c r="BB90" s="120">
        <v>200000</v>
      </c>
      <c r="BC90" s="128">
        <f t="shared" si="40"/>
        <v>2700000</v>
      </c>
      <c r="BD90" s="129"/>
      <c r="BE90" s="129"/>
      <c r="BF90" s="129"/>
      <c r="BG90" s="130"/>
    </row>
    <row r="91" spans="1:59" ht="11.25" x14ac:dyDescent="0.15">
      <c r="A91" s="45"/>
      <c r="B91" s="50"/>
      <c r="C91" s="126" t="s">
        <v>362</v>
      </c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7"/>
      <c r="P91" s="128"/>
      <c r="Q91" s="129"/>
      <c r="R91" s="129"/>
      <c r="S91" s="129"/>
      <c r="T91" s="129"/>
      <c r="U91" s="130"/>
      <c r="V91" s="128"/>
      <c r="W91" s="129"/>
      <c r="X91" s="129"/>
      <c r="Y91" s="129"/>
      <c r="Z91" s="130"/>
      <c r="AA91" s="128"/>
      <c r="AB91" s="129"/>
      <c r="AC91" s="129"/>
      <c r="AD91" s="129"/>
      <c r="AE91" s="130"/>
      <c r="AF91" s="128"/>
      <c r="AG91" s="129"/>
      <c r="AH91" s="129"/>
      <c r="AI91" s="129"/>
      <c r="AJ91" s="129"/>
      <c r="AK91" s="130"/>
      <c r="AL91" s="128"/>
      <c r="AM91" s="129"/>
      <c r="AN91" s="129"/>
      <c r="AO91" s="129"/>
      <c r="AP91" s="130"/>
      <c r="AQ91" s="128">
        <f t="shared" ref="AQ91" si="41">SUM(P91:AL91)</f>
        <v>0</v>
      </c>
      <c r="AR91" s="129"/>
      <c r="AS91" s="129"/>
      <c r="AT91" s="129"/>
      <c r="AU91" s="130"/>
      <c r="AV91" s="128"/>
      <c r="AW91" s="129"/>
      <c r="AX91" s="129"/>
      <c r="AY91" s="129"/>
      <c r="AZ91" s="129"/>
      <c r="BA91" s="130"/>
      <c r="BB91" s="107"/>
      <c r="BC91" s="128">
        <f t="shared" ref="BC91:BC97" si="42">AQ91+AV91+BB91</f>
        <v>0</v>
      </c>
      <c r="BD91" s="129"/>
      <c r="BE91" s="129"/>
      <c r="BF91" s="129"/>
      <c r="BG91" s="130"/>
    </row>
    <row r="92" spans="1:59" ht="11.25" x14ac:dyDescent="0.15">
      <c r="A92" s="45"/>
      <c r="B92" s="50"/>
      <c r="C92" s="126" t="s">
        <v>393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7"/>
      <c r="P92" s="128"/>
      <c r="Q92" s="129"/>
      <c r="R92" s="129"/>
      <c r="S92" s="129"/>
      <c r="T92" s="129"/>
      <c r="U92" s="130"/>
      <c r="V92" s="128"/>
      <c r="W92" s="129"/>
      <c r="X92" s="129"/>
      <c r="Y92" s="129"/>
      <c r="Z92" s="130"/>
      <c r="AA92" s="128">
        <v>600000</v>
      </c>
      <c r="AB92" s="129"/>
      <c r="AC92" s="129"/>
      <c r="AD92" s="129"/>
      <c r="AE92" s="130"/>
      <c r="AF92" s="128"/>
      <c r="AG92" s="129"/>
      <c r="AH92" s="129"/>
      <c r="AI92" s="129"/>
      <c r="AJ92" s="129"/>
      <c r="AK92" s="130"/>
      <c r="AL92" s="128"/>
      <c r="AM92" s="129"/>
      <c r="AN92" s="129"/>
      <c r="AO92" s="129"/>
      <c r="AP92" s="130"/>
      <c r="AQ92" s="128">
        <f t="shared" ref="AQ92" si="43">SUM(P92:AL92)</f>
        <v>600000</v>
      </c>
      <c r="AR92" s="129"/>
      <c r="AS92" s="129"/>
      <c r="AT92" s="129"/>
      <c r="AU92" s="130"/>
      <c r="AV92" s="128"/>
      <c r="AW92" s="129"/>
      <c r="AX92" s="129"/>
      <c r="AY92" s="129"/>
      <c r="AZ92" s="129"/>
      <c r="BA92" s="130"/>
      <c r="BB92" s="107"/>
      <c r="BC92" s="128">
        <f t="shared" si="42"/>
        <v>600000</v>
      </c>
      <c r="BD92" s="129"/>
      <c r="BE92" s="129"/>
      <c r="BF92" s="129"/>
      <c r="BG92" s="130"/>
    </row>
    <row r="93" spans="1:59" ht="11.25" x14ac:dyDescent="0.15">
      <c r="A93" s="45"/>
      <c r="B93" s="50"/>
      <c r="C93" s="126" t="s">
        <v>364</v>
      </c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7"/>
      <c r="P93" s="128"/>
      <c r="Q93" s="129"/>
      <c r="R93" s="129"/>
      <c r="S93" s="129"/>
      <c r="T93" s="129"/>
      <c r="U93" s="130"/>
      <c r="V93" s="128">
        <v>100000</v>
      </c>
      <c r="W93" s="129"/>
      <c r="X93" s="129"/>
      <c r="Y93" s="129"/>
      <c r="Z93" s="130"/>
      <c r="AA93" s="128"/>
      <c r="AB93" s="129"/>
      <c r="AC93" s="129"/>
      <c r="AD93" s="129"/>
      <c r="AE93" s="130"/>
      <c r="AF93" s="128"/>
      <c r="AG93" s="129"/>
      <c r="AH93" s="129"/>
      <c r="AI93" s="129"/>
      <c r="AJ93" s="129"/>
      <c r="AK93" s="130"/>
      <c r="AL93" s="128"/>
      <c r="AM93" s="129"/>
      <c r="AN93" s="129"/>
      <c r="AO93" s="129"/>
      <c r="AP93" s="130"/>
      <c r="AQ93" s="128">
        <f t="shared" ref="AQ93" si="44">SUM(P93:AL93)</f>
        <v>100000</v>
      </c>
      <c r="AR93" s="129"/>
      <c r="AS93" s="129"/>
      <c r="AT93" s="129"/>
      <c r="AU93" s="130"/>
      <c r="AV93" s="128"/>
      <c r="AW93" s="129"/>
      <c r="AX93" s="129"/>
      <c r="AY93" s="129"/>
      <c r="AZ93" s="129"/>
      <c r="BA93" s="130"/>
      <c r="BB93" s="107"/>
      <c r="BC93" s="128">
        <f t="shared" si="42"/>
        <v>100000</v>
      </c>
      <c r="BD93" s="129"/>
      <c r="BE93" s="129"/>
      <c r="BF93" s="129"/>
      <c r="BG93" s="130"/>
    </row>
    <row r="94" spans="1:59" ht="11.25" x14ac:dyDescent="0.15">
      <c r="A94" s="45"/>
      <c r="B94" s="50"/>
      <c r="C94" s="126" t="s">
        <v>422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7"/>
      <c r="P94" s="128"/>
      <c r="Q94" s="129"/>
      <c r="R94" s="129"/>
      <c r="S94" s="129"/>
      <c r="T94" s="129"/>
      <c r="U94" s="130"/>
      <c r="V94" s="128"/>
      <c r="W94" s="129"/>
      <c r="X94" s="129"/>
      <c r="Y94" s="129"/>
      <c r="Z94" s="130"/>
      <c r="AA94" s="128"/>
      <c r="AB94" s="129"/>
      <c r="AC94" s="129"/>
      <c r="AD94" s="129"/>
      <c r="AE94" s="130"/>
      <c r="AF94" s="128">
        <v>13500000</v>
      </c>
      <c r="AG94" s="129"/>
      <c r="AH94" s="129"/>
      <c r="AI94" s="129"/>
      <c r="AJ94" s="129"/>
      <c r="AK94" s="130"/>
      <c r="AL94" s="128"/>
      <c r="AM94" s="129"/>
      <c r="AN94" s="129"/>
      <c r="AO94" s="129"/>
      <c r="AP94" s="130"/>
      <c r="AQ94" s="128">
        <f t="shared" ref="AQ94" si="45">SUM(P94:AL94)</f>
        <v>13500000</v>
      </c>
      <c r="AR94" s="129"/>
      <c r="AS94" s="129"/>
      <c r="AT94" s="129"/>
      <c r="AU94" s="130"/>
      <c r="AV94" s="128"/>
      <c r="AW94" s="129"/>
      <c r="AX94" s="129"/>
      <c r="AY94" s="129"/>
      <c r="AZ94" s="129"/>
      <c r="BA94" s="130"/>
      <c r="BB94" s="116"/>
      <c r="BC94" s="128">
        <f t="shared" si="42"/>
        <v>13500000</v>
      </c>
      <c r="BD94" s="129"/>
      <c r="BE94" s="129"/>
      <c r="BF94" s="129"/>
      <c r="BG94" s="130"/>
    </row>
    <row r="95" spans="1:59" ht="11.25" x14ac:dyDescent="0.15">
      <c r="A95" s="45"/>
      <c r="B95" s="50"/>
      <c r="C95" s="126" t="s">
        <v>421</v>
      </c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7"/>
      <c r="P95" s="128"/>
      <c r="Q95" s="129"/>
      <c r="R95" s="129"/>
      <c r="S95" s="129"/>
      <c r="T95" s="129"/>
      <c r="U95" s="130"/>
      <c r="V95" s="128">
        <v>100000</v>
      </c>
      <c r="W95" s="129"/>
      <c r="X95" s="129"/>
      <c r="Y95" s="129"/>
      <c r="Z95" s="130"/>
      <c r="AA95" s="128"/>
      <c r="AB95" s="129"/>
      <c r="AC95" s="129"/>
      <c r="AD95" s="129"/>
      <c r="AE95" s="130"/>
      <c r="AF95" s="128">
        <v>9000000</v>
      </c>
      <c r="AG95" s="129"/>
      <c r="AH95" s="129"/>
      <c r="AI95" s="129"/>
      <c r="AJ95" s="129"/>
      <c r="AK95" s="130"/>
      <c r="AL95" s="128"/>
      <c r="AM95" s="129"/>
      <c r="AN95" s="129"/>
      <c r="AO95" s="129"/>
      <c r="AP95" s="130"/>
      <c r="AQ95" s="128">
        <f t="shared" ref="AQ95" si="46">SUM(P95:AL95)</f>
        <v>9100000</v>
      </c>
      <c r="AR95" s="129"/>
      <c r="AS95" s="129"/>
      <c r="AT95" s="129"/>
      <c r="AU95" s="130"/>
      <c r="AV95" s="128"/>
      <c r="AW95" s="129"/>
      <c r="AX95" s="129"/>
      <c r="AY95" s="129"/>
      <c r="AZ95" s="129"/>
      <c r="BA95" s="130"/>
      <c r="BB95" s="116"/>
      <c r="BC95" s="128">
        <f t="shared" si="42"/>
        <v>9100000</v>
      </c>
      <c r="BD95" s="129"/>
      <c r="BE95" s="129"/>
      <c r="BF95" s="129"/>
      <c r="BG95" s="130"/>
    </row>
    <row r="96" spans="1:59" ht="11.25" x14ac:dyDescent="0.15">
      <c r="A96" s="45"/>
      <c r="B96" s="50"/>
      <c r="C96" s="126" t="s">
        <v>420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7"/>
      <c r="P96" s="128"/>
      <c r="Q96" s="129"/>
      <c r="R96" s="129"/>
      <c r="S96" s="129"/>
      <c r="T96" s="129"/>
      <c r="U96" s="130"/>
      <c r="V96" s="128"/>
      <c r="W96" s="129"/>
      <c r="X96" s="129"/>
      <c r="Y96" s="129"/>
      <c r="Z96" s="130"/>
      <c r="AA96" s="128"/>
      <c r="AB96" s="129"/>
      <c r="AC96" s="129"/>
      <c r="AD96" s="129"/>
      <c r="AE96" s="130"/>
      <c r="AF96" s="128">
        <v>43000000</v>
      </c>
      <c r="AG96" s="129"/>
      <c r="AH96" s="129"/>
      <c r="AI96" s="129"/>
      <c r="AJ96" s="129"/>
      <c r="AK96" s="130"/>
      <c r="AL96" s="128"/>
      <c r="AM96" s="129"/>
      <c r="AN96" s="129"/>
      <c r="AO96" s="129"/>
      <c r="AP96" s="130"/>
      <c r="AQ96" s="128">
        <f t="shared" ref="AQ96" si="47">SUM(P96:AL96)</f>
        <v>43000000</v>
      </c>
      <c r="AR96" s="129"/>
      <c r="AS96" s="129"/>
      <c r="AT96" s="129"/>
      <c r="AU96" s="130"/>
      <c r="AV96" s="128"/>
      <c r="AW96" s="129"/>
      <c r="AX96" s="129"/>
      <c r="AY96" s="129"/>
      <c r="AZ96" s="129"/>
      <c r="BA96" s="130"/>
      <c r="BB96" s="116"/>
      <c r="BC96" s="128">
        <f t="shared" si="42"/>
        <v>43000000</v>
      </c>
      <c r="BD96" s="129"/>
      <c r="BE96" s="129"/>
      <c r="BF96" s="129"/>
      <c r="BG96" s="130"/>
    </row>
    <row r="97" spans="1:60" ht="11.25" x14ac:dyDescent="0.15">
      <c r="A97" s="45"/>
      <c r="B97" s="50"/>
      <c r="C97" s="173" t="str">
        <f>活動計算書!E94</f>
        <v>雑費</v>
      </c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4"/>
      <c r="P97" s="147">
        <v>50000</v>
      </c>
      <c r="Q97" s="148"/>
      <c r="R97" s="148"/>
      <c r="S97" s="148"/>
      <c r="T97" s="148"/>
      <c r="U97" s="149"/>
      <c r="V97" s="147">
        <v>200000</v>
      </c>
      <c r="W97" s="148"/>
      <c r="X97" s="148"/>
      <c r="Y97" s="148"/>
      <c r="Z97" s="149"/>
      <c r="AA97" s="147">
        <v>50000</v>
      </c>
      <c r="AB97" s="148"/>
      <c r="AC97" s="148"/>
      <c r="AD97" s="148"/>
      <c r="AE97" s="149"/>
      <c r="AF97" s="147">
        <v>300000</v>
      </c>
      <c r="AG97" s="148"/>
      <c r="AH97" s="148"/>
      <c r="AI97" s="148"/>
      <c r="AJ97" s="148"/>
      <c r="AK97" s="149"/>
      <c r="AL97" s="147">
        <v>50000</v>
      </c>
      <c r="AM97" s="148"/>
      <c r="AN97" s="148"/>
      <c r="AO97" s="148"/>
      <c r="AP97" s="149"/>
      <c r="AQ97" s="147">
        <f>SUM(P97:AL97)</f>
        <v>650000</v>
      </c>
      <c r="AR97" s="148"/>
      <c r="AS97" s="148"/>
      <c r="AT97" s="148"/>
      <c r="AU97" s="149"/>
      <c r="AV97" s="147"/>
      <c r="AW97" s="148"/>
      <c r="AX97" s="148"/>
      <c r="AY97" s="148"/>
      <c r="AZ97" s="148"/>
      <c r="BA97" s="149"/>
      <c r="BB97" s="120">
        <v>46164</v>
      </c>
      <c r="BC97" s="128">
        <f t="shared" si="42"/>
        <v>696164</v>
      </c>
      <c r="BD97" s="129"/>
      <c r="BE97" s="129"/>
      <c r="BF97" s="129"/>
      <c r="BG97" s="130"/>
    </row>
    <row r="98" spans="1:60" ht="11.25" x14ac:dyDescent="0.15">
      <c r="A98" s="45"/>
      <c r="B98" s="51"/>
      <c r="C98" s="167" t="str">
        <f>活動計算書!D95</f>
        <v xml:space="preserve"> 　その他経費計</v>
      </c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8"/>
      <c r="P98" s="159">
        <f>SUM(P69:P97)</f>
        <v>12462312</v>
      </c>
      <c r="Q98" s="160"/>
      <c r="R98" s="160"/>
      <c r="S98" s="160"/>
      <c r="T98" s="160"/>
      <c r="U98" s="161"/>
      <c r="V98" s="159">
        <f>SUM(V69:V97)</f>
        <v>9665850</v>
      </c>
      <c r="W98" s="160"/>
      <c r="X98" s="160"/>
      <c r="Y98" s="160"/>
      <c r="Z98" s="161"/>
      <c r="AA98" s="159">
        <f>SUM(AA69:AA97)</f>
        <v>6411843</v>
      </c>
      <c r="AB98" s="160"/>
      <c r="AC98" s="160"/>
      <c r="AD98" s="160"/>
      <c r="AE98" s="161"/>
      <c r="AF98" s="159">
        <f>SUM(AF69:AF97)</f>
        <v>102330435</v>
      </c>
      <c r="AG98" s="160"/>
      <c r="AH98" s="160"/>
      <c r="AI98" s="160"/>
      <c r="AJ98" s="160"/>
      <c r="AK98" s="161"/>
      <c r="AL98" s="159">
        <f>SUM(AL69:AL97)</f>
        <v>2015500</v>
      </c>
      <c r="AM98" s="160"/>
      <c r="AN98" s="160"/>
      <c r="AO98" s="160"/>
      <c r="AP98" s="161"/>
      <c r="AQ98" s="159">
        <f>SUM(AQ69:AQ97)</f>
        <v>132885940</v>
      </c>
      <c r="AR98" s="160"/>
      <c r="AS98" s="160"/>
      <c r="AT98" s="160"/>
      <c r="AU98" s="161"/>
      <c r="AV98" s="159">
        <f>SUM(AV69:AV97)</f>
        <v>1196000</v>
      </c>
      <c r="AW98" s="160"/>
      <c r="AX98" s="160"/>
      <c r="AY98" s="160"/>
      <c r="AZ98" s="160"/>
      <c r="BA98" s="161"/>
      <c r="BB98" s="108">
        <f>SUM(BB68:BB97)</f>
        <v>8329809</v>
      </c>
      <c r="BC98" s="159">
        <f>SUM(BC69:BC97)</f>
        <v>142411749</v>
      </c>
      <c r="BD98" s="160"/>
      <c r="BE98" s="160"/>
      <c r="BF98" s="160"/>
      <c r="BG98" s="161"/>
      <c r="BH98" s="46"/>
    </row>
    <row r="99" spans="1:60" ht="11.25" x14ac:dyDescent="0.15">
      <c r="A99" s="45"/>
      <c r="B99" s="51"/>
      <c r="C99" s="167" t="s">
        <v>426</v>
      </c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8"/>
      <c r="P99" s="159">
        <f>P67+P98</f>
        <v>25350488</v>
      </c>
      <c r="Q99" s="160"/>
      <c r="R99" s="160"/>
      <c r="S99" s="160"/>
      <c r="T99" s="160"/>
      <c r="U99" s="161"/>
      <c r="V99" s="159">
        <f>V67+V98</f>
        <v>18322836</v>
      </c>
      <c r="W99" s="160"/>
      <c r="X99" s="160"/>
      <c r="Y99" s="160"/>
      <c r="Z99" s="161"/>
      <c r="AA99" s="159">
        <f>AA67+AA98</f>
        <v>13579399</v>
      </c>
      <c r="AB99" s="160"/>
      <c r="AC99" s="160"/>
      <c r="AD99" s="160"/>
      <c r="AE99" s="161"/>
      <c r="AF99" s="159">
        <f>AF67+AF98</f>
        <v>121663557</v>
      </c>
      <c r="AG99" s="160"/>
      <c r="AH99" s="160"/>
      <c r="AI99" s="160"/>
      <c r="AJ99" s="160"/>
      <c r="AK99" s="161"/>
      <c r="AL99" s="159">
        <f>AL67+AL98</f>
        <v>2015500</v>
      </c>
      <c r="AM99" s="160"/>
      <c r="AN99" s="160"/>
      <c r="AO99" s="160"/>
      <c r="AP99" s="161"/>
      <c r="AQ99" s="156">
        <f>AQ67+AQ98</f>
        <v>180931780</v>
      </c>
      <c r="AR99" s="157"/>
      <c r="AS99" s="157"/>
      <c r="AT99" s="157"/>
      <c r="AU99" s="158"/>
      <c r="AV99" s="159">
        <f>AV67+AV98</f>
        <v>1196000</v>
      </c>
      <c r="AW99" s="160"/>
      <c r="AX99" s="160"/>
      <c r="AY99" s="160"/>
      <c r="AZ99" s="160"/>
      <c r="BA99" s="161"/>
      <c r="BB99" s="108">
        <f>BB67+BB98</f>
        <v>19086809</v>
      </c>
      <c r="BC99" s="156">
        <f>BC67+BC98</f>
        <v>201214589</v>
      </c>
      <c r="BD99" s="157"/>
      <c r="BE99" s="157"/>
      <c r="BF99" s="157"/>
      <c r="BG99" s="158"/>
      <c r="BH99" s="46"/>
    </row>
    <row r="100" spans="1:60" ht="11.25" x14ac:dyDescent="0.15">
      <c r="A100" s="45"/>
      <c r="B100" s="51"/>
      <c r="C100" s="167" t="s">
        <v>169</v>
      </c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8"/>
      <c r="P100" s="169">
        <f>P59-P99</f>
        <v>-11760838</v>
      </c>
      <c r="Q100" s="170"/>
      <c r="R100" s="170"/>
      <c r="S100" s="170"/>
      <c r="T100" s="170"/>
      <c r="U100" s="172"/>
      <c r="V100" s="169">
        <f>V59-V99</f>
        <v>-6652836</v>
      </c>
      <c r="W100" s="170"/>
      <c r="X100" s="170"/>
      <c r="Y100" s="170"/>
      <c r="Z100" s="171"/>
      <c r="AA100" s="169">
        <f>AA59-AA99</f>
        <v>1920601</v>
      </c>
      <c r="AB100" s="170"/>
      <c r="AC100" s="170"/>
      <c r="AD100" s="170"/>
      <c r="AE100" s="171"/>
      <c r="AF100" s="169">
        <f>AF59-AF99</f>
        <v>1096443</v>
      </c>
      <c r="AG100" s="170"/>
      <c r="AH100" s="170"/>
      <c r="AI100" s="170"/>
      <c r="AJ100" s="170"/>
      <c r="AK100" s="171"/>
      <c r="AL100" s="169">
        <f>AL59-AL99</f>
        <v>31479439</v>
      </c>
      <c r="AM100" s="170"/>
      <c r="AN100" s="170"/>
      <c r="AO100" s="170"/>
      <c r="AP100" s="171"/>
      <c r="AQ100" s="169">
        <f>AQ59-AQ99</f>
        <v>16082809</v>
      </c>
      <c r="AR100" s="170"/>
      <c r="AS100" s="170"/>
      <c r="AT100" s="170"/>
      <c r="AU100" s="171"/>
      <c r="AV100" s="169">
        <f>AV59-AV99</f>
        <v>3004000</v>
      </c>
      <c r="AW100" s="170"/>
      <c r="AX100" s="170"/>
      <c r="AY100" s="170"/>
      <c r="AZ100" s="170"/>
      <c r="BA100" s="171"/>
      <c r="BB100" s="115">
        <f>BB59-BB99</f>
        <v>-19086809</v>
      </c>
      <c r="BC100" s="169">
        <f>BC59-BC99</f>
        <v>0</v>
      </c>
      <c r="BD100" s="196"/>
      <c r="BE100" s="196"/>
      <c r="BF100" s="196"/>
      <c r="BG100" s="172"/>
      <c r="BH100" s="46"/>
    </row>
    <row r="101" spans="1:60" x14ac:dyDescent="0.15">
      <c r="BH101" s="46"/>
    </row>
    <row r="102" spans="1:60" x14ac:dyDescent="0.15">
      <c r="BH102" s="46"/>
    </row>
  </sheetData>
  <mergeCells count="856">
    <mergeCell ref="AL26:AP27"/>
    <mergeCell ref="BC92:BG92"/>
    <mergeCell ref="BC93:BG93"/>
    <mergeCell ref="AQ93:AU93"/>
    <mergeCell ref="BC81:BG81"/>
    <mergeCell ref="AV26:BA27"/>
    <mergeCell ref="C81:O81"/>
    <mergeCell ref="P81:U81"/>
    <mergeCell ref="V81:Z81"/>
    <mergeCell ref="AA81:AE81"/>
    <mergeCell ref="AF81:AK81"/>
    <mergeCell ref="AL81:AP81"/>
    <mergeCell ref="AQ81:AU81"/>
    <mergeCell ref="AV81:BA81"/>
    <mergeCell ref="AL50:AP50"/>
    <mergeCell ref="AQ50:AU50"/>
    <mergeCell ref="AV50:BA50"/>
    <mergeCell ref="BC50:BG50"/>
    <mergeCell ref="AV28:BA28"/>
    <mergeCell ref="BC28:BG28"/>
    <mergeCell ref="AL28:AP28"/>
    <mergeCell ref="AQ28:AU28"/>
    <mergeCell ref="C26:O27"/>
    <mergeCell ref="P26:U27"/>
    <mergeCell ref="V26:Z27"/>
    <mergeCell ref="AL98:AP98"/>
    <mergeCell ref="AV97:BA97"/>
    <mergeCell ref="AF98:AK98"/>
    <mergeCell ref="AL99:AP99"/>
    <mergeCell ref="AF99:AK99"/>
    <mergeCell ref="AF97:AK97"/>
    <mergeCell ref="AL97:AP97"/>
    <mergeCell ref="AV93:BA93"/>
    <mergeCell ref="BC100:BG100"/>
    <mergeCell ref="AL100:AP100"/>
    <mergeCell ref="AL96:AP96"/>
    <mergeCell ref="AQ96:AU96"/>
    <mergeCell ref="AV96:BA96"/>
    <mergeCell ref="BC96:BG96"/>
    <mergeCell ref="AL94:AP94"/>
    <mergeCell ref="AQ94:AU94"/>
    <mergeCell ref="AV94:BA94"/>
    <mergeCell ref="BC94:BG94"/>
    <mergeCell ref="C92:O92"/>
    <mergeCell ref="P92:U92"/>
    <mergeCell ref="C89:O89"/>
    <mergeCell ref="V91:Z91"/>
    <mergeCell ref="AA91:AE91"/>
    <mergeCell ref="AF91:AK91"/>
    <mergeCell ref="AL91:AP91"/>
    <mergeCell ref="AQ91:AU91"/>
    <mergeCell ref="AV91:BA91"/>
    <mergeCell ref="V92:Z92"/>
    <mergeCell ref="AA92:AE92"/>
    <mergeCell ref="AF92:AK92"/>
    <mergeCell ref="AL92:AP92"/>
    <mergeCell ref="AQ92:AU92"/>
    <mergeCell ref="AV92:BA92"/>
    <mergeCell ref="BC91:BG91"/>
    <mergeCell ref="C87:O87"/>
    <mergeCell ref="P90:U90"/>
    <mergeCell ref="C91:O91"/>
    <mergeCell ref="P91:U91"/>
    <mergeCell ref="P89:U89"/>
    <mergeCell ref="AL88:AP88"/>
    <mergeCell ref="AQ88:AU88"/>
    <mergeCell ref="C90:O90"/>
    <mergeCell ref="C88:O88"/>
    <mergeCell ref="P88:U88"/>
    <mergeCell ref="AF89:AK89"/>
    <mergeCell ref="AA90:AE90"/>
    <mergeCell ref="AA89:AE89"/>
    <mergeCell ref="AA88:AE88"/>
    <mergeCell ref="AF88:AK88"/>
    <mergeCell ref="V89:Z89"/>
    <mergeCell ref="V87:Z87"/>
    <mergeCell ref="P87:U87"/>
    <mergeCell ref="AQ89:AU89"/>
    <mergeCell ref="AQ90:AU90"/>
    <mergeCell ref="AV87:BA87"/>
    <mergeCell ref="AV88:BA88"/>
    <mergeCell ref="AF23:AK23"/>
    <mergeCell ref="V23:Z23"/>
    <mergeCell ref="AA23:AE23"/>
    <mergeCell ref="AL13:AP13"/>
    <mergeCell ref="V17:Z17"/>
    <mergeCell ref="AA17:AE17"/>
    <mergeCell ref="AF17:AK17"/>
    <mergeCell ref="AL17:AP17"/>
    <mergeCell ref="C16:O16"/>
    <mergeCell ref="AA16:AE16"/>
    <mergeCell ref="AF16:AK16"/>
    <mergeCell ref="AA20:AE20"/>
    <mergeCell ref="AF20:AK20"/>
    <mergeCell ref="V20:Z20"/>
    <mergeCell ref="AL16:AP16"/>
    <mergeCell ref="AL19:AP19"/>
    <mergeCell ref="C20:O20"/>
    <mergeCell ref="AL20:AP20"/>
    <mergeCell ref="AA19:AE19"/>
    <mergeCell ref="AF19:AK19"/>
    <mergeCell ref="AL23:AP23"/>
    <mergeCell ref="C17:O17"/>
    <mergeCell ref="P17:U17"/>
    <mergeCell ref="BC13:BG13"/>
    <mergeCell ref="C14:O14"/>
    <mergeCell ref="P14:U14"/>
    <mergeCell ref="V14:Z14"/>
    <mergeCell ref="AA14:AE14"/>
    <mergeCell ref="AF14:AK14"/>
    <mergeCell ref="AL14:AP14"/>
    <mergeCell ref="AQ14:AU14"/>
    <mergeCell ref="AV14:BA14"/>
    <mergeCell ref="BC14:BG14"/>
    <mergeCell ref="AV13:BA13"/>
    <mergeCell ref="AA54:AE54"/>
    <mergeCell ref="V59:Z59"/>
    <mergeCell ref="P54:U54"/>
    <mergeCell ref="P62:U62"/>
    <mergeCell ref="AQ26:AU27"/>
    <mergeCell ref="BC26:BG27"/>
    <mergeCell ref="C56:O56"/>
    <mergeCell ref="AA65:AE65"/>
    <mergeCell ref="P56:U56"/>
    <mergeCell ref="B60:O61"/>
    <mergeCell ref="P58:U58"/>
    <mergeCell ref="P59:U59"/>
    <mergeCell ref="C64:O64"/>
    <mergeCell ref="V62:Z62"/>
    <mergeCell ref="V53:Z53"/>
    <mergeCell ref="V54:Z54"/>
    <mergeCell ref="V58:Z58"/>
    <mergeCell ref="V56:Z56"/>
    <mergeCell ref="V65:Z65"/>
    <mergeCell ref="P53:U53"/>
    <mergeCell ref="AL30:AP30"/>
    <mergeCell ref="AA36:AE36"/>
    <mergeCell ref="AF36:AK36"/>
    <mergeCell ref="AL36:AP36"/>
    <mergeCell ref="C72:O72"/>
    <mergeCell ref="P71:U71"/>
    <mergeCell ref="AA78:AE78"/>
    <mergeCell ref="V75:Z75"/>
    <mergeCell ref="C71:O71"/>
    <mergeCell ref="C82:O82"/>
    <mergeCell ref="P79:U79"/>
    <mergeCell ref="P82:U82"/>
    <mergeCell ref="C73:O73"/>
    <mergeCell ref="C74:O74"/>
    <mergeCell ref="P77:U77"/>
    <mergeCell ref="C68:O68"/>
    <mergeCell ref="C69:O69"/>
    <mergeCell ref="C70:O70"/>
    <mergeCell ref="C65:O65"/>
    <mergeCell ref="P66:U66"/>
    <mergeCell ref="P68:U68"/>
    <mergeCell ref="P70:U70"/>
    <mergeCell ref="P65:U65"/>
    <mergeCell ref="V68:Z68"/>
    <mergeCell ref="V69:Z69"/>
    <mergeCell ref="C66:O66"/>
    <mergeCell ref="P67:U67"/>
    <mergeCell ref="C67:O67"/>
    <mergeCell ref="P69:U69"/>
    <mergeCell ref="V70:Z70"/>
    <mergeCell ref="V66:Z66"/>
    <mergeCell ref="V67:Z67"/>
    <mergeCell ref="P51:U51"/>
    <mergeCell ref="C50:O50"/>
    <mergeCell ref="P50:U50"/>
    <mergeCell ref="V46:Z46"/>
    <mergeCell ref="AA47:AE47"/>
    <mergeCell ref="AA42:AE42"/>
    <mergeCell ref="V39:Z39"/>
    <mergeCell ref="P41:U41"/>
    <mergeCell ref="P39:U39"/>
    <mergeCell ref="P40:U40"/>
    <mergeCell ref="V42:Z42"/>
    <mergeCell ref="V41:Z41"/>
    <mergeCell ref="V48:Z48"/>
    <mergeCell ref="V49:Z49"/>
    <mergeCell ref="C39:O39"/>
    <mergeCell ref="V50:Z50"/>
    <mergeCell ref="AA41:AE41"/>
    <mergeCell ref="AA49:AE49"/>
    <mergeCell ref="AA46:AE46"/>
    <mergeCell ref="AA38:AE38"/>
    <mergeCell ref="AA25:AE25"/>
    <mergeCell ref="V38:Z38"/>
    <mergeCell ref="C46:O46"/>
    <mergeCell ref="C47:O47"/>
    <mergeCell ref="C48:O48"/>
    <mergeCell ref="C49:O49"/>
    <mergeCell ref="P46:U46"/>
    <mergeCell ref="P47:U47"/>
    <mergeCell ref="P48:U48"/>
    <mergeCell ref="P49:U49"/>
    <mergeCell ref="AA50:AE50"/>
    <mergeCell ref="AA39:AE39"/>
    <mergeCell ref="C25:O25"/>
    <mergeCell ref="P36:U36"/>
    <mergeCell ref="AA29:AE29"/>
    <mergeCell ref="P25:U25"/>
    <mergeCell ref="C28:O28"/>
    <mergeCell ref="P28:U28"/>
    <mergeCell ref="V29:Z29"/>
    <mergeCell ref="C30:O30"/>
    <mergeCell ref="P33:U33"/>
    <mergeCell ref="V33:Z33"/>
    <mergeCell ref="P30:U30"/>
    <mergeCell ref="V30:Z30"/>
    <mergeCell ref="AA35:AE35"/>
    <mergeCell ref="AF35:AK35"/>
    <mergeCell ref="C32:O32"/>
    <mergeCell ref="AF24:AK24"/>
    <mergeCell ref="AA28:AE28"/>
    <mergeCell ref="AF28:AK28"/>
    <mergeCell ref="C29:O29"/>
    <mergeCell ref="AA30:AE30"/>
    <mergeCell ref="AF30:AK30"/>
    <mergeCell ref="AA24:AE24"/>
    <mergeCell ref="P32:U32"/>
    <mergeCell ref="AA26:AE27"/>
    <mergeCell ref="AF26:AK27"/>
    <mergeCell ref="C53:O53"/>
    <mergeCell ref="AF25:AK25"/>
    <mergeCell ref="V47:Z47"/>
    <mergeCell ref="V40:Z40"/>
    <mergeCell ref="AA40:AE40"/>
    <mergeCell ref="C55:O55"/>
    <mergeCell ref="P55:U55"/>
    <mergeCell ref="AF41:AK41"/>
    <mergeCell ref="AF47:AK47"/>
    <mergeCell ref="AF46:AK46"/>
    <mergeCell ref="AF42:AK42"/>
    <mergeCell ref="AF53:AK53"/>
    <mergeCell ref="AF52:AK52"/>
    <mergeCell ref="AA53:AE53"/>
    <mergeCell ref="AF38:AK38"/>
    <mergeCell ref="V25:Z25"/>
    <mergeCell ref="AF39:AK39"/>
    <mergeCell ref="V28:Z28"/>
    <mergeCell ref="P34:U34"/>
    <mergeCell ref="P29:U29"/>
    <mergeCell ref="C31:O31"/>
    <mergeCell ref="P31:U31"/>
    <mergeCell ref="V31:Z31"/>
    <mergeCell ref="C35:O35"/>
    <mergeCell ref="C51:O51"/>
    <mergeCell ref="C40:O40"/>
    <mergeCell ref="C41:O41"/>
    <mergeCell ref="C42:O42"/>
    <mergeCell ref="BC10:BG10"/>
    <mergeCell ref="C11:O11"/>
    <mergeCell ref="P11:U11"/>
    <mergeCell ref="V11:Z11"/>
    <mergeCell ref="AA11:AE11"/>
    <mergeCell ref="AF11:AK11"/>
    <mergeCell ref="AL11:AP11"/>
    <mergeCell ref="AQ11:AU11"/>
    <mergeCell ref="AV11:BA11"/>
    <mergeCell ref="BC11:BG11"/>
    <mergeCell ref="V10:Z10"/>
    <mergeCell ref="AA10:AE10"/>
    <mergeCell ref="AF10:AK10"/>
    <mergeCell ref="AQ12:AU12"/>
    <mergeCell ref="V16:Z16"/>
    <mergeCell ref="P16:U16"/>
    <mergeCell ref="AV12:BA12"/>
    <mergeCell ref="AV16:BA16"/>
    <mergeCell ref="AQ10:AU10"/>
    <mergeCell ref="AV10:BA10"/>
    <mergeCell ref="C7:O7"/>
    <mergeCell ref="AF8:AK8"/>
    <mergeCell ref="AL12:AP12"/>
    <mergeCell ref="C13:O13"/>
    <mergeCell ref="P13:U13"/>
    <mergeCell ref="V13:Z13"/>
    <mergeCell ref="AA13:AE13"/>
    <mergeCell ref="AF13:AK13"/>
    <mergeCell ref="AA9:AE9"/>
    <mergeCell ref="C9:O9"/>
    <mergeCell ref="AF9:AK9"/>
    <mergeCell ref="AL10:AP10"/>
    <mergeCell ref="C12:O12"/>
    <mergeCell ref="P12:U12"/>
    <mergeCell ref="V12:Z12"/>
    <mergeCell ref="AA12:AE12"/>
    <mergeCell ref="AF12:AK12"/>
    <mergeCell ref="C8:O8"/>
    <mergeCell ref="C10:O10"/>
    <mergeCell ref="P10:U10"/>
    <mergeCell ref="P3:AU3"/>
    <mergeCell ref="AL4:AP4"/>
    <mergeCell ref="AV6:BA6"/>
    <mergeCell ref="P6:U6"/>
    <mergeCell ref="AL8:AP8"/>
    <mergeCell ref="AV9:BA9"/>
    <mergeCell ref="AQ9:AU9"/>
    <mergeCell ref="V8:Z8"/>
    <mergeCell ref="AA6:AE6"/>
    <mergeCell ref="AV4:BA4"/>
    <mergeCell ref="AV5:BA5"/>
    <mergeCell ref="P5:U5"/>
    <mergeCell ref="AV7:BA7"/>
    <mergeCell ref="P8:U8"/>
    <mergeCell ref="V9:Z9"/>
    <mergeCell ref="P9:U9"/>
    <mergeCell ref="V7:Z7"/>
    <mergeCell ref="BC8:BG8"/>
    <mergeCell ref="P7:U7"/>
    <mergeCell ref="AQ8:AU8"/>
    <mergeCell ref="AV8:BA8"/>
    <mergeCell ref="AL7:AP7"/>
    <mergeCell ref="AL9:AP9"/>
    <mergeCell ref="AA7:AE7"/>
    <mergeCell ref="AA8:AE8"/>
    <mergeCell ref="BC9:BG9"/>
    <mergeCell ref="B3:O4"/>
    <mergeCell ref="AF6:AK6"/>
    <mergeCell ref="AF7:AK7"/>
    <mergeCell ref="V4:Z4"/>
    <mergeCell ref="V6:Z6"/>
    <mergeCell ref="C5:O5"/>
    <mergeCell ref="AF5:AK5"/>
    <mergeCell ref="BC3:BG4"/>
    <mergeCell ref="BC5:BG5"/>
    <mergeCell ref="AF4:AK4"/>
    <mergeCell ref="AQ4:AU4"/>
    <mergeCell ref="AQ5:AU5"/>
    <mergeCell ref="AQ6:AU6"/>
    <mergeCell ref="AQ7:AU7"/>
    <mergeCell ref="V5:Z5"/>
    <mergeCell ref="AV3:BA3"/>
    <mergeCell ref="AA4:AE4"/>
    <mergeCell ref="P4:U4"/>
    <mergeCell ref="AL5:AP5"/>
    <mergeCell ref="AL6:AP6"/>
    <mergeCell ref="C6:O6"/>
    <mergeCell ref="AA5:AE5"/>
    <mergeCell ref="BC6:BG6"/>
    <mergeCell ref="BC7:BG7"/>
    <mergeCell ref="V24:Z24"/>
    <mergeCell ref="P74:U74"/>
    <mergeCell ref="C78:O78"/>
    <mergeCell ref="C80:O80"/>
    <mergeCell ref="C84:O84"/>
    <mergeCell ref="C85:O85"/>
    <mergeCell ref="P83:U83"/>
    <mergeCell ref="C83:O83"/>
    <mergeCell ref="C79:O79"/>
    <mergeCell ref="P42:U42"/>
    <mergeCell ref="V79:Z79"/>
    <mergeCell ref="V80:Z80"/>
    <mergeCell ref="V82:Z82"/>
    <mergeCell ref="V72:Z72"/>
    <mergeCell ref="V71:Z71"/>
    <mergeCell ref="V78:Z78"/>
    <mergeCell ref="V76:Z76"/>
    <mergeCell ref="V74:Z74"/>
    <mergeCell ref="V77:Z77"/>
    <mergeCell ref="V85:Z85"/>
    <mergeCell ref="V73:Z73"/>
    <mergeCell ref="C38:O38"/>
    <mergeCell ref="V51:Z51"/>
    <mergeCell ref="V52:Z52"/>
    <mergeCell ref="C52:O52"/>
    <mergeCell ref="C24:O24"/>
    <mergeCell ref="P24:U24"/>
    <mergeCell ref="P20:U20"/>
    <mergeCell ref="C54:O54"/>
    <mergeCell ref="P86:U86"/>
    <mergeCell ref="C23:O23"/>
    <mergeCell ref="P23:U23"/>
    <mergeCell ref="P38:U38"/>
    <mergeCell ref="C77:O77"/>
    <mergeCell ref="C76:O76"/>
    <mergeCell ref="C62:O62"/>
    <mergeCell ref="C63:O63"/>
    <mergeCell ref="C86:O86"/>
    <mergeCell ref="P78:U78"/>
    <mergeCell ref="C75:O75"/>
    <mergeCell ref="C58:O58"/>
    <mergeCell ref="C59:O59"/>
    <mergeCell ref="P76:U76"/>
    <mergeCell ref="P84:U84"/>
    <mergeCell ref="P80:U80"/>
    <mergeCell ref="P72:U72"/>
    <mergeCell ref="P75:U75"/>
    <mergeCell ref="P52:U52"/>
    <mergeCell ref="P85:U85"/>
    <mergeCell ref="P73:U73"/>
    <mergeCell ref="AF51:AK51"/>
    <mergeCell ref="AF54:AK54"/>
    <mergeCell ref="AF67:AK67"/>
    <mergeCell ref="AF40:AK40"/>
    <mergeCell ref="AF73:AK73"/>
    <mergeCell ref="AF55:AK55"/>
    <mergeCell ref="AF48:AK48"/>
    <mergeCell ref="AF49:AK49"/>
    <mergeCell ref="AF59:AK59"/>
    <mergeCell ref="AF50:AK50"/>
    <mergeCell ref="AA59:AE59"/>
    <mergeCell ref="AA62:AE62"/>
    <mergeCell ref="AA58:AE58"/>
    <mergeCell ref="AF65:AK65"/>
    <mergeCell ref="AA67:AE67"/>
    <mergeCell ref="AA56:AE56"/>
    <mergeCell ref="AF56:AK56"/>
    <mergeCell ref="AF62:AK62"/>
    <mergeCell ref="V55:Z55"/>
    <mergeCell ref="AA55:AE55"/>
    <mergeCell ref="AA48:AE48"/>
    <mergeCell ref="AA51:AE51"/>
    <mergeCell ref="AA52:AE52"/>
    <mergeCell ref="AA82:AE82"/>
    <mergeCell ref="AF80:AK80"/>
    <mergeCell ref="AF87:AK87"/>
    <mergeCell ref="AF72:AK72"/>
    <mergeCell ref="AF82:AK82"/>
    <mergeCell ref="AF74:AK74"/>
    <mergeCell ref="AF78:AK78"/>
    <mergeCell ref="AF75:AK75"/>
    <mergeCell ref="AA75:AE75"/>
    <mergeCell ref="AA76:AE76"/>
    <mergeCell ref="AA73:AE73"/>
    <mergeCell ref="AA77:AE77"/>
    <mergeCell ref="AA87:AE87"/>
    <mergeCell ref="AA79:AE79"/>
    <mergeCell ref="AA80:AE80"/>
    <mergeCell ref="AA72:AE72"/>
    <mergeCell ref="AF77:AK77"/>
    <mergeCell ref="AF79:AK79"/>
    <mergeCell ref="AF85:AK85"/>
    <mergeCell ref="AA85:AE85"/>
    <mergeCell ref="AA84:AE84"/>
    <mergeCell ref="AA74:AE74"/>
    <mergeCell ref="AA83:AE83"/>
    <mergeCell ref="AL80:AP80"/>
    <mergeCell ref="AL70:AP70"/>
    <mergeCell ref="AL67:AP67"/>
    <mergeCell ref="AQ52:AU52"/>
    <mergeCell ref="AQ65:AU65"/>
    <mergeCell ref="AQ76:AU76"/>
    <mergeCell ref="AL55:AP55"/>
    <mergeCell ref="AL77:AP77"/>
    <mergeCell ref="AF76:AK76"/>
    <mergeCell ref="AL76:AP76"/>
    <mergeCell ref="AF58:AK58"/>
    <mergeCell ref="AF70:AK70"/>
    <mergeCell ref="AF71:AK71"/>
    <mergeCell ref="AF69:AK69"/>
    <mergeCell ref="AL71:AP71"/>
    <mergeCell ref="AL75:AP75"/>
    <mergeCell ref="AF68:AK68"/>
    <mergeCell ref="AF66:AK66"/>
    <mergeCell ref="AL79:AP79"/>
    <mergeCell ref="AL53:AP53"/>
    <mergeCell ref="AL78:AP78"/>
    <mergeCell ref="AL72:AP72"/>
    <mergeCell ref="AL68:AP68"/>
    <mergeCell ref="AL56:AP56"/>
    <mergeCell ref="AQ56:AU56"/>
    <mergeCell ref="AQ66:AU66"/>
    <mergeCell ref="AQ64:AU64"/>
    <mergeCell ref="AQ62:AU62"/>
    <mergeCell ref="AQ72:AU72"/>
    <mergeCell ref="AL64:AP64"/>
    <mergeCell ref="AL82:AP82"/>
    <mergeCell ref="AL46:AP46"/>
    <mergeCell ref="AL51:AP51"/>
    <mergeCell ref="AL74:AP74"/>
    <mergeCell ref="AL65:AP65"/>
    <mergeCell ref="AQ58:AU58"/>
    <mergeCell ref="AQ69:AU69"/>
    <mergeCell ref="AL54:AP54"/>
    <mergeCell ref="AL69:AP69"/>
    <mergeCell ref="AL58:AP58"/>
    <mergeCell ref="AL66:AP66"/>
    <mergeCell ref="AQ55:AU55"/>
    <mergeCell ref="AQ70:AU70"/>
    <mergeCell ref="AQ71:AU71"/>
    <mergeCell ref="AQ78:AU78"/>
    <mergeCell ref="AQ75:AU75"/>
    <mergeCell ref="AQ74:AU74"/>
    <mergeCell ref="AQ79:AU79"/>
    <mergeCell ref="AQ73:AU73"/>
    <mergeCell ref="AL73:AP73"/>
    <mergeCell ref="AQ77:AU77"/>
    <mergeCell ref="AQ82:AU82"/>
    <mergeCell ref="AQ80:AU80"/>
    <mergeCell ref="AL47:AP47"/>
    <mergeCell ref="AV78:BA78"/>
    <mergeCell ref="AV71:BA71"/>
    <mergeCell ref="AQ39:AU39"/>
    <mergeCell ref="AL40:AP40"/>
    <mergeCell ref="AQ40:AU40"/>
    <mergeCell ref="AQ41:AU41"/>
    <mergeCell ref="AQ68:AU68"/>
    <mergeCell ref="AL62:AP62"/>
    <mergeCell ref="AQ59:AU59"/>
    <mergeCell ref="AL59:AP59"/>
    <mergeCell ref="AQ67:AU67"/>
    <mergeCell ref="AQ63:AU63"/>
    <mergeCell ref="AL39:AP39"/>
    <mergeCell ref="AL63:AP63"/>
    <mergeCell ref="AL52:AP52"/>
    <mergeCell ref="AQ49:AU49"/>
    <mergeCell ref="AQ51:AU51"/>
    <mergeCell ref="AQ42:AU42"/>
    <mergeCell ref="AQ46:AU46"/>
    <mergeCell ref="AL42:AP42"/>
    <mergeCell ref="AQ47:AU47"/>
    <mergeCell ref="AQ48:AU48"/>
    <mergeCell ref="AQ54:AU54"/>
    <mergeCell ref="AQ53:AU53"/>
    <mergeCell ref="BC68:BG68"/>
    <mergeCell ref="BC47:BG47"/>
    <mergeCell ref="BC69:BG69"/>
    <mergeCell ref="AV55:BA55"/>
    <mergeCell ref="BC55:BG55"/>
    <mergeCell ref="BC48:BG48"/>
    <mergeCell ref="AV53:BA53"/>
    <mergeCell ref="AV49:BA49"/>
    <mergeCell ref="AV48:BA48"/>
    <mergeCell ref="BC49:BG49"/>
    <mergeCell ref="BC54:BG54"/>
    <mergeCell ref="BC56:BG56"/>
    <mergeCell ref="AV52:BA52"/>
    <mergeCell ref="BC46:BG46"/>
    <mergeCell ref="AV51:BA51"/>
    <mergeCell ref="BC52:BG52"/>
    <mergeCell ref="AV46:BA46"/>
    <mergeCell ref="AV42:BA42"/>
    <mergeCell ref="BC70:BG70"/>
    <mergeCell ref="BC71:BG71"/>
    <mergeCell ref="AV63:BA63"/>
    <mergeCell ref="AV68:BA68"/>
    <mergeCell ref="AV64:BA64"/>
    <mergeCell ref="AV65:BA65"/>
    <mergeCell ref="BC66:BG66"/>
    <mergeCell ref="AV69:BA69"/>
    <mergeCell ref="BC67:BG67"/>
    <mergeCell ref="AV66:BA66"/>
    <mergeCell ref="BC65:BG65"/>
    <mergeCell ref="AV67:BA67"/>
    <mergeCell ref="BC63:BG63"/>
    <mergeCell ref="BC64:BG64"/>
    <mergeCell ref="BB63:BB64"/>
    <mergeCell ref="AV73:BA73"/>
    <mergeCell ref="BC85:BG85"/>
    <mergeCell ref="BC75:BG75"/>
    <mergeCell ref="BC74:BG74"/>
    <mergeCell ref="BC79:BG79"/>
    <mergeCell ref="BC89:BG89"/>
    <mergeCell ref="BC90:BG90"/>
    <mergeCell ref="BC82:BG82"/>
    <mergeCell ref="BC80:BG80"/>
    <mergeCell ref="BC87:BG87"/>
    <mergeCell ref="BC73:BG73"/>
    <mergeCell ref="AV89:BA89"/>
    <mergeCell ref="AV79:BA79"/>
    <mergeCell ref="AV74:BA74"/>
    <mergeCell ref="BC84:BG84"/>
    <mergeCell ref="BC86:BG86"/>
    <mergeCell ref="AV77:BA77"/>
    <mergeCell ref="BC77:BG77"/>
    <mergeCell ref="BC78:BG78"/>
    <mergeCell ref="AV80:BA80"/>
    <mergeCell ref="AV83:BA83"/>
    <mergeCell ref="AV82:BA82"/>
    <mergeCell ref="BC83:BG83"/>
    <mergeCell ref="AV76:BA76"/>
    <mergeCell ref="AA86:AE86"/>
    <mergeCell ref="V83:Z83"/>
    <mergeCell ref="AL90:AP90"/>
    <mergeCell ref="AL85:AP85"/>
    <mergeCell ref="V84:Z84"/>
    <mergeCell ref="V86:Z86"/>
    <mergeCell ref="V93:Z93"/>
    <mergeCell ref="AF84:AK84"/>
    <mergeCell ref="AF83:AK83"/>
    <mergeCell ref="V90:Z90"/>
    <mergeCell ref="AL87:AP87"/>
    <mergeCell ref="AL89:AP89"/>
    <mergeCell ref="V88:Z88"/>
    <mergeCell ref="AF86:AK86"/>
    <mergeCell ref="AL93:AP93"/>
    <mergeCell ref="BC99:BG99"/>
    <mergeCell ref="AV98:BA98"/>
    <mergeCell ref="AQ100:AU100"/>
    <mergeCell ref="AQ99:AU99"/>
    <mergeCell ref="BC97:BG97"/>
    <mergeCell ref="AV99:BA99"/>
    <mergeCell ref="AV100:BA100"/>
    <mergeCell ref="BC98:BG98"/>
    <mergeCell ref="AQ97:AU97"/>
    <mergeCell ref="AQ98:AU98"/>
    <mergeCell ref="C100:O100"/>
    <mergeCell ref="P99:U99"/>
    <mergeCell ref="AA99:AE99"/>
    <mergeCell ref="V99:Z99"/>
    <mergeCell ref="V100:Z100"/>
    <mergeCell ref="P100:U100"/>
    <mergeCell ref="AA100:AE100"/>
    <mergeCell ref="AF93:AK93"/>
    <mergeCell ref="V97:Z97"/>
    <mergeCell ref="V98:Z98"/>
    <mergeCell ref="P98:U98"/>
    <mergeCell ref="AA98:AE98"/>
    <mergeCell ref="AA97:AE97"/>
    <mergeCell ref="C98:O98"/>
    <mergeCell ref="C99:O99"/>
    <mergeCell ref="C93:O93"/>
    <mergeCell ref="C97:O97"/>
    <mergeCell ref="P97:U97"/>
    <mergeCell ref="P93:U93"/>
    <mergeCell ref="AF100:AK100"/>
    <mergeCell ref="AA93:AE93"/>
    <mergeCell ref="C95:O95"/>
    <mergeCell ref="P95:U95"/>
    <mergeCell ref="V95:Z95"/>
    <mergeCell ref="BC12:BG12"/>
    <mergeCell ref="C18:O18"/>
    <mergeCell ref="P18:U18"/>
    <mergeCell ref="V18:Z18"/>
    <mergeCell ref="AA18:AE18"/>
    <mergeCell ref="AF18:AK18"/>
    <mergeCell ref="AL18:AP18"/>
    <mergeCell ref="AQ18:AU18"/>
    <mergeCell ref="AV18:BA18"/>
    <mergeCell ref="BC18:BG18"/>
    <mergeCell ref="C15:O15"/>
    <mergeCell ref="P15:U15"/>
    <mergeCell ref="V15:Z15"/>
    <mergeCell ref="AA15:AE15"/>
    <mergeCell ref="AF15:AK15"/>
    <mergeCell ref="AL15:AP15"/>
    <mergeCell ref="AQ15:AU15"/>
    <mergeCell ref="AV15:BA15"/>
    <mergeCell ref="BC15:BG15"/>
    <mergeCell ref="AQ17:AU17"/>
    <mergeCell ref="AV17:BA17"/>
    <mergeCell ref="BC17:BG17"/>
    <mergeCell ref="AQ13:AU13"/>
    <mergeCell ref="AQ16:AU16"/>
    <mergeCell ref="AQ19:AU19"/>
    <mergeCell ref="AV19:BA19"/>
    <mergeCell ref="BC19:BG19"/>
    <mergeCell ref="C22:O22"/>
    <mergeCell ref="P22:U22"/>
    <mergeCell ref="V22:Z22"/>
    <mergeCell ref="AA22:AE22"/>
    <mergeCell ref="AF22:AK22"/>
    <mergeCell ref="AL22:AP22"/>
    <mergeCell ref="AQ22:AU22"/>
    <mergeCell ref="AV22:BA22"/>
    <mergeCell ref="BC22:BG22"/>
    <mergeCell ref="C21:O21"/>
    <mergeCell ref="P21:U21"/>
    <mergeCell ref="V21:Z21"/>
    <mergeCell ref="AA21:AE21"/>
    <mergeCell ref="AF21:AK21"/>
    <mergeCell ref="AL21:AP21"/>
    <mergeCell ref="AQ21:AU21"/>
    <mergeCell ref="AV21:BA21"/>
    <mergeCell ref="BC21:BG21"/>
    <mergeCell ref="C19:O19"/>
    <mergeCell ref="P19:U19"/>
    <mergeCell ref="V19:Z19"/>
    <mergeCell ref="AQ30:AU30"/>
    <mergeCell ref="AQ29:AU29"/>
    <mergeCell ref="BC36:BG36"/>
    <mergeCell ref="V34:Z34"/>
    <mergeCell ref="AA34:AE34"/>
    <mergeCell ref="AF34:AK34"/>
    <mergeCell ref="AL34:AP34"/>
    <mergeCell ref="AQ34:AU34"/>
    <mergeCell ref="AV34:BA34"/>
    <mergeCell ref="BC34:BG34"/>
    <mergeCell ref="AQ36:AU36"/>
    <mergeCell ref="BC35:BG35"/>
    <mergeCell ref="V36:Z36"/>
    <mergeCell ref="AF29:AK29"/>
    <mergeCell ref="AL29:AP29"/>
    <mergeCell ref="V32:Z32"/>
    <mergeCell ref="AA32:AE32"/>
    <mergeCell ref="AF32:AK32"/>
    <mergeCell ref="AL32:AP32"/>
    <mergeCell ref="AQ32:AU32"/>
    <mergeCell ref="AV32:BA32"/>
    <mergeCell ref="V35:Z35"/>
    <mergeCell ref="BC32:BG32"/>
    <mergeCell ref="AL35:AP35"/>
    <mergeCell ref="AQ20:AU20"/>
    <mergeCell ref="AV20:BA20"/>
    <mergeCell ref="BC20:BG20"/>
    <mergeCell ref="AL24:AP24"/>
    <mergeCell ref="AQ24:AU24"/>
    <mergeCell ref="AV24:BA24"/>
    <mergeCell ref="BC24:BG24"/>
    <mergeCell ref="AL25:AP25"/>
    <mergeCell ref="BC25:BG25"/>
    <mergeCell ref="AV25:BA25"/>
    <mergeCell ref="AQ23:AU23"/>
    <mergeCell ref="AV23:BA23"/>
    <mergeCell ref="BC23:BG23"/>
    <mergeCell ref="AQ25:AU25"/>
    <mergeCell ref="AL48:AP48"/>
    <mergeCell ref="AL49:AP49"/>
    <mergeCell ref="AV29:BA29"/>
    <mergeCell ref="BC29:BG29"/>
    <mergeCell ref="BC30:BG30"/>
    <mergeCell ref="AV30:BA30"/>
    <mergeCell ref="AA37:AE37"/>
    <mergeCell ref="AF37:AK37"/>
    <mergeCell ref="AL37:AP37"/>
    <mergeCell ref="AQ37:AU37"/>
    <mergeCell ref="AV37:BA37"/>
    <mergeCell ref="BC37:BG37"/>
    <mergeCell ref="AQ33:AU33"/>
    <mergeCell ref="AV33:BA33"/>
    <mergeCell ref="BC33:BG33"/>
    <mergeCell ref="AA31:AE31"/>
    <mergeCell ref="AF31:AK31"/>
    <mergeCell ref="AL31:AP31"/>
    <mergeCell ref="AQ31:AU31"/>
    <mergeCell ref="AV31:BA31"/>
    <mergeCell ref="BC31:BG31"/>
    <mergeCell ref="AQ35:AU35"/>
    <mergeCell ref="AV35:BA35"/>
    <mergeCell ref="AV36:BA36"/>
    <mergeCell ref="AV56:BA56"/>
    <mergeCell ref="BC53:BG53"/>
    <mergeCell ref="AV54:BA54"/>
    <mergeCell ref="BC59:BG59"/>
    <mergeCell ref="AV58:BA58"/>
    <mergeCell ref="AV59:BA59"/>
    <mergeCell ref="BC58:BG58"/>
    <mergeCell ref="AV41:BA41"/>
    <mergeCell ref="BC41:BG41"/>
    <mergeCell ref="BC42:BG42"/>
    <mergeCell ref="AV47:BA47"/>
    <mergeCell ref="BC51:BG51"/>
    <mergeCell ref="BC44:BG44"/>
    <mergeCell ref="BC45:BG45"/>
    <mergeCell ref="AV44:BA44"/>
    <mergeCell ref="AV45:BA45"/>
    <mergeCell ref="BC16:BG16"/>
    <mergeCell ref="BC76:BG76"/>
    <mergeCell ref="P60:AU60"/>
    <mergeCell ref="AV60:BA60"/>
    <mergeCell ref="BC60:BG61"/>
    <mergeCell ref="P61:U61"/>
    <mergeCell ref="V61:Z61"/>
    <mergeCell ref="AA61:AE61"/>
    <mergeCell ref="AF61:AK61"/>
    <mergeCell ref="AL61:AP61"/>
    <mergeCell ref="AQ61:AU61"/>
    <mergeCell ref="AV61:BA61"/>
    <mergeCell ref="BC72:BG72"/>
    <mergeCell ref="AV72:BA72"/>
    <mergeCell ref="AV75:BA75"/>
    <mergeCell ref="AV62:BA62"/>
    <mergeCell ref="AV70:BA70"/>
    <mergeCell ref="AA70:AE70"/>
    <mergeCell ref="AA69:AE69"/>
    <mergeCell ref="AA71:AE71"/>
    <mergeCell ref="AA68:AE68"/>
    <mergeCell ref="AA66:AE66"/>
    <mergeCell ref="BC38:BG38"/>
    <mergeCell ref="AV38:BA38"/>
    <mergeCell ref="C43:O43"/>
    <mergeCell ref="P43:U43"/>
    <mergeCell ref="V43:Z43"/>
    <mergeCell ref="AA43:AE43"/>
    <mergeCell ref="AF43:AK43"/>
    <mergeCell ref="AL43:AP43"/>
    <mergeCell ref="AQ43:AU43"/>
    <mergeCell ref="AV43:BA43"/>
    <mergeCell ref="BC43:BG43"/>
    <mergeCell ref="AV39:BA39"/>
    <mergeCell ref="AV40:BA40"/>
    <mergeCell ref="BC39:BG39"/>
    <mergeCell ref="BC40:BG40"/>
    <mergeCell ref="AL41:AP41"/>
    <mergeCell ref="AF33:AK33"/>
    <mergeCell ref="AL33:AP33"/>
    <mergeCell ref="AL38:AP38"/>
    <mergeCell ref="C37:O37"/>
    <mergeCell ref="P37:U37"/>
    <mergeCell ref="V37:Z37"/>
    <mergeCell ref="AQ38:AU38"/>
    <mergeCell ref="P35:U35"/>
    <mergeCell ref="AA33:AE33"/>
    <mergeCell ref="C34:O34"/>
    <mergeCell ref="C33:O33"/>
    <mergeCell ref="C36:O36"/>
    <mergeCell ref="C44:O44"/>
    <mergeCell ref="C45:O45"/>
    <mergeCell ref="AF44:AK44"/>
    <mergeCell ref="AF45:AK45"/>
    <mergeCell ref="P44:U44"/>
    <mergeCell ref="V44:Z44"/>
    <mergeCell ref="AA44:AE44"/>
    <mergeCell ref="AL44:AP44"/>
    <mergeCell ref="AQ44:AU44"/>
    <mergeCell ref="P45:U45"/>
    <mergeCell ref="V45:Z45"/>
    <mergeCell ref="AA45:AE45"/>
    <mergeCell ref="AL45:AP45"/>
    <mergeCell ref="AQ45:AU45"/>
    <mergeCell ref="AA95:AE95"/>
    <mergeCell ref="AF95:AK95"/>
    <mergeCell ref="AL95:AP95"/>
    <mergeCell ref="AQ95:AU95"/>
    <mergeCell ref="AV95:BA95"/>
    <mergeCell ref="BC95:BG95"/>
    <mergeCell ref="C96:O96"/>
    <mergeCell ref="P96:U96"/>
    <mergeCell ref="V96:Z96"/>
    <mergeCell ref="AA96:AE96"/>
    <mergeCell ref="AF96:AK96"/>
    <mergeCell ref="C57:O57"/>
    <mergeCell ref="P57:U57"/>
    <mergeCell ref="V57:Z57"/>
    <mergeCell ref="AA57:AE57"/>
    <mergeCell ref="AF57:AK57"/>
    <mergeCell ref="AL57:AP57"/>
    <mergeCell ref="AQ57:AU57"/>
    <mergeCell ref="AV57:BA57"/>
    <mergeCell ref="BC57:BG57"/>
    <mergeCell ref="BC62:BG62"/>
    <mergeCell ref="P63:U64"/>
    <mergeCell ref="V63:Z64"/>
    <mergeCell ref="AA63:AE64"/>
    <mergeCell ref="AF63:AK64"/>
    <mergeCell ref="C94:O94"/>
    <mergeCell ref="P94:U94"/>
    <mergeCell ref="V94:Z94"/>
    <mergeCell ref="AA94:AE94"/>
    <mergeCell ref="AF94:AK94"/>
    <mergeCell ref="AQ84:AU84"/>
    <mergeCell ref="AL83:AP83"/>
    <mergeCell ref="AF90:AK90"/>
    <mergeCell ref="AV85:BA85"/>
    <mergeCell ref="AV84:BA84"/>
    <mergeCell ref="AQ85:AU85"/>
    <mergeCell ref="AQ83:AU83"/>
    <mergeCell ref="AV86:BA86"/>
    <mergeCell ref="AL84:AP84"/>
    <mergeCell ref="BC88:BG88"/>
    <mergeCell ref="AQ87:AU87"/>
    <mergeCell ref="AV90:BA90"/>
    <mergeCell ref="AQ86:AU86"/>
    <mergeCell ref="AL86:AP86"/>
  </mergeCells>
  <phoneticPr fontId="2"/>
  <pageMargins left="0.70866141732283472" right="0.39370078740157483" top="0.74803149606299213" bottom="0.74803149606299213" header="0.31496062992125984" footer="0.31496062992125984"/>
  <pageSetup paperSize="9" scale="86" orientation="portrait" r:id="rId1"/>
  <rowBreaks count="1" manualBreakCount="1">
    <brk id="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134"/>
  <sheetViews>
    <sheetView topLeftCell="A25" workbookViewId="0">
      <selection activeCell="E14" sqref="E14"/>
    </sheetView>
  </sheetViews>
  <sheetFormatPr defaultRowHeight="13.5" x14ac:dyDescent="0.15"/>
  <cols>
    <col min="3" max="3" width="12" style="60" customWidth="1"/>
    <col min="4" max="4" width="12.75" style="59" bestFit="1" customWidth="1"/>
    <col min="5" max="8" width="10.5" bestFit="1" customWidth="1"/>
  </cols>
  <sheetData>
    <row r="2" spans="1:6" x14ac:dyDescent="0.15">
      <c r="A2" t="s">
        <v>185</v>
      </c>
    </row>
    <row r="3" spans="1:6" x14ac:dyDescent="0.15">
      <c r="B3" t="s">
        <v>186</v>
      </c>
    </row>
    <row r="4" spans="1:6" x14ac:dyDescent="0.15">
      <c r="C4" s="60" t="s">
        <v>209</v>
      </c>
      <c r="D4" s="59">
        <v>1</v>
      </c>
      <c r="E4" s="2">
        <f>E34</f>
        <v>0</v>
      </c>
    </row>
    <row r="5" spans="1:6" ht="5.0999999999999996" customHeight="1" x14ac:dyDescent="0.15"/>
    <row r="6" spans="1:6" x14ac:dyDescent="0.15">
      <c r="C6" s="60" t="s">
        <v>210</v>
      </c>
      <c r="D6" s="59">
        <v>10</v>
      </c>
      <c r="E6" s="2">
        <f>E4</f>
        <v>0</v>
      </c>
    </row>
    <row r="7" spans="1:6" ht="5.0999999999999996" customHeight="1" x14ac:dyDescent="0.15"/>
    <row r="8" spans="1:6" x14ac:dyDescent="0.15">
      <c r="C8" s="60" t="s">
        <v>211</v>
      </c>
      <c r="D8" s="59">
        <v>27</v>
      </c>
      <c r="E8" s="2">
        <f>F71</f>
        <v>-2320639</v>
      </c>
    </row>
    <row r="10" spans="1:6" x14ac:dyDescent="0.15">
      <c r="B10" t="s">
        <v>187</v>
      </c>
    </row>
    <row r="11" spans="1:6" s="59" customFormat="1" ht="10.5" x14ac:dyDescent="0.15">
      <c r="C11" s="60"/>
      <c r="E11" s="62" t="s">
        <v>188</v>
      </c>
      <c r="F11" s="63" t="s">
        <v>189</v>
      </c>
    </row>
    <row r="12" spans="1:6" x14ac:dyDescent="0.15">
      <c r="C12" s="60" t="s">
        <v>191</v>
      </c>
      <c r="D12" s="59">
        <v>1</v>
      </c>
      <c r="E12" s="36">
        <f>収益事業損益!C20</f>
        <v>2343219</v>
      </c>
      <c r="F12" s="2">
        <f>E12</f>
        <v>2343219</v>
      </c>
    </row>
    <row r="13" spans="1:6" ht="21" x14ac:dyDescent="0.15">
      <c r="C13" s="60" t="s">
        <v>192</v>
      </c>
      <c r="D13" s="59">
        <v>2</v>
      </c>
      <c r="E13" s="61"/>
      <c r="F13" s="2"/>
    </row>
    <row r="14" spans="1:6" ht="31.5" x14ac:dyDescent="0.15">
      <c r="C14" s="60" t="s">
        <v>193</v>
      </c>
      <c r="D14" s="59">
        <v>3</v>
      </c>
      <c r="E14" s="61">
        <f>I52+I56</f>
        <v>223000</v>
      </c>
      <c r="F14" s="2">
        <f>E14</f>
        <v>223000</v>
      </c>
    </row>
    <row r="15" spans="1:6" ht="5.0999999999999996" customHeight="1" x14ac:dyDescent="0.15">
      <c r="E15" s="23"/>
    </row>
    <row r="16" spans="1:6" x14ac:dyDescent="0.15">
      <c r="C16" s="60" t="s">
        <v>194</v>
      </c>
      <c r="D16" s="59">
        <v>11</v>
      </c>
      <c r="E16" s="2">
        <f>SUM(E13:E15)</f>
        <v>223000</v>
      </c>
      <c r="F16" s="2">
        <f>SUM(F13:F15)</f>
        <v>223000</v>
      </c>
    </row>
    <row r="17" spans="3:6" ht="5.0999999999999996" customHeight="1" x14ac:dyDescent="0.15">
      <c r="E17" s="2"/>
      <c r="F17" s="2"/>
    </row>
    <row r="18" spans="3:6" x14ac:dyDescent="0.15">
      <c r="C18" s="60" t="s">
        <v>195</v>
      </c>
      <c r="D18" s="59">
        <v>20</v>
      </c>
      <c r="E18" s="2">
        <f>収益事業損益!C19</f>
        <v>0</v>
      </c>
      <c r="F18" s="2">
        <f>E18</f>
        <v>0</v>
      </c>
    </row>
    <row r="19" spans="3:6" ht="5.0999999999999996" customHeight="1" x14ac:dyDescent="0.15">
      <c r="E19" s="2"/>
      <c r="F19" s="2"/>
    </row>
    <row r="20" spans="3:6" x14ac:dyDescent="0.15">
      <c r="C20" s="60" t="s">
        <v>196</v>
      </c>
      <c r="D20" s="59">
        <v>21</v>
      </c>
      <c r="E20" s="2">
        <f>SUM(E18:E19)</f>
        <v>0</v>
      </c>
      <c r="F20" s="2">
        <f>SUM(F18:F19)</f>
        <v>0</v>
      </c>
    </row>
    <row r="21" spans="3:6" ht="5.0999999999999996" customHeight="1" x14ac:dyDescent="0.15"/>
    <row r="22" spans="3:6" x14ac:dyDescent="0.15">
      <c r="C22" s="60" t="s">
        <v>197</v>
      </c>
      <c r="D22" s="59">
        <v>22</v>
      </c>
      <c r="E22" s="2">
        <f>E12+E16-E20</f>
        <v>2566219</v>
      </c>
      <c r="F22" s="2">
        <f>F12+F16-F20</f>
        <v>2566219</v>
      </c>
    </row>
    <row r="23" spans="3:6" ht="5.0999999999999996" customHeight="1" x14ac:dyDescent="0.15">
      <c r="E23" s="2"/>
      <c r="F23" s="2"/>
    </row>
    <row r="24" spans="3:6" x14ac:dyDescent="0.15">
      <c r="C24" s="60" t="s">
        <v>197</v>
      </c>
      <c r="D24" s="59">
        <v>25</v>
      </c>
      <c r="E24" s="2">
        <f>E22</f>
        <v>2566219</v>
      </c>
      <c r="F24" s="2">
        <f>F22</f>
        <v>2566219</v>
      </c>
    </row>
    <row r="25" spans="3:6" ht="5.0999999999999996" customHeight="1" x14ac:dyDescent="0.15"/>
    <row r="26" spans="3:6" x14ac:dyDescent="0.15">
      <c r="C26" s="60" t="s">
        <v>198</v>
      </c>
      <c r="D26" s="59">
        <v>34</v>
      </c>
      <c r="E26" s="2">
        <f>E24</f>
        <v>2566219</v>
      </c>
      <c r="F26" s="2">
        <f>F24</f>
        <v>2566219</v>
      </c>
    </row>
    <row r="27" spans="3:6" ht="5.0999999999999996" customHeight="1" x14ac:dyDescent="0.15"/>
    <row r="28" spans="3:6" x14ac:dyDescent="0.15">
      <c r="C28" s="60" t="s">
        <v>202</v>
      </c>
      <c r="D28" s="59">
        <v>38</v>
      </c>
      <c r="E28" s="2">
        <f>E26</f>
        <v>2566219</v>
      </c>
      <c r="F28" s="2">
        <f>F26</f>
        <v>2566219</v>
      </c>
    </row>
    <row r="29" spans="3:6" ht="5.0999999999999996" customHeight="1" x14ac:dyDescent="0.15"/>
    <row r="30" spans="3:6" x14ac:dyDescent="0.15">
      <c r="C30" s="60" t="s">
        <v>199</v>
      </c>
      <c r="D30" s="59">
        <v>39</v>
      </c>
      <c r="E30" s="58">
        <f>E69*-1</f>
        <v>-2566219</v>
      </c>
      <c r="F30" s="58"/>
    </row>
    <row r="31" spans="3:6" ht="5.0999999999999996" customHeight="1" x14ac:dyDescent="0.15"/>
    <row r="32" spans="3:6" x14ac:dyDescent="0.15">
      <c r="C32" s="60" t="s">
        <v>208</v>
      </c>
      <c r="D32" s="59">
        <v>40</v>
      </c>
      <c r="E32" s="2">
        <f>E28+E30</f>
        <v>0</v>
      </c>
      <c r="F32" s="2">
        <f>F28+F30</f>
        <v>2566219</v>
      </c>
    </row>
    <row r="33" spans="2:10" ht="5.0999999999999996" customHeight="1" x14ac:dyDescent="0.15"/>
    <row r="34" spans="2:10" x14ac:dyDescent="0.15">
      <c r="C34" s="60" t="s">
        <v>209</v>
      </c>
      <c r="D34" s="59">
        <v>48</v>
      </c>
      <c r="E34" s="2">
        <f>E32</f>
        <v>0</v>
      </c>
    </row>
    <row r="36" spans="2:10" x14ac:dyDescent="0.15">
      <c r="B36" t="s">
        <v>212</v>
      </c>
    </row>
    <row r="37" spans="2:10" s="3" customFormat="1" x14ac:dyDescent="0.15">
      <c r="C37" s="64"/>
      <c r="D37" s="63"/>
      <c r="E37" s="3" t="s">
        <v>188</v>
      </c>
      <c r="F37" s="3" t="s">
        <v>189</v>
      </c>
      <c r="G37" s="3" t="s">
        <v>190</v>
      </c>
      <c r="H37" s="3" t="s">
        <v>214</v>
      </c>
    </row>
    <row r="38" spans="2:10" x14ac:dyDescent="0.15">
      <c r="C38" s="60" t="s">
        <v>213</v>
      </c>
      <c r="D38" s="59">
        <v>26</v>
      </c>
      <c r="E38" s="1">
        <v>1982019</v>
      </c>
      <c r="F38" s="1">
        <f>E38</f>
        <v>1982019</v>
      </c>
      <c r="G38" s="1">
        <f>F38+E12</f>
        <v>4325238</v>
      </c>
      <c r="H38" s="1">
        <f>G38-F38+E38</f>
        <v>4325238</v>
      </c>
    </row>
    <row r="39" spans="2:10" x14ac:dyDescent="0.15">
      <c r="D39" s="59">
        <v>28</v>
      </c>
      <c r="E39" s="61">
        <f>I48</f>
        <v>0</v>
      </c>
      <c r="F39" s="61">
        <v>0</v>
      </c>
      <c r="G39" s="61">
        <f>J47</f>
        <v>0</v>
      </c>
      <c r="H39" s="61">
        <f>E39-F39+G39</f>
        <v>0</v>
      </c>
    </row>
    <row r="40" spans="2:10" x14ac:dyDescent="0.15">
      <c r="D40" s="59">
        <v>29</v>
      </c>
      <c r="E40" s="65">
        <f>I52*-1</f>
        <v>-63000</v>
      </c>
      <c r="F40" s="65">
        <f>E40</f>
        <v>-63000</v>
      </c>
      <c r="G40" s="65">
        <f>J52*-1</f>
        <v>-46300</v>
      </c>
      <c r="H40" s="65">
        <f>G40</f>
        <v>-46300</v>
      </c>
    </row>
    <row r="41" spans="2:10" x14ac:dyDescent="0.15">
      <c r="D41" s="59">
        <v>30</v>
      </c>
      <c r="E41" s="65">
        <f>I56*-1</f>
        <v>-160000</v>
      </c>
      <c r="F41" s="65">
        <f>E41</f>
        <v>-160000</v>
      </c>
      <c r="G41" s="65">
        <f>J56*-1</f>
        <v>-118300</v>
      </c>
      <c r="H41" s="65">
        <f>G41</f>
        <v>-118300</v>
      </c>
    </row>
    <row r="42" spans="2:10" x14ac:dyDescent="0.15">
      <c r="D42" s="59">
        <v>31</v>
      </c>
      <c r="E42" s="1">
        <f>E38+E39+E40+E41</f>
        <v>1759019</v>
      </c>
      <c r="F42" s="1">
        <f>F38+F39+F40+F41</f>
        <v>1759019</v>
      </c>
      <c r="G42" s="1">
        <f>G38+G39+G40+G41</f>
        <v>4160638</v>
      </c>
      <c r="H42" s="1">
        <f>H38+H39+H40+H41</f>
        <v>4160638</v>
      </c>
    </row>
    <row r="44" spans="2:10" x14ac:dyDescent="0.15">
      <c r="B44" t="s">
        <v>215</v>
      </c>
    </row>
    <row r="45" spans="2:10" x14ac:dyDescent="0.15">
      <c r="D45" s="60"/>
      <c r="E45" s="63" t="s">
        <v>188</v>
      </c>
      <c r="F45" s="63" t="s">
        <v>189</v>
      </c>
      <c r="G45" s="63" t="s">
        <v>190</v>
      </c>
      <c r="H45" s="63" t="s">
        <v>214</v>
      </c>
      <c r="I45" s="63" t="s">
        <v>218</v>
      </c>
      <c r="J45" s="63" t="s">
        <v>219</v>
      </c>
    </row>
    <row r="46" spans="2:10" x14ac:dyDescent="0.15">
      <c r="C46" s="60" t="str">
        <f>C69</f>
        <v>H24/8期</v>
      </c>
      <c r="D46" s="59">
        <v>2</v>
      </c>
      <c r="E46" s="1">
        <v>0</v>
      </c>
      <c r="F46" s="1"/>
      <c r="G46" s="1"/>
      <c r="H46" s="1"/>
      <c r="I46" s="1"/>
      <c r="J46" s="1">
        <f>E46+F46-G46-H46-I46</f>
        <v>0</v>
      </c>
    </row>
    <row r="47" spans="2:10" x14ac:dyDescent="0.15">
      <c r="C47" s="60" t="s">
        <v>216</v>
      </c>
      <c r="D47" s="59">
        <v>4</v>
      </c>
      <c r="E47" s="1"/>
      <c r="F47" s="1"/>
      <c r="G47" s="1"/>
      <c r="H47" s="1"/>
      <c r="I47" s="1"/>
      <c r="J47" s="1">
        <f>E47+F47-G47-H47-I47</f>
        <v>0</v>
      </c>
    </row>
    <row r="48" spans="2:10" x14ac:dyDescent="0.15">
      <c r="C48" s="64" t="s">
        <v>217</v>
      </c>
      <c r="D48" s="59">
        <v>5</v>
      </c>
      <c r="E48" s="1">
        <f t="shared" ref="E48:J48" si="0">SUM(E46:E47)</f>
        <v>0</v>
      </c>
      <c r="F48" s="1">
        <f t="shared" si="0"/>
        <v>0</v>
      </c>
      <c r="G48" s="1">
        <f t="shared" si="0"/>
        <v>0</v>
      </c>
      <c r="H48" s="1">
        <f t="shared" si="0"/>
        <v>0</v>
      </c>
      <c r="I48" s="1">
        <f t="shared" si="0"/>
        <v>0</v>
      </c>
      <c r="J48" s="1">
        <f t="shared" si="0"/>
        <v>0</v>
      </c>
    </row>
    <row r="49" spans="2:10" ht="5.0999999999999996" customHeight="1" x14ac:dyDescent="0.15">
      <c r="C49" s="64"/>
      <c r="E49" s="1"/>
      <c r="F49" s="1"/>
      <c r="G49" s="1"/>
      <c r="H49" s="1"/>
      <c r="I49" s="1"/>
      <c r="J49" s="1"/>
    </row>
    <row r="50" spans="2:10" x14ac:dyDescent="0.15">
      <c r="C50" s="60" t="str">
        <f>C46</f>
        <v>H24/8期</v>
      </c>
      <c r="D50" s="59">
        <v>7</v>
      </c>
      <c r="E50" s="1">
        <v>63000</v>
      </c>
      <c r="F50" s="1"/>
      <c r="G50" s="1"/>
      <c r="H50" s="1"/>
      <c r="I50" s="1">
        <v>63000</v>
      </c>
      <c r="J50" s="1">
        <f>E50+F50-G50-H50-I50</f>
        <v>0</v>
      </c>
    </row>
    <row r="51" spans="2:10" x14ac:dyDescent="0.15">
      <c r="C51" s="60" t="str">
        <f>C47</f>
        <v>当期分確定</v>
      </c>
      <c r="D51" s="59">
        <v>10</v>
      </c>
      <c r="E51" s="1"/>
      <c r="F51" s="1">
        <f>H118</f>
        <v>46300</v>
      </c>
      <c r="G51" s="1"/>
      <c r="H51" s="1"/>
      <c r="I51" s="1"/>
      <c r="J51" s="1">
        <f>E51+F51-G51-H51-I51</f>
        <v>46300</v>
      </c>
    </row>
    <row r="52" spans="2:10" x14ac:dyDescent="0.15">
      <c r="C52" s="64" t="str">
        <f>C48</f>
        <v>計</v>
      </c>
      <c r="D52" s="59">
        <v>11</v>
      </c>
      <c r="E52" s="1">
        <f t="shared" ref="E52:J52" si="1">SUM(E50:E51)</f>
        <v>63000</v>
      </c>
      <c r="F52" s="1">
        <f t="shared" si="1"/>
        <v>46300</v>
      </c>
      <c r="G52" s="1">
        <f t="shared" si="1"/>
        <v>0</v>
      </c>
      <c r="H52" s="1">
        <f t="shared" si="1"/>
        <v>0</v>
      </c>
      <c r="I52" s="1">
        <f t="shared" si="1"/>
        <v>63000</v>
      </c>
      <c r="J52" s="1">
        <f t="shared" si="1"/>
        <v>46300</v>
      </c>
    </row>
    <row r="53" spans="2:10" ht="5.0999999999999996" customHeight="1" x14ac:dyDescent="0.15">
      <c r="C53" s="64"/>
      <c r="E53" s="1"/>
      <c r="F53" s="1"/>
      <c r="G53" s="1"/>
      <c r="H53" s="1"/>
      <c r="I53" s="1"/>
      <c r="J53" s="1"/>
    </row>
    <row r="54" spans="2:10" x14ac:dyDescent="0.15">
      <c r="C54" s="60" t="str">
        <f t="shared" ref="C54:C60" si="2">C50</f>
        <v>H24/8期</v>
      </c>
      <c r="D54" s="59">
        <v>13</v>
      </c>
      <c r="E54" s="1">
        <v>160000</v>
      </c>
      <c r="F54" s="1"/>
      <c r="G54" s="1"/>
      <c r="H54" s="1"/>
      <c r="I54" s="1">
        <v>160000</v>
      </c>
      <c r="J54" s="1">
        <f>E54+F54-G54-H54-I54</f>
        <v>0</v>
      </c>
    </row>
    <row r="55" spans="2:10" x14ac:dyDescent="0.15">
      <c r="C55" s="60" t="str">
        <f t="shared" si="2"/>
        <v>当期分確定</v>
      </c>
      <c r="D55" s="59">
        <v>15</v>
      </c>
      <c r="E55" s="1"/>
      <c r="F55" s="1">
        <f>H132</f>
        <v>118300</v>
      </c>
      <c r="G55" s="1"/>
      <c r="H55" s="1"/>
      <c r="I55" s="1"/>
      <c r="J55" s="1">
        <f>E55+F55-G55-H55-I55</f>
        <v>118300</v>
      </c>
    </row>
    <row r="56" spans="2:10" x14ac:dyDescent="0.15">
      <c r="C56" s="64" t="str">
        <f t="shared" si="2"/>
        <v>計</v>
      </c>
      <c r="D56" s="59">
        <v>16</v>
      </c>
      <c r="E56" s="1">
        <f t="shared" ref="E56:J56" si="3">SUM(E54:E55)</f>
        <v>160000</v>
      </c>
      <c r="F56" s="1">
        <f t="shared" si="3"/>
        <v>118300</v>
      </c>
      <c r="G56" s="1">
        <f t="shared" si="3"/>
        <v>0</v>
      </c>
      <c r="H56" s="1">
        <f t="shared" si="3"/>
        <v>0</v>
      </c>
      <c r="I56" s="1">
        <f t="shared" si="3"/>
        <v>160000</v>
      </c>
      <c r="J56" s="1">
        <f t="shared" si="3"/>
        <v>118300</v>
      </c>
    </row>
    <row r="57" spans="2:10" ht="5.0999999999999996" customHeight="1" x14ac:dyDescent="0.15">
      <c r="C57" s="64"/>
      <c r="E57" s="1"/>
      <c r="F57" s="1"/>
      <c r="G57" s="1"/>
      <c r="H57" s="1"/>
      <c r="I57" s="1"/>
      <c r="J57" s="1"/>
    </row>
    <row r="58" spans="2:10" x14ac:dyDescent="0.15">
      <c r="C58" s="60" t="str">
        <f t="shared" si="2"/>
        <v>H24/8期</v>
      </c>
      <c r="D58" s="59">
        <v>18</v>
      </c>
      <c r="E58" s="1"/>
      <c r="F58" s="1"/>
      <c r="G58" s="1"/>
      <c r="H58" s="1"/>
      <c r="I58" s="1"/>
      <c r="J58" s="1">
        <f>E58+F58-G58-H58-I58</f>
        <v>0</v>
      </c>
    </row>
    <row r="59" spans="2:10" x14ac:dyDescent="0.15">
      <c r="C59" s="60" t="str">
        <f t="shared" si="2"/>
        <v>当期分確定</v>
      </c>
      <c r="D59" s="59">
        <v>19</v>
      </c>
      <c r="E59" s="1"/>
      <c r="F59" s="1"/>
      <c r="G59" s="1"/>
      <c r="H59" s="1"/>
      <c r="I59" s="1"/>
      <c r="J59" s="1">
        <f>E59+F59-G59-H59-I59</f>
        <v>0</v>
      </c>
    </row>
    <row r="60" spans="2:10" x14ac:dyDescent="0.15">
      <c r="C60" s="64" t="str">
        <f t="shared" si="2"/>
        <v>計</v>
      </c>
      <c r="D60" s="59">
        <v>20</v>
      </c>
      <c r="E60" s="1">
        <f t="shared" ref="E60:J60" si="4">SUM(E58:E59)</f>
        <v>0</v>
      </c>
      <c r="F60" s="1">
        <f t="shared" si="4"/>
        <v>0</v>
      </c>
      <c r="G60" s="1">
        <f t="shared" si="4"/>
        <v>0</v>
      </c>
      <c r="H60" s="1">
        <f t="shared" si="4"/>
        <v>0</v>
      </c>
      <c r="I60" s="1">
        <f t="shared" si="4"/>
        <v>0</v>
      </c>
      <c r="J60" s="1">
        <f t="shared" si="4"/>
        <v>0</v>
      </c>
    </row>
    <row r="61" spans="2:10" x14ac:dyDescent="0.15">
      <c r="C61" s="64"/>
      <c r="E61" s="1"/>
      <c r="F61" s="1"/>
      <c r="G61" s="1"/>
      <c r="H61" s="1"/>
      <c r="I61" s="1"/>
      <c r="J61" s="1"/>
    </row>
    <row r="62" spans="2:10" x14ac:dyDescent="0.15">
      <c r="B62" t="s">
        <v>200</v>
      </c>
    </row>
    <row r="63" spans="2:10" x14ac:dyDescent="0.15">
      <c r="C63" s="64" t="s">
        <v>203</v>
      </c>
      <c r="D63" s="59">
        <v>1</v>
      </c>
      <c r="E63" s="2">
        <f>E28</f>
        <v>2566219</v>
      </c>
      <c r="F63" s="63" t="s">
        <v>204</v>
      </c>
      <c r="G63" s="59">
        <v>2</v>
      </c>
      <c r="H63" s="1">
        <f>E63*1/1</f>
        <v>2566219</v>
      </c>
    </row>
    <row r="67" spans="1:7" s="63" customFormat="1" ht="10.5" x14ac:dyDescent="0.15">
      <c r="C67" s="64"/>
      <c r="D67" s="63" t="s">
        <v>205</v>
      </c>
      <c r="E67" s="63" t="s">
        <v>206</v>
      </c>
      <c r="F67" s="63" t="s">
        <v>207</v>
      </c>
    </row>
    <row r="68" spans="1:7" s="59" customFormat="1" ht="10.5" x14ac:dyDescent="0.15">
      <c r="C68" s="60"/>
      <c r="D68" s="59">
        <v>3</v>
      </c>
      <c r="E68" s="59">
        <v>4</v>
      </c>
      <c r="F68" s="59">
        <v>5</v>
      </c>
    </row>
    <row r="69" spans="1:7" x14ac:dyDescent="0.15">
      <c r="C69" s="71" t="s">
        <v>201</v>
      </c>
      <c r="D69" s="81">
        <v>245580</v>
      </c>
      <c r="E69" s="1">
        <f>H63</f>
        <v>2566219</v>
      </c>
      <c r="F69" s="1">
        <f>D69-E69</f>
        <v>-2320639</v>
      </c>
    </row>
    <row r="70" spans="1:7" x14ac:dyDescent="0.15">
      <c r="C70" s="71"/>
      <c r="D70" s="81"/>
      <c r="E70" s="1"/>
      <c r="F70" s="1"/>
    </row>
    <row r="71" spans="1:7" x14ac:dyDescent="0.15">
      <c r="C71" s="71" t="s">
        <v>198</v>
      </c>
      <c r="D71" s="81"/>
      <c r="E71" s="1"/>
      <c r="F71" s="1">
        <f>F69</f>
        <v>-2320639</v>
      </c>
    </row>
    <row r="74" spans="1:7" x14ac:dyDescent="0.15">
      <c r="A74" t="s">
        <v>262</v>
      </c>
    </row>
    <row r="75" spans="1:7" x14ac:dyDescent="0.15">
      <c r="B75" t="s">
        <v>263</v>
      </c>
    </row>
    <row r="76" spans="1:7" x14ac:dyDescent="0.15">
      <c r="B76" t="s">
        <v>264</v>
      </c>
    </row>
    <row r="78" spans="1:7" s="70" customFormat="1" ht="11.25" x14ac:dyDescent="0.15">
      <c r="C78" s="72"/>
      <c r="D78" s="73" t="s">
        <v>272</v>
      </c>
      <c r="E78" s="73" t="s">
        <v>267</v>
      </c>
      <c r="F78" s="73" t="s">
        <v>272</v>
      </c>
      <c r="G78" s="73">
        <v>22</v>
      </c>
    </row>
    <row r="79" spans="1:7" s="21" customFormat="1" x14ac:dyDescent="0.15">
      <c r="C79" s="220" t="s">
        <v>265</v>
      </c>
      <c r="D79" s="74">
        <v>7</v>
      </c>
      <c r="E79" s="74">
        <v>0</v>
      </c>
      <c r="F79" s="74"/>
      <c r="G79" s="74"/>
    </row>
    <row r="80" spans="1:7" s="21" customFormat="1" x14ac:dyDescent="0.15">
      <c r="C80" s="221"/>
      <c r="D80" s="75">
        <v>12</v>
      </c>
      <c r="E80" s="75">
        <v>0</v>
      </c>
      <c r="F80" s="75"/>
      <c r="G80" s="75"/>
    </row>
    <row r="81" spans="3:7" s="21" customFormat="1" x14ac:dyDescent="0.15">
      <c r="C81" s="222"/>
      <c r="D81" s="76" t="s">
        <v>268</v>
      </c>
      <c r="E81" s="77">
        <v>0</v>
      </c>
      <c r="F81" s="77">
        <v>8</v>
      </c>
      <c r="G81" s="77">
        <v>0</v>
      </c>
    </row>
    <row r="82" spans="3:7" s="21" customFormat="1" x14ac:dyDescent="0.15">
      <c r="C82" s="220" t="s">
        <v>269</v>
      </c>
      <c r="D82" s="74">
        <f>D79</f>
        <v>7</v>
      </c>
      <c r="E82" s="74"/>
      <c r="F82" s="74"/>
      <c r="G82" s="74"/>
    </row>
    <row r="83" spans="3:7" s="21" customFormat="1" x14ac:dyDescent="0.15">
      <c r="C83" s="221"/>
      <c r="D83" s="75">
        <f>D80</f>
        <v>12</v>
      </c>
      <c r="E83" s="75"/>
      <c r="F83" s="75">
        <f>F81</f>
        <v>8</v>
      </c>
      <c r="G83" s="75">
        <f>G81</f>
        <v>0</v>
      </c>
    </row>
    <row r="84" spans="3:7" s="21" customFormat="1" x14ac:dyDescent="0.15">
      <c r="C84" s="221"/>
      <c r="D84" s="78" t="s">
        <v>268</v>
      </c>
      <c r="E84" s="75"/>
      <c r="F84" s="75"/>
      <c r="G84" s="75"/>
    </row>
    <row r="85" spans="3:7" s="21" customFormat="1" x14ac:dyDescent="0.15">
      <c r="C85" s="220" t="s">
        <v>266</v>
      </c>
      <c r="D85" s="74">
        <v>1</v>
      </c>
      <c r="E85" s="74">
        <v>0</v>
      </c>
      <c r="F85" s="74"/>
      <c r="G85" s="74"/>
    </row>
    <row r="86" spans="3:7" s="21" customFormat="1" x14ac:dyDescent="0.15">
      <c r="C86" s="221"/>
      <c r="D86" s="75">
        <v>12</v>
      </c>
      <c r="E86" s="75">
        <v>0</v>
      </c>
      <c r="F86" s="75"/>
      <c r="G86" s="75"/>
    </row>
    <row r="87" spans="3:7" s="21" customFormat="1" x14ac:dyDescent="0.15">
      <c r="C87" s="222"/>
      <c r="D87" s="76" t="s">
        <v>268</v>
      </c>
      <c r="E87" s="77">
        <v>0</v>
      </c>
      <c r="F87" s="77">
        <v>1</v>
      </c>
      <c r="G87" s="77">
        <v>0</v>
      </c>
    </row>
    <row r="88" spans="3:7" ht="13.5" customHeight="1" x14ac:dyDescent="0.15">
      <c r="C88" s="221" t="s">
        <v>270</v>
      </c>
      <c r="D88" s="75">
        <f>D85</f>
        <v>1</v>
      </c>
      <c r="E88" s="75">
        <f>E85</f>
        <v>0</v>
      </c>
      <c r="F88" s="12"/>
      <c r="G88" s="12"/>
    </row>
    <row r="89" spans="3:7" x14ac:dyDescent="0.15">
      <c r="C89" s="221"/>
      <c r="D89" s="75">
        <f>D86</f>
        <v>12</v>
      </c>
      <c r="E89" s="75">
        <f>E86</f>
        <v>0</v>
      </c>
      <c r="F89" s="12"/>
      <c r="G89" s="12"/>
    </row>
    <row r="90" spans="3:7" x14ac:dyDescent="0.15">
      <c r="C90" s="222"/>
      <c r="D90" s="76" t="s">
        <v>268</v>
      </c>
      <c r="E90" s="17"/>
      <c r="F90" s="77">
        <f>F88</f>
        <v>0</v>
      </c>
      <c r="G90" s="77">
        <f>G88</f>
        <v>0</v>
      </c>
    </row>
    <row r="91" spans="3:7" x14ac:dyDescent="0.15">
      <c r="C91" s="220" t="s">
        <v>291</v>
      </c>
      <c r="D91" s="74">
        <v>1</v>
      </c>
      <c r="E91" s="74">
        <v>0</v>
      </c>
      <c r="F91" s="74"/>
      <c r="G91" s="74"/>
    </row>
    <row r="92" spans="3:7" x14ac:dyDescent="0.15">
      <c r="C92" s="221"/>
      <c r="D92" s="75">
        <v>2</v>
      </c>
      <c r="E92" s="75">
        <v>0</v>
      </c>
      <c r="F92" s="75"/>
      <c r="G92" s="75"/>
    </row>
    <row r="93" spans="3:7" x14ac:dyDescent="0.15">
      <c r="C93" s="222"/>
      <c r="D93" s="76" t="s">
        <v>217</v>
      </c>
      <c r="E93" s="77">
        <v>0</v>
      </c>
      <c r="F93" s="77">
        <v>1</v>
      </c>
      <c r="G93" s="77">
        <v>0</v>
      </c>
    </row>
    <row r="94" spans="3:7" x14ac:dyDescent="0.15">
      <c r="C94" s="221" t="s">
        <v>290</v>
      </c>
      <c r="D94" s="75">
        <f>D91</f>
        <v>1</v>
      </c>
      <c r="E94" s="75">
        <f>E91</f>
        <v>0</v>
      </c>
      <c r="F94" s="12"/>
      <c r="G94" s="12"/>
    </row>
    <row r="95" spans="3:7" x14ac:dyDescent="0.15">
      <c r="C95" s="221"/>
      <c r="D95" s="75">
        <f>D92</f>
        <v>2</v>
      </c>
      <c r="E95" s="75">
        <f>E92</f>
        <v>0</v>
      </c>
      <c r="F95" s="12"/>
      <c r="G95" s="12"/>
    </row>
    <row r="96" spans="3:7" x14ac:dyDescent="0.15">
      <c r="C96" s="222"/>
      <c r="D96" s="76" t="s">
        <v>217</v>
      </c>
      <c r="E96" s="17"/>
      <c r="F96" s="77">
        <f>F94</f>
        <v>0</v>
      </c>
      <c r="G96" s="77">
        <f>G94</f>
        <v>0</v>
      </c>
    </row>
    <row r="97" spans="2:7" x14ac:dyDescent="0.15">
      <c r="C97" s="217" t="s">
        <v>271</v>
      </c>
      <c r="D97" s="74">
        <f>D79+D85</f>
        <v>8</v>
      </c>
      <c r="E97" s="79"/>
      <c r="F97" s="79"/>
      <c r="G97" s="79"/>
    </row>
    <row r="98" spans="2:7" x14ac:dyDescent="0.15">
      <c r="C98" s="218"/>
      <c r="D98" s="75">
        <f>D80+D86</f>
        <v>24</v>
      </c>
      <c r="E98" s="12"/>
      <c r="F98" s="12"/>
      <c r="G98" s="12"/>
    </row>
    <row r="99" spans="2:7" x14ac:dyDescent="0.15">
      <c r="C99" s="219"/>
      <c r="D99" s="80"/>
      <c r="E99" s="17"/>
      <c r="F99" s="77">
        <f>F81+F87</f>
        <v>9</v>
      </c>
      <c r="G99" s="17"/>
    </row>
    <row r="101" spans="2:7" x14ac:dyDescent="0.15">
      <c r="B101" t="s">
        <v>273</v>
      </c>
    </row>
    <row r="103" spans="2:7" x14ac:dyDescent="0.15">
      <c r="C103" s="82" t="s">
        <v>274</v>
      </c>
      <c r="D103" s="83" t="s">
        <v>276</v>
      </c>
      <c r="E103" s="84" t="s">
        <v>277</v>
      </c>
      <c r="F103" s="84" t="s">
        <v>278</v>
      </c>
    </row>
    <row r="104" spans="2:7" x14ac:dyDescent="0.15">
      <c r="C104" s="85" t="s">
        <v>275</v>
      </c>
      <c r="D104" s="86">
        <v>245580</v>
      </c>
      <c r="E104" s="86">
        <f>E30*-1</f>
        <v>2566219</v>
      </c>
      <c r="F104" s="86">
        <f>D104-E104</f>
        <v>-2320639</v>
      </c>
    </row>
    <row r="105" spans="2:7" x14ac:dyDescent="0.15">
      <c r="C105" s="87"/>
      <c r="D105" s="86"/>
      <c r="E105" s="86"/>
      <c r="F105" s="86"/>
    </row>
    <row r="106" spans="2:7" x14ac:dyDescent="0.15">
      <c r="C106" s="82" t="s">
        <v>268</v>
      </c>
      <c r="D106" s="86">
        <f>D104</f>
        <v>245580</v>
      </c>
      <c r="E106" s="86">
        <f>E104</f>
        <v>2566219</v>
      </c>
      <c r="F106" s="86">
        <f>F104</f>
        <v>-2320639</v>
      </c>
    </row>
    <row r="109" spans="2:7" x14ac:dyDescent="0.15">
      <c r="B109" t="s">
        <v>286</v>
      </c>
    </row>
    <row r="110" spans="2:7" x14ac:dyDescent="0.15">
      <c r="C110" s="71" t="s">
        <v>263</v>
      </c>
      <c r="D110" s="70" t="s">
        <v>283</v>
      </c>
      <c r="E110">
        <v>12</v>
      </c>
    </row>
    <row r="111" spans="2:7" x14ac:dyDescent="0.15">
      <c r="C111" s="71"/>
      <c r="D111" s="70" t="s">
        <v>267</v>
      </c>
      <c r="E111" s="1">
        <v>22000</v>
      </c>
    </row>
    <row r="112" spans="2:7" x14ac:dyDescent="0.15">
      <c r="C112" s="71"/>
      <c r="D112" s="70" t="s">
        <v>285</v>
      </c>
      <c r="E112" s="1">
        <f>E111</f>
        <v>22000</v>
      </c>
    </row>
    <row r="113" spans="2:8" x14ac:dyDescent="0.15">
      <c r="C113" s="71" t="s">
        <v>279</v>
      </c>
      <c r="D113" s="70" t="s">
        <v>283</v>
      </c>
      <c r="E113">
        <v>12</v>
      </c>
    </row>
    <row r="114" spans="2:8" x14ac:dyDescent="0.15">
      <c r="C114" s="71"/>
      <c r="D114" s="70" t="s">
        <v>267</v>
      </c>
      <c r="E114" s="1">
        <v>21000</v>
      </c>
    </row>
    <row r="115" spans="2:8" x14ac:dyDescent="0.15">
      <c r="C115" s="71"/>
      <c r="D115" s="70" t="s">
        <v>285</v>
      </c>
      <c r="E115" s="1">
        <f>E114</f>
        <v>21000</v>
      </c>
    </row>
    <row r="116" spans="2:8" x14ac:dyDescent="0.15">
      <c r="C116" s="71" t="s">
        <v>289</v>
      </c>
      <c r="D116" s="70" t="s">
        <v>283</v>
      </c>
      <c r="E116" s="1">
        <v>2</v>
      </c>
    </row>
    <row r="117" spans="2:8" x14ac:dyDescent="0.15">
      <c r="C117" s="71"/>
      <c r="D117" s="70" t="s">
        <v>267</v>
      </c>
      <c r="E117" s="1">
        <f>ROUNDDOWN(20000*E116/12,-2)</f>
        <v>3300</v>
      </c>
    </row>
    <row r="118" spans="2:8" x14ac:dyDescent="0.15">
      <c r="C118" s="71"/>
      <c r="D118" s="70" t="s">
        <v>285</v>
      </c>
      <c r="E118" s="2">
        <f>E117</f>
        <v>3300</v>
      </c>
      <c r="H118" s="2">
        <f>E112+E115+E118</f>
        <v>46300</v>
      </c>
    </row>
    <row r="119" spans="2:8" x14ac:dyDescent="0.15">
      <c r="C119" s="71"/>
      <c r="D119" s="70"/>
      <c r="E119" s="1"/>
    </row>
    <row r="120" spans="2:8" x14ac:dyDescent="0.15">
      <c r="C120" s="71"/>
    </row>
    <row r="121" spans="2:8" x14ac:dyDescent="0.15">
      <c r="B121" t="s">
        <v>287</v>
      </c>
      <c r="C121" s="71"/>
    </row>
    <row r="122" spans="2:8" x14ac:dyDescent="0.15">
      <c r="C122" s="71" t="s">
        <v>280</v>
      </c>
      <c r="D122" s="70" t="s">
        <v>284</v>
      </c>
      <c r="E122">
        <v>12</v>
      </c>
    </row>
    <row r="123" spans="2:8" x14ac:dyDescent="0.15">
      <c r="C123" s="71"/>
      <c r="D123" s="70" t="s">
        <v>282</v>
      </c>
      <c r="E123" s="1">
        <v>60000</v>
      </c>
    </row>
    <row r="124" spans="2:8" x14ac:dyDescent="0.15">
      <c r="C124" s="71"/>
      <c r="D124" s="70" t="s">
        <v>283</v>
      </c>
      <c r="E124" s="1">
        <f>E123</f>
        <v>60000</v>
      </c>
    </row>
    <row r="125" spans="2:8" x14ac:dyDescent="0.15">
      <c r="C125" s="71"/>
      <c r="D125" s="70"/>
      <c r="E125" s="1"/>
    </row>
    <row r="126" spans="2:8" x14ac:dyDescent="0.15">
      <c r="C126" s="71" t="s">
        <v>281</v>
      </c>
      <c r="D126" s="70" t="s">
        <v>284</v>
      </c>
      <c r="E126" s="1">
        <v>12</v>
      </c>
    </row>
    <row r="127" spans="2:8" x14ac:dyDescent="0.15">
      <c r="C127" s="71"/>
      <c r="D127" s="70" t="s">
        <v>282</v>
      </c>
      <c r="E127" s="1">
        <v>50000</v>
      </c>
    </row>
    <row r="128" spans="2:8" x14ac:dyDescent="0.15">
      <c r="D128" s="70" t="s">
        <v>283</v>
      </c>
      <c r="E128" s="2">
        <f>E127</f>
        <v>50000</v>
      </c>
    </row>
    <row r="129" spans="4:8" x14ac:dyDescent="0.15">
      <c r="D129" s="70"/>
      <c r="E129" s="2"/>
    </row>
    <row r="130" spans="4:8" x14ac:dyDescent="0.15">
      <c r="D130" s="70" t="s">
        <v>284</v>
      </c>
      <c r="E130">
        <v>2</v>
      </c>
    </row>
    <row r="131" spans="4:8" x14ac:dyDescent="0.15">
      <c r="D131" s="70" t="s">
        <v>282</v>
      </c>
      <c r="E131" s="2">
        <f>ROUNDDOWN(50000*E130/12,-2)</f>
        <v>8300</v>
      </c>
    </row>
    <row r="132" spans="4:8" x14ac:dyDescent="0.15">
      <c r="D132" s="70" t="s">
        <v>283</v>
      </c>
      <c r="E132" s="1">
        <f>E131</f>
        <v>8300</v>
      </c>
      <c r="H132" s="2">
        <f>E124+E128+E132</f>
        <v>118300</v>
      </c>
    </row>
    <row r="134" spans="4:8" x14ac:dyDescent="0.15">
      <c r="H134" s="2">
        <f>H118+H132</f>
        <v>164600</v>
      </c>
    </row>
  </sheetData>
  <mergeCells count="7">
    <mergeCell ref="C97:C99"/>
    <mergeCell ref="C79:C81"/>
    <mergeCell ref="C85:C87"/>
    <mergeCell ref="C82:C84"/>
    <mergeCell ref="C88:C90"/>
    <mergeCell ref="C91:C93"/>
    <mergeCell ref="C94:C96"/>
  </mergeCells>
  <phoneticPr fontId="2"/>
  <pageMargins left="0.7" right="0.7" top="0.75" bottom="0.75" header="0.3" footer="0.3"/>
  <pageSetup paperSize="9" orientation="portrait" r:id="rId1"/>
  <ignoredErrors>
    <ignoredError sqref="G40:G4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opLeftCell="A73" workbookViewId="0">
      <selection activeCell="G122" sqref="G122"/>
    </sheetView>
  </sheetViews>
  <sheetFormatPr defaultColWidth="9" defaultRowHeight="13.5" x14ac:dyDescent="0.15"/>
  <cols>
    <col min="1" max="1" width="1.625" style="23" customWidth="1"/>
    <col min="2" max="4" width="3.625" style="23" customWidth="1"/>
    <col min="5" max="5" width="19.75" style="23" customWidth="1"/>
    <col min="6" max="6" width="5.125" style="23" customWidth="1"/>
    <col min="7" max="7" width="15.625" style="23" customWidth="1"/>
    <col min="8" max="8" width="15.625" style="61" customWidth="1"/>
    <col min="9" max="9" width="15.625" style="23" customWidth="1"/>
    <col min="10" max="11" width="11.625" style="23" bestFit="1" customWidth="1"/>
    <col min="12" max="16384" width="9" style="23"/>
  </cols>
  <sheetData>
    <row r="1" spans="1:12" ht="18.75" x14ac:dyDescent="0.15">
      <c r="A1" s="201" t="s">
        <v>333</v>
      </c>
      <c r="B1" s="202"/>
      <c r="C1" s="202"/>
      <c r="D1" s="202"/>
      <c r="E1" s="202"/>
      <c r="F1" s="202"/>
      <c r="G1" s="202"/>
      <c r="H1" s="202"/>
      <c r="I1" s="202"/>
    </row>
    <row r="2" spans="1:12" ht="8.1" customHeight="1" x14ac:dyDescent="0.15">
      <c r="A2" s="100"/>
      <c r="B2" s="101"/>
      <c r="C2" s="101"/>
      <c r="D2" s="101"/>
      <c r="E2" s="101"/>
      <c r="F2" s="101"/>
      <c r="G2" s="101"/>
      <c r="H2" s="88"/>
      <c r="I2" s="101"/>
    </row>
    <row r="3" spans="1:12" s="26" customFormat="1" x14ac:dyDescent="0.15">
      <c r="A3" s="203"/>
      <c r="B3" s="204"/>
      <c r="C3" s="204"/>
      <c r="D3" s="204"/>
      <c r="E3" s="204"/>
      <c r="F3" s="204"/>
      <c r="G3" s="204"/>
      <c r="H3" s="204"/>
      <c r="I3" s="204"/>
    </row>
    <row r="4" spans="1:12" s="26" customFormat="1" ht="8.1" customHeight="1" x14ac:dyDescent="0.15">
      <c r="H4" s="89"/>
    </row>
    <row r="5" spans="1:12" s="26" customFormat="1" x14ac:dyDescent="0.15">
      <c r="B5" s="205" t="s">
        <v>125</v>
      </c>
      <c r="C5" s="205"/>
      <c r="D5" s="205"/>
      <c r="E5" s="205"/>
      <c r="F5" s="205"/>
      <c r="G5" s="205"/>
      <c r="H5" s="89"/>
    </row>
    <row r="6" spans="1:12" s="48" customFormat="1" ht="12" x14ac:dyDescent="0.15">
      <c r="H6" s="90"/>
      <c r="I6" s="27" t="s">
        <v>126</v>
      </c>
    </row>
    <row r="7" spans="1:12" x14ac:dyDescent="0.15">
      <c r="A7" s="206" t="s">
        <v>122</v>
      </c>
      <c r="B7" s="206"/>
      <c r="C7" s="206"/>
      <c r="D7" s="206"/>
      <c r="E7" s="206"/>
      <c r="F7" s="206"/>
      <c r="G7" s="44" t="s">
        <v>387</v>
      </c>
      <c r="H7" s="91" t="s">
        <v>367</v>
      </c>
      <c r="I7" s="102" t="s">
        <v>334</v>
      </c>
    </row>
    <row r="8" spans="1:12" ht="15.2" customHeight="1" x14ac:dyDescent="0.15">
      <c r="A8" s="28"/>
      <c r="B8" s="29" t="s">
        <v>128</v>
      </c>
      <c r="C8" s="29"/>
      <c r="D8" s="29"/>
      <c r="E8" s="29"/>
      <c r="F8" s="29"/>
      <c r="G8" s="30"/>
      <c r="H8" s="92"/>
      <c r="I8" s="30"/>
    </row>
    <row r="9" spans="1:12" ht="15.2" customHeight="1" x14ac:dyDescent="0.15">
      <c r="A9" s="31"/>
      <c r="B9" s="32"/>
      <c r="C9" s="32" t="s">
        <v>129</v>
      </c>
      <c r="D9" s="32"/>
      <c r="E9" s="32"/>
      <c r="F9" s="32"/>
      <c r="G9" s="34">
        <v>8627000</v>
      </c>
      <c r="H9" s="93">
        <v>9051500</v>
      </c>
      <c r="I9" s="103">
        <f>G9/H9</f>
        <v>0.95310169585151627</v>
      </c>
      <c r="J9" s="36"/>
      <c r="L9" s="36"/>
    </row>
    <row r="10" spans="1:12" ht="15.2" hidden="1" customHeight="1" x14ac:dyDescent="0.15">
      <c r="A10" s="31"/>
      <c r="B10" s="32"/>
      <c r="C10" s="32"/>
      <c r="D10" s="32" t="s">
        <v>130</v>
      </c>
      <c r="E10" s="32"/>
      <c r="F10" s="32"/>
      <c r="G10" s="34">
        <v>60000</v>
      </c>
      <c r="H10" s="93"/>
      <c r="I10" s="34">
        <f>SUM(G10:H10)</f>
        <v>60000</v>
      </c>
      <c r="J10" s="36"/>
    </row>
    <row r="11" spans="1:12" ht="15.2" hidden="1" customHeight="1" x14ac:dyDescent="0.15">
      <c r="A11" s="31"/>
      <c r="B11" s="32"/>
      <c r="C11" s="32"/>
      <c r="D11" s="32" t="s">
        <v>131</v>
      </c>
      <c r="E11" s="32"/>
      <c r="F11" s="32"/>
      <c r="G11" s="34">
        <v>1733000</v>
      </c>
      <c r="H11" s="93"/>
      <c r="I11" s="34">
        <f t="shared" ref="I11:I39" si="0">SUM(G11:H11)</f>
        <v>1733000</v>
      </c>
    </row>
    <row r="12" spans="1:12" ht="15.2" hidden="1" customHeight="1" x14ac:dyDescent="0.15">
      <c r="A12" s="31"/>
      <c r="B12" s="32"/>
      <c r="C12" s="32"/>
      <c r="D12" s="32" t="s">
        <v>132</v>
      </c>
      <c r="E12" s="32"/>
      <c r="F12" s="32"/>
      <c r="G12" s="34">
        <v>1830000</v>
      </c>
      <c r="H12" s="93"/>
      <c r="I12" s="34">
        <f t="shared" si="0"/>
        <v>1830000</v>
      </c>
    </row>
    <row r="13" spans="1:12" ht="15.2" hidden="1" customHeight="1" x14ac:dyDescent="0.15">
      <c r="A13" s="31"/>
      <c r="B13" s="32"/>
      <c r="C13" s="32"/>
      <c r="D13" s="32" t="s">
        <v>133</v>
      </c>
      <c r="E13" s="32"/>
      <c r="F13" s="32"/>
      <c r="G13" s="34">
        <v>5760000</v>
      </c>
      <c r="H13" s="93"/>
      <c r="I13" s="34">
        <f t="shared" si="0"/>
        <v>5760000</v>
      </c>
      <c r="K13" s="36">
        <f>SUM(I10:I13)</f>
        <v>9383000</v>
      </c>
    </row>
    <row r="14" spans="1:12" ht="15.2" customHeight="1" x14ac:dyDescent="0.15">
      <c r="A14" s="31"/>
      <c r="B14" s="32"/>
      <c r="C14" s="32" t="s">
        <v>134</v>
      </c>
      <c r="D14" s="32"/>
      <c r="E14" s="32"/>
      <c r="F14" s="32"/>
      <c r="G14" s="34">
        <v>121749099</v>
      </c>
      <c r="H14" s="93">
        <v>148540831</v>
      </c>
      <c r="I14" s="103">
        <f>G14/H14</f>
        <v>0.81963388908198587</v>
      </c>
    </row>
    <row r="15" spans="1:12" ht="15.2" hidden="1" customHeight="1" x14ac:dyDescent="0.15">
      <c r="A15" s="31"/>
      <c r="B15" s="32"/>
      <c r="C15" s="32"/>
      <c r="D15" s="32" t="s">
        <v>314</v>
      </c>
      <c r="E15" s="32"/>
      <c r="F15" s="32"/>
      <c r="G15" s="34">
        <v>622864</v>
      </c>
      <c r="H15" s="93"/>
      <c r="I15" s="34">
        <f t="shared" ref="I15:I22" si="1">SUM(G15:H15)</f>
        <v>622864</v>
      </c>
    </row>
    <row r="16" spans="1:12" ht="15.2" hidden="1" customHeight="1" x14ac:dyDescent="0.15">
      <c r="A16" s="31"/>
      <c r="B16" s="32"/>
      <c r="C16" s="32"/>
      <c r="D16" s="32" t="s">
        <v>315</v>
      </c>
      <c r="E16" s="32"/>
      <c r="F16" s="32"/>
      <c r="G16" s="34">
        <v>447400</v>
      </c>
      <c r="H16" s="93"/>
      <c r="I16" s="34">
        <f t="shared" si="1"/>
        <v>447400</v>
      </c>
    </row>
    <row r="17" spans="1:12" ht="15.2" hidden="1" customHeight="1" x14ac:dyDescent="0.15">
      <c r="A17" s="31"/>
      <c r="B17" s="32"/>
      <c r="C17" s="32"/>
      <c r="D17" s="32" t="s">
        <v>316</v>
      </c>
      <c r="E17" s="32"/>
      <c r="F17" s="32"/>
      <c r="G17" s="34">
        <v>699950</v>
      </c>
      <c r="H17" s="93"/>
      <c r="I17" s="34">
        <f t="shared" si="1"/>
        <v>699950</v>
      </c>
    </row>
    <row r="18" spans="1:12" ht="15.2" hidden="1" customHeight="1" x14ac:dyDescent="0.15">
      <c r="A18" s="31"/>
      <c r="B18" s="32"/>
      <c r="C18" s="32"/>
      <c r="D18" s="32" t="s">
        <v>317</v>
      </c>
      <c r="E18" s="32"/>
      <c r="F18" s="32"/>
      <c r="G18" s="34">
        <v>8532573</v>
      </c>
      <c r="H18" s="93"/>
      <c r="I18" s="34">
        <f t="shared" si="1"/>
        <v>8532573</v>
      </c>
    </row>
    <row r="19" spans="1:12" ht="15.2" hidden="1" customHeight="1" x14ac:dyDescent="0.15">
      <c r="A19" s="31"/>
      <c r="B19" s="32"/>
      <c r="C19" s="32"/>
      <c r="D19" s="32" t="s">
        <v>307</v>
      </c>
      <c r="E19" s="32"/>
      <c r="F19" s="32"/>
      <c r="G19" s="34">
        <v>6424159</v>
      </c>
      <c r="H19" s="93"/>
      <c r="I19" s="34">
        <f t="shared" si="1"/>
        <v>6424159</v>
      </c>
    </row>
    <row r="20" spans="1:12" ht="15.2" hidden="1" customHeight="1" x14ac:dyDescent="0.15">
      <c r="A20" s="31"/>
      <c r="B20" s="32"/>
      <c r="C20" s="32"/>
      <c r="D20" s="32" t="s">
        <v>30</v>
      </c>
      <c r="E20" s="32"/>
      <c r="F20" s="32"/>
      <c r="G20" s="34">
        <v>8247916</v>
      </c>
      <c r="H20" s="93"/>
      <c r="I20" s="34">
        <f t="shared" si="1"/>
        <v>8247916</v>
      </c>
    </row>
    <row r="21" spans="1:12" ht="15.2" hidden="1" customHeight="1" x14ac:dyDescent="0.15">
      <c r="A21" s="31"/>
      <c r="B21" s="32"/>
      <c r="C21" s="32"/>
      <c r="D21" s="32" t="s">
        <v>135</v>
      </c>
      <c r="E21" s="32"/>
      <c r="F21" s="32"/>
      <c r="G21" s="34">
        <f>4874185+810155</f>
        <v>5684340</v>
      </c>
      <c r="H21" s="93"/>
      <c r="I21" s="34">
        <f t="shared" si="1"/>
        <v>5684340</v>
      </c>
    </row>
    <row r="22" spans="1:12" ht="15.2" hidden="1" customHeight="1" x14ac:dyDescent="0.15">
      <c r="A22" s="31"/>
      <c r="B22" s="32"/>
      <c r="C22" s="32"/>
      <c r="D22" s="32" t="s">
        <v>136</v>
      </c>
      <c r="E22" s="32"/>
      <c r="F22" s="32"/>
      <c r="G22" s="34">
        <f>24179118+7455425+1353166</f>
        <v>32987709</v>
      </c>
      <c r="H22" s="93"/>
      <c r="I22" s="34">
        <f t="shared" si="1"/>
        <v>32987709</v>
      </c>
      <c r="J22" s="36"/>
      <c r="K22" s="36">
        <f>SUM(I15:I22)</f>
        <v>63646911</v>
      </c>
      <c r="L22" s="36"/>
    </row>
    <row r="23" spans="1:12" ht="15.2" customHeight="1" x14ac:dyDescent="0.15">
      <c r="A23" s="31"/>
      <c r="B23" s="32"/>
      <c r="C23" s="32" t="s">
        <v>310</v>
      </c>
      <c r="D23" s="32"/>
      <c r="E23" s="32"/>
      <c r="F23" s="32"/>
      <c r="G23" s="34">
        <v>57682970</v>
      </c>
      <c r="H23" s="93">
        <v>12750000</v>
      </c>
      <c r="I23" s="103">
        <f>G23/H23</f>
        <v>4.524154509803922</v>
      </c>
    </row>
    <row r="24" spans="1:12" ht="15.2" hidden="1" customHeight="1" x14ac:dyDescent="0.15">
      <c r="A24" s="31"/>
      <c r="B24" s="32"/>
      <c r="C24" s="32"/>
      <c r="D24" s="32" t="s">
        <v>318</v>
      </c>
      <c r="E24" s="32"/>
      <c r="F24" s="32"/>
      <c r="G24" s="34">
        <v>670000</v>
      </c>
      <c r="H24" s="93"/>
      <c r="I24" s="34">
        <f>SUM(G24:H24)</f>
        <v>670000</v>
      </c>
    </row>
    <row r="25" spans="1:12" ht="15.2" hidden="1" customHeight="1" x14ac:dyDescent="0.15">
      <c r="A25" s="31"/>
      <c r="B25" s="32"/>
      <c r="C25" s="32"/>
      <c r="D25" s="32" t="s">
        <v>311</v>
      </c>
      <c r="E25" s="32"/>
      <c r="F25" s="32"/>
      <c r="G25" s="34">
        <v>1000000</v>
      </c>
      <c r="H25" s="93"/>
      <c r="I25" s="34">
        <f>SUM(G25:H25)</f>
        <v>1000000</v>
      </c>
    </row>
    <row r="26" spans="1:12" ht="15.2" hidden="1" customHeight="1" x14ac:dyDescent="0.15">
      <c r="A26" s="31"/>
      <c r="B26" s="32"/>
      <c r="C26" s="32"/>
      <c r="D26" s="32" t="s">
        <v>319</v>
      </c>
      <c r="E26" s="32"/>
      <c r="F26" s="32"/>
      <c r="G26" s="34">
        <v>700000</v>
      </c>
      <c r="H26" s="93"/>
      <c r="I26" s="34">
        <f t="shared" si="0"/>
        <v>700000</v>
      </c>
      <c r="K26" s="36">
        <f>SUM(I24:I26)</f>
        <v>2370000</v>
      </c>
    </row>
    <row r="27" spans="1:12" ht="15.2" hidden="1" customHeight="1" x14ac:dyDescent="0.15">
      <c r="A27" s="31"/>
      <c r="B27" s="32"/>
      <c r="C27" s="32"/>
      <c r="D27" s="32"/>
      <c r="E27" s="32"/>
      <c r="F27" s="32"/>
      <c r="G27" s="34"/>
      <c r="H27" s="93"/>
      <c r="I27" s="34">
        <f t="shared" si="0"/>
        <v>0</v>
      </c>
    </row>
    <row r="28" spans="1:12" ht="15.2" hidden="1" customHeight="1" x14ac:dyDescent="0.15">
      <c r="A28" s="31"/>
      <c r="B28" s="32"/>
      <c r="C28" s="32"/>
      <c r="D28" s="32"/>
      <c r="E28" s="32"/>
      <c r="F28" s="32"/>
      <c r="G28" s="34"/>
      <c r="H28" s="93"/>
      <c r="I28" s="34">
        <f t="shared" si="0"/>
        <v>0</v>
      </c>
      <c r="J28" s="36"/>
      <c r="K28" s="36">
        <f>SUM(I24:I28)</f>
        <v>2370000</v>
      </c>
      <c r="L28" s="36"/>
    </row>
    <row r="29" spans="1:12" ht="15.2" customHeight="1" x14ac:dyDescent="0.15">
      <c r="A29" s="31"/>
      <c r="B29" s="32"/>
      <c r="C29" s="32" t="s">
        <v>308</v>
      </c>
      <c r="D29" s="32"/>
      <c r="E29" s="32"/>
      <c r="F29" s="32"/>
      <c r="G29" s="34">
        <v>5542368</v>
      </c>
      <c r="H29" s="93">
        <v>3909411</v>
      </c>
      <c r="I29" s="103">
        <f>G29/H29</f>
        <v>1.4176989832995304</v>
      </c>
    </row>
    <row r="30" spans="1:12" ht="15.2" hidden="1" customHeight="1" x14ac:dyDescent="0.15">
      <c r="A30" s="31"/>
      <c r="B30" s="32"/>
      <c r="C30" s="32"/>
      <c r="D30" s="32" t="s">
        <v>328</v>
      </c>
      <c r="E30" s="32"/>
      <c r="F30" s="32"/>
      <c r="G30" s="34">
        <v>170000</v>
      </c>
      <c r="H30" s="93"/>
      <c r="I30" s="34">
        <f t="shared" si="0"/>
        <v>170000</v>
      </c>
      <c r="J30" s="36"/>
    </row>
    <row r="31" spans="1:12" ht="15.2" hidden="1" customHeight="1" x14ac:dyDescent="0.15">
      <c r="A31" s="31"/>
      <c r="B31" s="32"/>
      <c r="C31" s="32"/>
      <c r="D31" s="32" t="s">
        <v>329</v>
      </c>
      <c r="E31" s="32"/>
      <c r="F31" s="32"/>
      <c r="G31" s="34">
        <v>3045548</v>
      </c>
      <c r="H31" s="93"/>
      <c r="I31" s="34">
        <f t="shared" si="0"/>
        <v>3045548</v>
      </c>
    </row>
    <row r="32" spans="1:12" ht="15.2" hidden="1" customHeight="1" x14ac:dyDescent="0.15">
      <c r="A32" s="31"/>
      <c r="B32" s="32"/>
      <c r="C32" s="32"/>
      <c r="D32" s="32" t="s">
        <v>330</v>
      </c>
      <c r="E32" s="32"/>
      <c r="F32" s="32"/>
      <c r="G32" s="34">
        <v>40680</v>
      </c>
      <c r="H32" s="93"/>
      <c r="I32" s="34">
        <f t="shared" si="0"/>
        <v>40680</v>
      </c>
    </row>
    <row r="33" spans="1:11" ht="15.2" hidden="1" customHeight="1" x14ac:dyDescent="0.15">
      <c r="A33" s="31"/>
      <c r="B33" s="32"/>
      <c r="C33" s="32"/>
      <c r="D33" s="32" t="str">
        <f>単年度試算表!A51 &amp; "収入"</f>
        <v>啓蒙広報事業収入</v>
      </c>
      <c r="E33" s="32"/>
      <c r="F33" s="32"/>
      <c r="G33" s="34">
        <v>0</v>
      </c>
      <c r="H33" s="93"/>
      <c r="I33" s="34">
        <f t="shared" si="0"/>
        <v>0</v>
      </c>
    </row>
    <row r="34" spans="1:11" ht="15.2" hidden="1" customHeight="1" x14ac:dyDescent="0.15">
      <c r="A34" s="31"/>
      <c r="B34" s="32"/>
      <c r="C34" s="32"/>
      <c r="D34" s="32" t="str">
        <f>単年度試算表!A52</f>
        <v>認定料収入</v>
      </c>
      <c r="E34" s="32"/>
      <c r="F34" s="32"/>
      <c r="G34" s="34">
        <v>220000</v>
      </c>
      <c r="H34" s="93"/>
      <c r="I34" s="34">
        <f t="shared" si="0"/>
        <v>220000</v>
      </c>
    </row>
    <row r="35" spans="1:11" ht="15.2" hidden="1" customHeight="1" x14ac:dyDescent="0.15">
      <c r="A35" s="31"/>
      <c r="B35" s="32"/>
      <c r="C35" s="32"/>
      <c r="D35" s="32" t="str">
        <f>単年度試算表!A53</f>
        <v>物販売上</v>
      </c>
      <c r="E35" s="32"/>
      <c r="F35" s="32"/>
      <c r="G35" s="93">
        <v>2412201</v>
      </c>
      <c r="H35" s="93"/>
      <c r="I35" s="34">
        <f t="shared" si="0"/>
        <v>2412201</v>
      </c>
      <c r="K35" s="36">
        <f>SUM(I30:I35)</f>
        <v>5888429</v>
      </c>
    </row>
    <row r="36" spans="1:11" ht="15.2" customHeight="1" x14ac:dyDescent="0.15">
      <c r="A36" s="31"/>
      <c r="B36" s="32"/>
      <c r="C36" s="32" t="s">
        <v>309</v>
      </c>
      <c r="D36" s="32"/>
      <c r="E36" s="32"/>
      <c r="F36" s="32"/>
      <c r="G36" s="34">
        <v>2579334</v>
      </c>
      <c r="H36" s="93">
        <v>1366582</v>
      </c>
      <c r="I36" s="103">
        <f>G36/H36</f>
        <v>1.887434489844005</v>
      </c>
    </row>
    <row r="37" spans="1:11" ht="15.2" hidden="1" customHeight="1" x14ac:dyDescent="0.15">
      <c r="A37" s="31"/>
      <c r="B37" s="32"/>
      <c r="C37" s="32"/>
      <c r="D37" s="32" t="str">
        <f>単年度試算表!A150</f>
        <v>受取利息</v>
      </c>
      <c r="E37" s="32"/>
      <c r="F37" s="32"/>
      <c r="G37" s="34">
        <v>38</v>
      </c>
      <c r="H37" s="93"/>
      <c r="I37" s="34">
        <f t="shared" ref="I37" si="2">SUM(G37:H37)</f>
        <v>38</v>
      </c>
    </row>
    <row r="38" spans="1:11" ht="15.2" hidden="1" customHeight="1" x14ac:dyDescent="0.15">
      <c r="A38" s="31"/>
      <c r="B38" s="32"/>
      <c r="C38" s="32"/>
      <c r="D38" s="32" t="s">
        <v>299</v>
      </c>
      <c r="E38" s="32"/>
      <c r="F38" s="32"/>
      <c r="G38" s="34">
        <v>1023654</v>
      </c>
      <c r="H38" s="93"/>
      <c r="I38" s="34">
        <f t="shared" si="0"/>
        <v>1023654</v>
      </c>
    </row>
    <row r="39" spans="1:11" ht="15.2" hidden="1" customHeight="1" x14ac:dyDescent="0.15">
      <c r="A39" s="31"/>
      <c r="B39" s="32"/>
      <c r="C39" s="32"/>
      <c r="D39" s="32" t="str">
        <f>単年度試算表!A151</f>
        <v>ロイヤリティ</v>
      </c>
      <c r="E39" s="32"/>
      <c r="F39" s="32"/>
      <c r="G39" s="93">
        <v>454941</v>
      </c>
      <c r="H39" s="93"/>
      <c r="I39" s="34">
        <f t="shared" si="0"/>
        <v>454941</v>
      </c>
      <c r="K39" s="36">
        <f>SUM(I37:I39)</f>
        <v>1478633</v>
      </c>
    </row>
    <row r="40" spans="1:11" ht="15.2" customHeight="1" x14ac:dyDescent="0.15">
      <c r="A40" s="31"/>
      <c r="B40" s="32" t="s">
        <v>137</v>
      </c>
      <c r="C40" s="32"/>
      <c r="D40" s="32"/>
      <c r="E40" s="32"/>
      <c r="F40" s="32"/>
      <c r="G40" s="35">
        <f>G9+G14+G23+G29+G36</f>
        <v>196180771</v>
      </c>
      <c r="H40" s="94">
        <f>SUM(H9:H39)</f>
        <v>175618324</v>
      </c>
      <c r="I40" s="104">
        <f>G40/H40</f>
        <v>1.1170859995224645</v>
      </c>
      <c r="J40" s="36"/>
    </row>
    <row r="41" spans="1:11" ht="15.2" customHeight="1" x14ac:dyDescent="0.15">
      <c r="A41" s="31"/>
      <c r="B41" s="32" t="s">
        <v>138</v>
      </c>
      <c r="C41" s="32"/>
      <c r="D41" s="32"/>
      <c r="E41" s="32"/>
      <c r="F41" s="32"/>
      <c r="G41" s="33"/>
      <c r="H41" s="93"/>
      <c r="I41" s="33"/>
    </row>
    <row r="42" spans="1:11" ht="15.2" customHeight="1" x14ac:dyDescent="0.15">
      <c r="A42" s="31"/>
      <c r="B42" s="32"/>
      <c r="C42" s="32" t="s">
        <v>139</v>
      </c>
      <c r="D42" s="32"/>
      <c r="E42" s="32"/>
      <c r="F42" s="32"/>
      <c r="G42" s="33"/>
      <c r="H42" s="93"/>
      <c r="I42" s="33"/>
    </row>
    <row r="43" spans="1:11" ht="15.2" customHeight="1" x14ac:dyDescent="0.15">
      <c r="A43" s="31"/>
      <c r="B43" s="32"/>
      <c r="C43" s="32"/>
      <c r="D43" s="32" t="s">
        <v>140</v>
      </c>
      <c r="E43" s="32"/>
      <c r="F43" s="32"/>
      <c r="G43" s="34">
        <v>43661755</v>
      </c>
      <c r="H43" s="93">
        <v>45283096</v>
      </c>
      <c r="I43" s="103">
        <f>G43/H43</f>
        <v>0.96419544723708817</v>
      </c>
    </row>
    <row r="44" spans="1:11" ht="15.2" hidden="1" customHeight="1" x14ac:dyDescent="0.15">
      <c r="A44" s="31"/>
      <c r="B44" s="32"/>
      <c r="C44" s="32"/>
      <c r="D44" s="32"/>
      <c r="E44" s="32" t="str">
        <f>単年度試算表!A58</f>
        <v>給料</v>
      </c>
      <c r="F44" s="32"/>
      <c r="G44" s="34">
        <v>29943994</v>
      </c>
      <c r="H44" s="93"/>
      <c r="I44" s="34">
        <f t="shared" ref="I44:I99" si="3">SUM(G44:H44)</f>
        <v>29943994</v>
      </c>
    </row>
    <row r="45" spans="1:11" ht="15.2" hidden="1" customHeight="1" x14ac:dyDescent="0.15">
      <c r="A45" s="31"/>
      <c r="B45" s="32"/>
      <c r="C45" s="32"/>
      <c r="D45" s="32"/>
      <c r="E45" s="32" t="str">
        <f>単年度試算表!A65</f>
        <v>法定福利費</v>
      </c>
      <c r="F45" s="32"/>
      <c r="G45" s="34">
        <v>4549212</v>
      </c>
      <c r="H45" s="93"/>
      <c r="I45" s="34">
        <f t="shared" si="3"/>
        <v>4549212</v>
      </c>
    </row>
    <row r="46" spans="1:11" ht="15.2" hidden="1" customHeight="1" x14ac:dyDescent="0.15">
      <c r="A46" s="31"/>
      <c r="B46" s="32"/>
      <c r="C46" s="32"/>
      <c r="D46" s="32"/>
      <c r="E46" s="32" t="str">
        <f>単年度試算表!A64</f>
        <v>バイト代</v>
      </c>
      <c r="F46" s="32"/>
      <c r="G46" s="34">
        <v>0</v>
      </c>
      <c r="H46" s="93"/>
      <c r="I46" s="34">
        <f t="shared" si="3"/>
        <v>0</v>
      </c>
    </row>
    <row r="47" spans="1:11" ht="15.2" hidden="1" customHeight="1" x14ac:dyDescent="0.15">
      <c r="A47" s="31"/>
      <c r="B47" s="32"/>
      <c r="C47" s="32"/>
      <c r="D47" s="32"/>
      <c r="E47" s="32" t="str">
        <f>単年度試算表!A70</f>
        <v>福利厚生費</v>
      </c>
      <c r="F47" s="32"/>
      <c r="G47" s="34">
        <v>440000</v>
      </c>
      <c r="H47" s="93"/>
      <c r="I47" s="34">
        <f t="shared" si="3"/>
        <v>440000</v>
      </c>
    </row>
    <row r="48" spans="1:11" ht="15.2" hidden="1" customHeight="1" x14ac:dyDescent="0.15">
      <c r="A48" s="31"/>
      <c r="B48" s="32"/>
      <c r="C48" s="32"/>
      <c r="D48" s="32" t="s">
        <v>142</v>
      </c>
      <c r="E48" s="32"/>
      <c r="F48" s="32"/>
      <c r="G48" s="35">
        <f>SUM(G44:G47)</f>
        <v>34933206</v>
      </c>
      <c r="H48" s="94">
        <f>SUM(H44:H47)</f>
        <v>0</v>
      </c>
      <c r="I48" s="35">
        <f>SUM(I44:I47)</f>
        <v>34933206</v>
      </c>
    </row>
    <row r="49" spans="1:9" ht="15.2" customHeight="1" x14ac:dyDescent="0.15">
      <c r="A49" s="31"/>
      <c r="B49" s="32"/>
      <c r="C49" s="32"/>
      <c r="D49" s="32" t="s">
        <v>141</v>
      </c>
      <c r="E49" s="32"/>
      <c r="F49" s="32"/>
      <c r="G49" s="34">
        <v>81921508</v>
      </c>
      <c r="H49" s="93">
        <v>58669940</v>
      </c>
      <c r="I49" s="103">
        <f>G49/H49</f>
        <v>1.3963114330779953</v>
      </c>
    </row>
    <row r="50" spans="1:9" ht="15.2" hidden="1" customHeight="1" x14ac:dyDescent="0.15">
      <c r="A50" s="31"/>
      <c r="B50" s="32"/>
      <c r="C50" s="32"/>
      <c r="D50" s="32"/>
      <c r="E50" s="32" t="s">
        <v>176</v>
      </c>
      <c r="F50" s="32"/>
      <c r="G50" s="93">
        <v>1197484</v>
      </c>
      <c r="H50" s="93"/>
      <c r="I50" s="34">
        <f t="shared" si="3"/>
        <v>1197484</v>
      </c>
    </row>
    <row r="51" spans="1:9" ht="15.2" hidden="1" customHeight="1" x14ac:dyDescent="0.15">
      <c r="A51" s="31"/>
      <c r="B51" s="32"/>
      <c r="C51" s="32"/>
      <c r="D51" s="32"/>
      <c r="E51" s="32" t="str">
        <f>単年度試算表!A74</f>
        <v>修繕費</v>
      </c>
      <c r="F51" s="32"/>
      <c r="G51" s="93">
        <v>95040</v>
      </c>
      <c r="H51" s="93"/>
      <c r="I51" s="34">
        <f t="shared" si="3"/>
        <v>95040</v>
      </c>
    </row>
    <row r="52" spans="1:9" ht="15.2" hidden="1" customHeight="1" x14ac:dyDescent="0.15">
      <c r="A52" s="31"/>
      <c r="B52" s="32"/>
      <c r="C52" s="32"/>
      <c r="D52" s="32"/>
      <c r="E52" s="32" t="str">
        <f>単年度試算表!A77</f>
        <v>旅費交通費</v>
      </c>
      <c r="F52" s="32"/>
      <c r="G52" s="93">
        <v>5024298</v>
      </c>
      <c r="H52" s="93"/>
      <c r="I52" s="34">
        <f t="shared" si="3"/>
        <v>5024298</v>
      </c>
    </row>
    <row r="53" spans="1:9" ht="15.2" hidden="1" customHeight="1" x14ac:dyDescent="0.15">
      <c r="A53" s="31"/>
      <c r="B53" s="32"/>
      <c r="C53" s="32"/>
      <c r="D53" s="32"/>
      <c r="E53" s="32" t="str">
        <f>単年度試算表!A86</f>
        <v>水道光熱費</v>
      </c>
      <c r="F53" s="32"/>
      <c r="G53" s="93">
        <v>141934</v>
      </c>
      <c r="H53" s="93"/>
      <c r="I53" s="34">
        <f t="shared" si="3"/>
        <v>141934</v>
      </c>
    </row>
    <row r="54" spans="1:9" ht="15.2" hidden="1" customHeight="1" x14ac:dyDescent="0.15">
      <c r="A54" s="31"/>
      <c r="B54" s="32"/>
      <c r="C54" s="32"/>
      <c r="D54" s="32"/>
      <c r="E54" s="32" t="str">
        <f>単年度試算表!A89</f>
        <v>通信費</v>
      </c>
      <c r="F54" s="32"/>
      <c r="G54" s="93">
        <v>36653</v>
      </c>
      <c r="H54" s="93"/>
      <c r="I54" s="34">
        <f t="shared" si="3"/>
        <v>36653</v>
      </c>
    </row>
    <row r="55" spans="1:9" ht="15.2" hidden="1" customHeight="1" x14ac:dyDescent="0.15">
      <c r="A55" s="31"/>
      <c r="B55" s="32"/>
      <c r="C55" s="32"/>
      <c r="D55" s="32"/>
      <c r="E55" s="32" t="str">
        <f>単年度試算表!A96</f>
        <v>賃借料</v>
      </c>
      <c r="F55" s="32"/>
      <c r="G55" s="93">
        <v>2549880</v>
      </c>
      <c r="H55" s="93"/>
      <c r="I55" s="34">
        <f t="shared" si="3"/>
        <v>2549880</v>
      </c>
    </row>
    <row r="56" spans="1:9" ht="15.2" hidden="1" customHeight="1" x14ac:dyDescent="0.15">
      <c r="A56" s="31"/>
      <c r="B56" s="32"/>
      <c r="C56" s="32"/>
      <c r="D56" s="32"/>
      <c r="E56" s="32" t="str">
        <f>単年度試算表!A98</f>
        <v>減価償却費</v>
      </c>
      <c r="F56" s="32"/>
      <c r="G56" s="93">
        <v>904544</v>
      </c>
      <c r="H56" s="93"/>
      <c r="I56" s="34">
        <f t="shared" si="3"/>
        <v>904544</v>
      </c>
    </row>
    <row r="57" spans="1:9" ht="15.2" hidden="1" customHeight="1" x14ac:dyDescent="0.15">
      <c r="A57" s="31"/>
      <c r="B57" s="32"/>
      <c r="C57" s="32"/>
      <c r="D57" s="32"/>
      <c r="E57" s="32" t="str">
        <f>単年度試算表!A102</f>
        <v>消耗品費</v>
      </c>
      <c r="F57" s="32"/>
      <c r="G57" s="93">
        <v>7707897</v>
      </c>
      <c r="H57" s="93"/>
      <c r="I57" s="34">
        <f t="shared" si="3"/>
        <v>7707897</v>
      </c>
    </row>
    <row r="58" spans="1:9" ht="15.2" hidden="1" customHeight="1" x14ac:dyDescent="0.15">
      <c r="A58" s="31"/>
      <c r="B58" s="32"/>
      <c r="C58" s="32"/>
      <c r="D58" s="32"/>
      <c r="E58" s="32" t="str">
        <f>単年度試算表!A110</f>
        <v>医療費</v>
      </c>
      <c r="F58" s="32"/>
      <c r="G58" s="93">
        <v>2197058</v>
      </c>
      <c r="H58" s="93"/>
      <c r="I58" s="34">
        <f t="shared" si="3"/>
        <v>2197058</v>
      </c>
    </row>
    <row r="59" spans="1:9" ht="15.2" hidden="1" customHeight="1" x14ac:dyDescent="0.15">
      <c r="A59" s="31"/>
      <c r="B59" s="32"/>
      <c r="C59" s="32"/>
      <c r="D59" s="32"/>
      <c r="E59" s="32" t="str">
        <f>単年度試算表!A113</f>
        <v>印刷費</v>
      </c>
      <c r="F59" s="32"/>
      <c r="G59" s="93">
        <v>621376</v>
      </c>
      <c r="H59" s="93"/>
      <c r="I59" s="34">
        <f t="shared" si="3"/>
        <v>621376</v>
      </c>
    </row>
    <row r="60" spans="1:9" ht="15.2" hidden="1" customHeight="1" x14ac:dyDescent="0.15">
      <c r="A60" s="31"/>
      <c r="B60" s="32"/>
      <c r="C60" s="32"/>
      <c r="D60" s="32"/>
      <c r="E60" s="32" t="str">
        <f>単年度試算表!A117</f>
        <v>運賃</v>
      </c>
      <c r="F60" s="32"/>
      <c r="G60" s="93">
        <v>0</v>
      </c>
      <c r="H60" s="93"/>
      <c r="I60" s="34">
        <f t="shared" si="3"/>
        <v>0</v>
      </c>
    </row>
    <row r="61" spans="1:9" ht="15.2" hidden="1" customHeight="1" x14ac:dyDescent="0.15">
      <c r="A61" s="31"/>
      <c r="B61" s="32"/>
      <c r="C61" s="32"/>
      <c r="D61" s="32"/>
      <c r="E61" s="32" t="str">
        <f>単年度試算表!A120</f>
        <v>租税公課</v>
      </c>
      <c r="F61" s="32"/>
      <c r="G61" s="93">
        <v>342900</v>
      </c>
      <c r="H61" s="93"/>
      <c r="I61" s="34">
        <f t="shared" si="3"/>
        <v>342900</v>
      </c>
    </row>
    <row r="62" spans="1:9" ht="15.2" hidden="1" customHeight="1" x14ac:dyDescent="0.15">
      <c r="A62" s="31"/>
      <c r="B62" s="32"/>
      <c r="C62" s="32"/>
      <c r="D62" s="32"/>
      <c r="E62" s="32" t="s">
        <v>302</v>
      </c>
      <c r="F62" s="32"/>
      <c r="G62" s="93">
        <v>521540</v>
      </c>
      <c r="H62" s="93"/>
      <c r="I62" s="34">
        <f t="shared" si="3"/>
        <v>521540</v>
      </c>
    </row>
    <row r="63" spans="1:9" ht="15.2" hidden="1" customHeight="1" x14ac:dyDescent="0.15">
      <c r="A63" s="31"/>
      <c r="B63" s="32"/>
      <c r="C63" s="32"/>
      <c r="D63" s="32"/>
      <c r="E63" s="32" t="s">
        <v>296</v>
      </c>
      <c r="F63" s="32"/>
      <c r="G63" s="93">
        <v>375911</v>
      </c>
      <c r="H63" s="93"/>
      <c r="I63" s="34">
        <f t="shared" si="3"/>
        <v>375911</v>
      </c>
    </row>
    <row r="64" spans="1:9" ht="15.2" hidden="1" customHeight="1" x14ac:dyDescent="0.15">
      <c r="A64" s="31"/>
      <c r="B64" s="32"/>
      <c r="C64" s="32"/>
      <c r="D64" s="32"/>
      <c r="E64" s="32" t="str">
        <f>単年度試算表!A129</f>
        <v>新聞図書費</v>
      </c>
      <c r="F64" s="32"/>
      <c r="G64" s="93">
        <v>0</v>
      </c>
      <c r="H64" s="93"/>
      <c r="I64" s="34">
        <f t="shared" si="3"/>
        <v>0</v>
      </c>
    </row>
    <row r="65" spans="1:9" ht="15.2" hidden="1" customHeight="1" x14ac:dyDescent="0.15">
      <c r="A65" s="31"/>
      <c r="B65" s="32"/>
      <c r="C65" s="32"/>
      <c r="D65" s="32"/>
      <c r="E65" s="32" t="str">
        <f>単年度試算表!A130</f>
        <v>諸会費</v>
      </c>
      <c r="F65" s="32"/>
      <c r="G65" s="93">
        <v>43000</v>
      </c>
      <c r="H65" s="93"/>
      <c r="I65" s="34">
        <f t="shared" si="3"/>
        <v>43000</v>
      </c>
    </row>
    <row r="66" spans="1:9" ht="15.2" hidden="1" customHeight="1" x14ac:dyDescent="0.15">
      <c r="A66" s="31"/>
      <c r="B66" s="32"/>
      <c r="C66" s="32"/>
      <c r="D66" s="32"/>
      <c r="E66" s="32" t="str">
        <f>単年度試算表!A135</f>
        <v>会議費</v>
      </c>
      <c r="F66" s="32"/>
      <c r="G66" s="93">
        <v>0</v>
      </c>
      <c r="H66" s="93"/>
      <c r="I66" s="34">
        <f t="shared" si="3"/>
        <v>0</v>
      </c>
    </row>
    <row r="67" spans="1:9" ht="15.2" hidden="1" customHeight="1" x14ac:dyDescent="0.15">
      <c r="A67" s="31"/>
      <c r="B67" s="32"/>
      <c r="C67" s="32"/>
      <c r="D67" s="32"/>
      <c r="E67" s="32" t="s">
        <v>324</v>
      </c>
      <c r="F67" s="32"/>
      <c r="G67" s="93">
        <v>278800</v>
      </c>
      <c r="H67" s="93"/>
      <c r="I67" s="34">
        <f t="shared" si="3"/>
        <v>278800</v>
      </c>
    </row>
    <row r="68" spans="1:9" ht="15.2" hidden="1" customHeight="1" x14ac:dyDescent="0.15">
      <c r="A68" s="31"/>
      <c r="B68" s="32"/>
      <c r="C68" s="32"/>
      <c r="D68" s="32"/>
      <c r="E68" s="32" t="s">
        <v>301</v>
      </c>
      <c r="F68" s="32"/>
      <c r="G68" s="93">
        <v>1620</v>
      </c>
      <c r="H68" s="93"/>
      <c r="I68" s="34">
        <f t="shared" si="3"/>
        <v>1620</v>
      </c>
    </row>
    <row r="69" spans="1:9" ht="15.2" hidden="1" customHeight="1" x14ac:dyDescent="0.15">
      <c r="A69" s="31"/>
      <c r="B69" s="32"/>
      <c r="C69" s="32"/>
      <c r="D69" s="32"/>
      <c r="E69" s="32" t="str">
        <f>単年度試算表!A139</f>
        <v>支払手数料</v>
      </c>
      <c r="F69" s="32"/>
      <c r="G69" s="93">
        <v>1488994</v>
      </c>
      <c r="H69" s="93"/>
      <c r="I69" s="34">
        <f t="shared" si="3"/>
        <v>1488994</v>
      </c>
    </row>
    <row r="70" spans="1:9" ht="15.2" hidden="1" customHeight="1" x14ac:dyDescent="0.15">
      <c r="A70" s="31"/>
      <c r="B70" s="32"/>
      <c r="C70" s="32"/>
      <c r="D70" s="32"/>
      <c r="E70" s="32" t="str">
        <f>単年度試算表!A145</f>
        <v>雑費</v>
      </c>
      <c r="F70" s="32"/>
      <c r="G70" s="93">
        <v>45200</v>
      </c>
      <c r="H70" s="93"/>
      <c r="I70" s="34">
        <f t="shared" si="3"/>
        <v>45200</v>
      </c>
    </row>
    <row r="71" spans="1:9" ht="15.2" hidden="1" customHeight="1" x14ac:dyDescent="0.15">
      <c r="A71" s="31"/>
      <c r="B71" s="32"/>
      <c r="C71" s="32"/>
      <c r="D71" s="32" t="s">
        <v>143</v>
      </c>
      <c r="E71" s="32"/>
      <c r="F71" s="32"/>
      <c r="G71" s="35">
        <f>SUM(G50:G70)</f>
        <v>23574129</v>
      </c>
      <c r="H71" s="94">
        <f>SUM(H50:H70)</f>
        <v>0</v>
      </c>
      <c r="I71" s="35">
        <f>SUM(I50:I70)</f>
        <v>23574129</v>
      </c>
    </row>
    <row r="72" spans="1:9" ht="15.2" customHeight="1" x14ac:dyDescent="0.15">
      <c r="A72" s="31"/>
      <c r="B72" s="32"/>
      <c r="C72" s="32" t="s">
        <v>144</v>
      </c>
      <c r="D72" s="32"/>
      <c r="E72" s="32"/>
      <c r="F72" s="32"/>
      <c r="G72" s="35">
        <f>G43+G49</f>
        <v>125583263</v>
      </c>
      <c r="H72" s="94">
        <f>H43+H49</f>
        <v>103953036</v>
      </c>
      <c r="I72" s="104">
        <f>G72/H72</f>
        <v>1.2080769146559607</v>
      </c>
    </row>
    <row r="73" spans="1:9" ht="15.2" customHeight="1" x14ac:dyDescent="0.15">
      <c r="A73" s="31"/>
      <c r="B73" s="32"/>
      <c r="C73" s="32" t="s">
        <v>145</v>
      </c>
      <c r="D73" s="32"/>
      <c r="E73" s="32"/>
      <c r="F73" s="32"/>
      <c r="G73" s="33"/>
      <c r="H73" s="93"/>
      <c r="I73" s="34"/>
    </row>
    <row r="74" spans="1:9" ht="15.2" customHeight="1" x14ac:dyDescent="0.15">
      <c r="A74" s="31"/>
      <c r="B74" s="32"/>
      <c r="C74" s="32"/>
      <c r="D74" s="32" t="s">
        <v>140</v>
      </c>
      <c r="E74" s="32"/>
      <c r="F74" s="32"/>
      <c r="G74" s="34">
        <v>6771043</v>
      </c>
      <c r="H74" s="93">
        <v>8185589</v>
      </c>
      <c r="I74" s="103">
        <f>G74/H74</f>
        <v>0.82719068841594656</v>
      </c>
    </row>
    <row r="75" spans="1:9" ht="15.2" hidden="1" customHeight="1" x14ac:dyDescent="0.15">
      <c r="A75" s="31"/>
      <c r="B75" s="32"/>
      <c r="C75" s="32"/>
      <c r="D75" s="32"/>
      <c r="E75" s="32" t="str">
        <f>単年度試算表!A57</f>
        <v>役員報酬</v>
      </c>
      <c r="F75" s="32"/>
      <c r="G75" s="34">
        <f>500000+1800000</f>
        <v>2300000</v>
      </c>
      <c r="H75" s="93"/>
      <c r="I75" s="34">
        <f t="shared" si="3"/>
        <v>2300000</v>
      </c>
    </row>
    <row r="76" spans="1:9" ht="15.2" hidden="1" customHeight="1" x14ac:dyDescent="0.15">
      <c r="A76" s="31"/>
      <c r="B76" s="32"/>
      <c r="C76" s="32"/>
      <c r="D76" s="32"/>
      <c r="E76" s="32" t="str">
        <f>単年度試算表!A63</f>
        <v>給料</v>
      </c>
      <c r="F76" s="32"/>
      <c r="G76" s="34">
        <v>2983536</v>
      </c>
      <c r="H76" s="93"/>
      <c r="I76" s="34">
        <f t="shared" si="3"/>
        <v>2983536</v>
      </c>
    </row>
    <row r="77" spans="1:9" ht="15.2" hidden="1" customHeight="1" x14ac:dyDescent="0.15">
      <c r="A77" s="31"/>
      <c r="B77" s="32"/>
      <c r="C77" s="32"/>
      <c r="D77" s="32"/>
      <c r="E77" s="32" t="str">
        <f>単年度試算表!A69</f>
        <v>法定福利費</v>
      </c>
      <c r="F77" s="32"/>
      <c r="G77" s="34">
        <v>888502</v>
      </c>
      <c r="H77" s="93"/>
      <c r="I77" s="34">
        <f t="shared" si="3"/>
        <v>888502</v>
      </c>
    </row>
    <row r="78" spans="1:9" ht="15.2" hidden="1" customHeight="1" x14ac:dyDescent="0.15">
      <c r="A78" s="31"/>
      <c r="B78" s="32"/>
      <c r="C78" s="32"/>
      <c r="D78" s="32"/>
      <c r="E78" s="32" t="str">
        <f>単年度試算表!A73</f>
        <v>福利厚生費</v>
      </c>
      <c r="F78" s="32"/>
      <c r="G78" s="34">
        <v>141884</v>
      </c>
      <c r="H78" s="93"/>
      <c r="I78" s="34">
        <f t="shared" si="3"/>
        <v>141884</v>
      </c>
    </row>
    <row r="79" spans="1:9" ht="15.2" hidden="1" customHeight="1" x14ac:dyDescent="0.15">
      <c r="A79" s="31"/>
      <c r="B79" s="32"/>
      <c r="C79" s="32"/>
      <c r="D79" s="32" t="s">
        <v>142</v>
      </c>
      <c r="E79" s="32"/>
      <c r="F79" s="32"/>
      <c r="G79" s="35">
        <f>SUM(G75:G78)</f>
        <v>6313922</v>
      </c>
      <c r="H79" s="94">
        <f>SUM(H75:H78)</f>
        <v>0</v>
      </c>
      <c r="I79" s="35">
        <f>SUM(I75:I78)</f>
        <v>6313922</v>
      </c>
    </row>
    <row r="80" spans="1:9" ht="15.2" customHeight="1" x14ac:dyDescent="0.15">
      <c r="A80" s="31"/>
      <c r="B80" s="32"/>
      <c r="C80" s="32"/>
      <c r="D80" s="32" t="s">
        <v>141</v>
      </c>
      <c r="E80" s="32"/>
      <c r="F80" s="32"/>
      <c r="G80" s="34">
        <v>8601741</v>
      </c>
      <c r="H80" s="93">
        <v>10815294</v>
      </c>
      <c r="I80" s="103">
        <f>G80/H80</f>
        <v>0.7953312226186362</v>
      </c>
    </row>
    <row r="81" spans="1:9" ht="15.2" hidden="1" customHeight="1" x14ac:dyDescent="0.15">
      <c r="A81" s="31"/>
      <c r="B81" s="32"/>
      <c r="C81" s="32"/>
      <c r="D81" s="32"/>
      <c r="E81" s="32" t="str">
        <f>単年度試算表!A76</f>
        <v>修繕費</v>
      </c>
      <c r="F81" s="32"/>
      <c r="G81" s="34">
        <v>1165400</v>
      </c>
      <c r="H81" s="93"/>
      <c r="I81" s="34">
        <f t="shared" si="3"/>
        <v>1165400</v>
      </c>
    </row>
    <row r="82" spans="1:9" ht="15.2" hidden="1" customHeight="1" x14ac:dyDescent="0.15">
      <c r="A82" s="31"/>
      <c r="B82" s="32"/>
      <c r="C82" s="32"/>
      <c r="D82" s="32"/>
      <c r="E82" s="32" t="str">
        <f>単年度試算表!A77</f>
        <v>旅費交通費</v>
      </c>
      <c r="F82" s="32"/>
      <c r="G82" s="34">
        <v>397141</v>
      </c>
      <c r="H82" s="93"/>
      <c r="I82" s="34">
        <f t="shared" si="3"/>
        <v>397141</v>
      </c>
    </row>
    <row r="83" spans="1:9" ht="15.2" hidden="1" customHeight="1" x14ac:dyDescent="0.15">
      <c r="A83" s="31"/>
      <c r="B83" s="32"/>
      <c r="C83" s="32"/>
      <c r="D83" s="32"/>
      <c r="E83" s="32" t="str">
        <f>単年度試算表!A88</f>
        <v>水道光熱費</v>
      </c>
      <c r="F83" s="32"/>
      <c r="G83" s="34">
        <v>1236542</v>
      </c>
      <c r="H83" s="93"/>
      <c r="I83" s="34">
        <f t="shared" si="3"/>
        <v>1236542</v>
      </c>
    </row>
    <row r="84" spans="1:9" ht="15.2" hidden="1" customHeight="1" x14ac:dyDescent="0.15">
      <c r="A84" s="31"/>
      <c r="B84" s="32"/>
      <c r="C84" s="32"/>
      <c r="D84" s="32"/>
      <c r="E84" s="32" t="str">
        <f>単年度試算表!A95</f>
        <v>通信費</v>
      </c>
      <c r="F84" s="32"/>
      <c r="G84" s="34">
        <v>1969514</v>
      </c>
      <c r="H84" s="93"/>
      <c r="I84" s="34">
        <f t="shared" si="3"/>
        <v>1969514</v>
      </c>
    </row>
    <row r="85" spans="1:9" ht="15.2" hidden="1" customHeight="1" x14ac:dyDescent="0.15">
      <c r="A85" s="31"/>
      <c r="B85" s="32"/>
      <c r="C85" s="32"/>
      <c r="D85" s="32"/>
      <c r="E85" s="32" t="str">
        <f>単年度試算表!A96</f>
        <v>賃借料</v>
      </c>
      <c r="F85" s="32"/>
      <c r="G85" s="34">
        <v>3369344</v>
      </c>
      <c r="H85" s="93"/>
      <c r="I85" s="34">
        <f t="shared" si="3"/>
        <v>3369344</v>
      </c>
    </row>
    <row r="86" spans="1:9" ht="15.2" hidden="1" customHeight="1" x14ac:dyDescent="0.15">
      <c r="A86" s="31"/>
      <c r="B86" s="32"/>
      <c r="C86" s="32"/>
      <c r="D86" s="32"/>
      <c r="E86" s="32" t="str">
        <f>単年度試算表!A101</f>
        <v>減価償却費</v>
      </c>
      <c r="F86" s="32"/>
      <c r="G86" s="34">
        <v>2521790</v>
      </c>
      <c r="H86" s="93"/>
      <c r="I86" s="34">
        <f t="shared" si="3"/>
        <v>2521790</v>
      </c>
    </row>
    <row r="87" spans="1:9" ht="15.2" hidden="1" customHeight="1" x14ac:dyDescent="0.15">
      <c r="A87" s="31"/>
      <c r="B87" s="32"/>
      <c r="C87" s="32"/>
      <c r="D87" s="32"/>
      <c r="E87" s="32" t="str">
        <f>単年度試算表!A109</f>
        <v>消耗品費</v>
      </c>
      <c r="F87" s="32"/>
      <c r="G87" s="34">
        <v>1395534</v>
      </c>
      <c r="H87" s="93"/>
      <c r="I87" s="34">
        <f t="shared" si="3"/>
        <v>1395534</v>
      </c>
    </row>
    <row r="88" spans="1:9" ht="15.2" hidden="1" customHeight="1" x14ac:dyDescent="0.15">
      <c r="A88" s="31"/>
      <c r="B88" s="32"/>
      <c r="C88" s="32"/>
      <c r="D88" s="32"/>
      <c r="E88" s="32" t="str">
        <f>単年度試算表!A113</f>
        <v>印刷費</v>
      </c>
      <c r="F88" s="32"/>
      <c r="G88" s="34">
        <v>945768</v>
      </c>
      <c r="H88" s="93"/>
      <c r="I88" s="34">
        <f t="shared" si="3"/>
        <v>945768</v>
      </c>
    </row>
    <row r="89" spans="1:9" ht="15.2" hidden="1" customHeight="1" x14ac:dyDescent="0.15">
      <c r="A89" s="31"/>
      <c r="B89" s="32"/>
      <c r="C89" s="32"/>
      <c r="D89" s="32"/>
      <c r="E89" s="32" t="str">
        <f>単年度試算表!A119</f>
        <v>運賃</v>
      </c>
      <c r="F89" s="32"/>
      <c r="G89" s="34">
        <v>24182</v>
      </c>
      <c r="H89" s="93"/>
      <c r="I89" s="34">
        <f t="shared" si="3"/>
        <v>24182</v>
      </c>
    </row>
    <row r="90" spans="1:9" ht="15.2" hidden="1" customHeight="1" x14ac:dyDescent="0.15">
      <c r="A90" s="31"/>
      <c r="B90" s="32"/>
      <c r="C90" s="32"/>
      <c r="D90" s="32"/>
      <c r="E90" s="32" t="str">
        <f>単年度試算表!A124</f>
        <v>租税公課</v>
      </c>
      <c r="F90" s="32"/>
      <c r="G90" s="34">
        <v>458050</v>
      </c>
      <c r="H90" s="93"/>
      <c r="I90" s="34">
        <f t="shared" si="3"/>
        <v>458050</v>
      </c>
    </row>
    <row r="91" spans="1:9" ht="15.2" hidden="1" customHeight="1" x14ac:dyDescent="0.15">
      <c r="A91" s="31"/>
      <c r="B91" s="32"/>
      <c r="C91" s="32"/>
      <c r="D91" s="32"/>
      <c r="E91" s="32" t="str">
        <f>単年度試算表!A126</f>
        <v>保険料</v>
      </c>
      <c r="F91" s="32"/>
      <c r="G91" s="34">
        <v>1085500</v>
      </c>
      <c r="H91" s="93"/>
      <c r="I91" s="34">
        <f t="shared" si="3"/>
        <v>1085500</v>
      </c>
    </row>
    <row r="92" spans="1:9" ht="15.2" hidden="1" customHeight="1" x14ac:dyDescent="0.15">
      <c r="A92" s="31"/>
      <c r="B92" s="32"/>
      <c r="C92" s="32"/>
      <c r="D92" s="32"/>
      <c r="E92" s="32" t="s">
        <v>300</v>
      </c>
      <c r="F92" s="32"/>
      <c r="G92" s="34">
        <v>102817</v>
      </c>
      <c r="H92" s="93"/>
      <c r="I92" s="34">
        <f t="shared" si="3"/>
        <v>102817</v>
      </c>
    </row>
    <row r="93" spans="1:9" ht="15.2" hidden="1" customHeight="1" x14ac:dyDescent="0.15">
      <c r="A93" s="31"/>
      <c r="B93" s="32"/>
      <c r="C93" s="32"/>
      <c r="D93" s="32"/>
      <c r="E93" s="32" t="str">
        <f>単年度試算表!A129</f>
        <v>新聞図書費</v>
      </c>
      <c r="F93" s="32"/>
      <c r="G93" s="34">
        <v>0</v>
      </c>
      <c r="H93" s="93"/>
      <c r="I93" s="34">
        <f t="shared" ref="I93" si="4">SUM(G93:H93)</f>
        <v>0</v>
      </c>
    </row>
    <row r="94" spans="1:9" ht="15.2" hidden="1" customHeight="1" x14ac:dyDescent="0.15">
      <c r="A94" s="31"/>
      <c r="B94" s="32"/>
      <c r="C94" s="32"/>
      <c r="D94" s="32"/>
      <c r="E94" s="32" t="str">
        <f>単年度試算表!A132</f>
        <v>諸会費</v>
      </c>
      <c r="F94" s="32"/>
      <c r="G94" s="34">
        <v>243200</v>
      </c>
      <c r="H94" s="93"/>
      <c r="I94" s="34">
        <f t="shared" si="3"/>
        <v>243200</v>
      </c>
    </row>
    <row r="95" spans="1:9" ht="15.2" hidden="1" customHeight="1" x14ac:dyDescent="0.15">
      <c r="A95" s="31"/>
      <c r="B95" s="32"/>
      <c r="C95" s="32"/>
      <c r="D95" s="32"/>
      <c r="E95" s="32" t="s">
        <v>325</v>
      </c>
      <c r="F95" s="32"/>
      <c r="G95" s="34">
        <v>840</v>
      </c>
      <c r="H95" s="93"/>
      <c r="I95" s="34">
        <f t="shared" ref="I95" si="5">SUM(G95:H95)</f>
        <v>840</v>
      </c>
    </row>
    <row r="96" spans="1:9" ht="15.2" hidden="1" customHeight="1" x14ac:dyDescent="0.15">
      <c r="A96" s="31"/>
      <c r="B96" s="32"/>
      <c r="C96" s="32"/>
      <c r="D96" s="32"/>
      <c r="E96" s="32" t="s">
        <v>323</v>
      </c>
      <c r="F96" s="32"/>
      <c r="G96" s="34">
        <v>434000</v>
      </c>
      <c r="H96" s="93"/>
      <c r="I96" s="34">
        <f t="shared" si="3"/>
        <v>434000</v>
      </c>
    </row>
    <row r="97" spans="1:9" ht="15.2" hidden="1" customHeight="1" x14ac:dyDescent="0.15">
      <c r="A97" s="31"/>
      <c r="B97" s="32"/>
      <c r="C97" s="32"/>
      <c r="D97" s="32"/>
      <c r="E97" s="32" t="str">
        <f>単年度試算表!A138</f>
        <v>警備費</v>
      </c>
      <c r="F97" s="32"/>
      <c r="G97" s="34">
        <v>567000</v>
      </c>
      <c r="H97" s="93"/>
      <c r="I97" s="34">
        <f t="shared" si="3"/>
        <v>567000</v>
      </c>
    </row>
    <row r="98" spans="1:9" ht="15.2" hidden="1" customHeight="1" x14ac:dyDescent="0.15">
      <c r="A98" s="31"/>
      <c r="B98" s="32"/>
      <c r="C98" s="32"/>
      <c r="D98" s="32"/>
      <c r="E98" s="32" t="str">
        <f>単年度試算表!A139</f>
        <v>支払手数料</v>
      </c>
      <c r="F98" s="32"/>
      <c r="G98" s="34">
        <v>1313451</v>
      </c>
      <c r="H98" s="93"/>
      <c r="I98" s="34">
        <f t="shared" si="3"/>
        <v>1313451</v>
      </c>
    </row>
    <row r="99" spans="1:9" ht="15.2" hidden="1" customHeight="1" x14ac:dyDescent="0.15">
      <c r="A99" s="31"/>
      <c r="B99" s="32"/>
      <c r="C99" s="32"/>
      <c r="D99" s="32"/>
      <c r="E99" s="32" t="str">
        <f>単年度試算表!A149</f>
        <v>雑費</v>
      </c>
      <c r="F99" s="32"/>
      <c r="G99" s="34">
        <v>191091</v>
      </c>
      <c r="H99" s="93"/>
      <c r="I99" s="34">
        <f t="shared" si="3"/>
        <v>191091</v>
      </c>
    </row>
    <row r="100" spans="1:9" ht="15.2" hidden="1" customHeight="1" x14ac:dyDescent="0.15">
      <c r="A100" s="31"/>
      <c r="B100" s="32"/>
      <c r="C100" s="32"/>
      <c r="D100" s="32" t="s">
        <v>143</v>
      </c>
      <c r="E100" s="32"/>
      <c r="F100" s="32"/>
      <c r="G100" s="35">
        <f>SUM(G81:G99)</f>
        <v>17421164</v>
      </c>
      <c r="H100" s="94">
        <f>SUM(H81:H99)</f>
        <v>0</v>
      </c>
      <c r="I100" s="35">
        <f>SUM(I81:I99)</f>
        <v>17421164</v>
      </c>
    </row>
    <row r="101" spans="1:9" ht="15.2" customHeight="1" x14ac:dyDescent="0.15">
      <c r="A101" s="31"/>
      <c r="B101" s="32"/>
      <c r="C101" s="32" t="s">
        <v>146</v>
      </c>
      <c r="D101" s="32"/>
      <c r="E101" s="32"/>
      <c r="F101" s="32"/>
      <c r="G101" s="35">
        <f>G74+G80</f>
        <v>15372784</v>
      </c>
      <c r="H101" s="94">
        <f>H74+H80</f>
        <v>19000883</v>
      </c>
      <c r="I101" s="104">
        <f>G101/H101</f>
        <v>0.80905629491008391</v>
      </c>
    </row>
    <row r="102" spans="1:9" ht="15.2" customHeight="1" x14ac:dyDescent="0.15">
      <c r="A102" s="31"/>
      <c r="B102" s="32"/>
      <c r="C102" s="32" t="s">
        <v>147</v>
      </c>
      <c r="D102" s="32"/>
      <c r="E102" s="32"/>
      <c r="F102" s="32"/>
      <c r="G102" s="33">
        <v>0</v>
      </c>
      <c r="H102" s="93">
        <v>0</v>
      </c>
      <c r="I102" s="103"/>
    </row>
    <row r="103" spans="1:9" ht="15.2" hidden="1" customHeight="1" x14ac:dyDescent="0.15">
      <c r="A103" s="31"/>
      <c r="B103" s="32"/>
      <c r="C103" s="32"/>
      <c r="D103" s="32"/>
      <c r="E103" s="32" t="s">
        <v>298</v>
      </c>
      <c r="F103" s="32"/>
      <c r="G103" s="34"/>
      <c r="H103" s="93"/>
      <c r="I103" s="34">
        <f>SUM(G103:H103)</f>
        <v>0</v>
      </c>
    </row>
    <row r="104" spans="1:9" ht="15.2" customHeight="1" x14ac:dyDescent="0.15">
      <c r="A104" s="31"/>
      <c r="B104" s="32" t="s">
        <v>148</v>
      </c>
      <c r="C104" s="32"/>
      <c r="D104" s="32"/>
      <c r="E104" s="32"/>
      <c r="F104" s="32"/>
      <c r="G104" s="39">
        <f>G72+G101+G102</f>
        <v>140956047</v>
      </c>
      <c r="H104" s="93">
        <f>H72+H101+H102</f>
        <v>122953919</v>
      </c>
      <c r="I104" s="103">
        <f>G104/H104</f>
        <v>1.1464136169583989</v>
      </c>
    </row>
    <row r="105" spans="1:9" ht="15.2" customHeight="1" x14ac:dyDescent="0.15">
      <c r="A105" s="31"/>
      <c r="B105" s="32"/>
      <c r="C105" s="32" t="s">
        <v>154</v>
      </c>
      <c r="D105" s="32"/>
      <c r="E105" s="32"/>
      <c r="F105" s="32"/>
      <c r="G105" s="39">
        <f>G40-G104</f>
        <v>55224724</v>
      </c>
      <c r="H105" s="93">
        <f>H40-H104</f>
        <v>52664405</v>
      </c>
      <c r="I105" s="103">
        <f>G105/H105</f>
        <v>1.0486157396062863</v>
      </c>
    </row>
    <row r="106" spans="1:9" ht="15.2" customHeight="1" x14ac:dyDescent="0.15">
      <c r="A106" s="31"/>
      <c r="B106" s="32" t="s">
        <v>149</v>
      </c>
      <c r="C106" s="32"/>
      <c r="D106" s="32"/>
      <c r="E106" s="32"/>
      <c r="F106" s="32"/>
      <c r="G106" s="39"/>
      <c r="H106" s="93"/>
      <c r="I106" s="39"/>
    </row>
    <row r="107" spans="1:9" ht="15.2" hidden="1" customHeight="1" x14ac:dyDescent="0.15">
      <c r="A107" s="31"/>
      <c r="B107" s="32"/>
      <c r="C107" s="32" t="s">
        <v>292</v>
      </c>
      <c r="D107" s="32"/>
      <c r="E107" s="32"/>
      <c r="F107" s="32"/>
      <c r="G107" s="39">
        <v>0</v>
      </c>
      <c r="H107" s="93">
        <v>0</v>
      </c>
      <c r="I107" s="39">
        <f>SUM(G107:H107)</f>
        <v>0</v>
      </c>
    </row>
    <row r="108" spans="1:9" ht="15.2" customHeight="1" x14ac:dyDescent="0.15">
      <c r="A108" s="31"/>
      <c r="B108" s="32" t="s">
        <v>150</v>
      </c>
      <c r="C108" s="32"/>
      <c r="D108" s="32"/>
      <c r="E108" s="32"/>
      <c r="F108" s="32"/>
      <c r="G108" s="40">
        <f>G107</f>
        <v>0</v>
      </c>
      <c r="H108" s="94">
        <f>H107</f>
        <v>0</v>
      </c>
      <c r="I108" s="40"/>
    </row>
    <row r="109" spans="1:9" ht="15.2" customHeight="1" x14ac:dyDescent="0.15">
      <c r="A109" s="31"/>
      <c r="B109" s="32" t="s">
        <v>151</v>
      </c>
      <c r="C109" s="32"/>
      <c r="D109" s="32"/>
      <c r="E109" s="32"/>
      <c r="F109" s="32"/>
      <c r="G109" s="39"/>
      <c r="H109" s="93"/>
      <c r="I109" s="39"/>
    </row>
    <row r="110" spans="1:9" ht="15.2" hidden="1" customHeight="1" x14ac:dyDescent="0.15">
      <c r="A110" s="31"/>
      <c r="B110" s="32"/>
      <c r="C110" s="32" t="s">
        <v>152</v>
      </c>
      <c r="D110" s="32"/>
      <c r="E110" s="32"/>
      <c r="F110" s="32"/>
      <c r="G110" s="39">
        <v>0</v>
      </c>
      <c r="H110" s="93"/>
      <c r="I110" s="39"/>
    </row>
    <row r="111" spans="1:9" ht="15.2" customHeight="1" x14ac:dyDescent="0.15">
      <c r="A111" s="31"/>
      <c r="B111" s="32"/>
      <c r="C111" s="32" t="s">
        <v>396</v>
      </c>
      <c r="D111" s="32"/>
      <c r="E111" s="32"/>
      <c r="F111" s="32"/>
      <c r="G111" s="39">
        <v>44223</v>
      </c>
      <c r="H111" s="93">
        <v>0</v>
      </c>
      <c r="I111" s="39"/>
    </row>
    <row r="112" spans="1:9" ht="15.2" hidden="1" customHeight="1" x14ac:dyDescent="0.15">
      <c r="A112" s="31"/>
      <c r="B112" s="32"/>
      <c r="C112" s="32" t="s">
        <v>153</v>
      </c>
      <c r="D112" s="32"/>
      <c r="E112" s="32"/>
      <c r="F112" s="32"/>
      <c r="G112" s="39">
        <v>0</v>
      </c>
      <c r="H112" s="93"/>
      <c r="I112" s="39"/>
    </row>
    <row r="113" spans="1:11" ht="15.2" customHeight="1" x14ac:dyDescent="0.15">
      <c r="A113" s="31"/>
      <c r="B113" s="32" t="s">
        <v>155</v>
      </c>
      <c r="C113" s="32"/>
      <c r="D113" s="32"/>
      <c r="E113" s="32"/>
      <c r="F113" s="32"/>
      <c r="G113" s="40">
        <f>SUM(G110:G112)</f>
        <v>44223</v>
      </c>
      <c r="H113" s="94">
        <f>SUM(H110:H112)</f>
        <v>0</v>
      </c>
      <c r="I113" s="40"/>
    </row>
    <row r="114" spans="1:11" ht="15.2" hidden="1" customHeight="1" x14ac:dyDescent="0.15">
      <c r="A114" s="31"/>
      <c r="B114" s="32"/>
      <c r="C114" s="32" t="s">
        <v>156</v>
      </c>
      <c r="D114" s="32"/>
      <c r="E114" s="32"/>
      <c r="F114" s="32"/>
      <c r="G114" s="40"/>
      <c r="H114" s="97"/>
      <c r="I114" s="40"/>
    </row>
    <row r="115" spans="1:11" ht="15.2" customHeight="1" x14ac:dyDescent="0.15">
      <c r="A115" s="31"/>
      <c r="B115" s="32"/>
      <c r="C115" s="32" t="s">
        <v>157</v>
      </c>
      <c r="D115" s="32"/>
      <c r="E115" s="32"/>
      <c r="F115" s="32"/>
      <c r="G115" s="39">
        <f>G105+G108-G113+G114</f>
        <v>55180501</v>
      </c>
      <c r="H115" s="93">
        <f>H105+H108-H113+H114</f>
        <v>52664405</v>
      </c>
      <c r="I115" s="103">
        <f>G115/H115</f>
        <v>1.0477760263312574</v>
      </c>
      <c r="J115" s="36"/>
      <c r="K115" s="36"/>
    </row>
    <row r="116" spans="1:11" ht="15.2" customHeight="1" x14ac:dyDescent="0.15">
      <c r="A116" s="31"/>
      <c r="B116" s="32"/>
      <c r="C116" s="32" t="s">
        <v>158</v>
      </c>
      <c r="D116" s="32"/>
      <c r="E116" s="32"/>
      <c r="F116" s="32"/>
      <c r="G116" s="41">
        <v>248803213</v>
      </c>
      <c r="H116" s="95">
        <v>196138808</v>
      </c>
      <c r="I116" s="105">
        <f>G116/H116</f>
        <v>1.2685057869832674</v>
      </c>
      <c r="J116" s="36"/>
    </row>
    <row r="117" spans="1:11" ht="15.2" customHeight="1" thickBot="1" x14ac:dyDescent="0.2">
      <c r="A117" s="37"/>
      <c r="B117" s="38"/>
      <c r="C117" s="38" t="s">
        <v>159</v>
      </c>
      <c r="D117" s="38"/>
      <c r="E117" s="38"/>
      <c r="F117" s="38"/>
      <c r="G117" s="42">
        <f>G115+G116</f>
        <v>303983714</v>
      </c>
      <c r="H117" s="96">
        <f>H115+H116</f>
        <v>248803213</v>
      </c>
      <c r="I117" s="106">
        <f>G117/H117</f>
        <v>1.2217837154699445</v>
      </c>
    </row>
    <row r="118" spans="1:11" ht="14.25" thickTop="1" x14ac:dyDescent="0.15"/>
    <row r="120" spans="1:11" x14ac:dyDescent="0.15">
      <c r="I120" s="47"/>
    </row>
  </sheetData>
  <mergeCells count="4">
    <mergeCell ref="A1:I1"/>
    <mergeCell ref="A3:I3"/>
    <mergeCell ref="B5:G5"/>
    <mergeCell ref="A7:F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4"/>
  <sheetViews>
    <sheetView topLeftCell="A103" zoomScaleNormal="100" workbookViewId="0">
      <selection activeCell="I103" sqref="I103"/>
    </sheetView>
  </sheetViews>
  <sheetFormatPr defaultColWidth="9" defaultRowHeight="13.5" x14ac:dyDescent="0.15"/>
  <cols>
    <col min="1" max="1" width="1.625" style="23" customWidth="1"/>
    <col min="2" max="4" width="3.625" style="23" customWidth="1"/>
    <col min="5" max="5" width="19.75" style="23" customWidth="1"/>
    <col min="6" max="6" width="5.125" style="23" customWidth="1"/>
    <col min="7" max="7" width="15.625" style="23" customWidth="1"/>
    <col min="8" max="8" width="15.625" style="61" customWidth="1"/>
    <col min="9" max="9" width="15.625" style="23" customWidth="1"/>
    <col min="10" max="11" width="11.625" style="23" bestFit="1" customWidth="1"/>
    <col min="12" max="16384" width="9" style="23"/>
  </cols>
  <sheetData>
    <row r="1" spans="1:12" ht="18.75" x14ac:dyDescent="0.15">
      <c r="A1" s="201" t="s">
        <v>127</v>
      </c>
      <c r="B1" s="202"/>
      <c r="C1" s="202"/>
      <c r="D1" s="202"/>
      <c r="E1" s="202"/>
      <c r="F1" s="202"/>
      <c r="G1" s="202"/>
      <c r="H1" s="202"/>
      <c r="I1" s="202"/>
    </row>
    <row r="2" spans="1:12" ht="8.1" customHeight="1" x14ac:dyDescent="0.15">
      <c r="A2" s="24"/>
      <c r="B2" s="25"/>
      <c r="C2" s="25"/>
      <c r="D2" s="25"/>
      <c r="E2" s="25"/>
      <c r="F2" s="25"/>
      <c r="G2" s="25"/>
      <c r="H2" s="88"/>
      <c r="I2" s="25"/>
    </row>
    <row r="3" spans="1:12" s="26" customFormat="1" x14ac:dyDescent="0.15">
      <c r="A3" s="203" t="s">
        <v>388</v>
      </c>
      <c r="B3" s="204"/>
      <c r="C3" s="204"/>
      <c r="D3" s="204"/>
      <c r="E3" s="204"/>
      <c r="F3" s="204"/>
      <c r="G3" s="204"/>
      <c r="H3" s="204"/>
      <c r="I3" s="204"/>
    </row>
    <row r="4" spans="1:12" s="26" customFormat="1" ht="8.1" customHeight="1" x14ac:dyDescent="0.15">
      <c r="H4" s="89"/>
    </row>
    <row r="5" spans="1:12" s="26" customFormat="1" x14ac:dyDescent="0.15">
      <c r="B5" s="205" t="s">
        <v>125</v>
      </c>
      <c r="C5" s="205"/>
      <c r="D5" s="205"/>
      <c r="E5" s="205"/>
      <c r="F5" s="205"/>
      <c r="G5" s="205"/>
      <c r="H5" s="89"/>
    </row>
    <row r="6" spans="1:12" s="48" customFormat="1" ht="12" x14ac:dyDescent="0.15">
      <c r="H6" s="90"/>
      <c r="I6" s="27" t="s">
        <v>126</v>
      </c>
    </row>
    <row r="7" spans="1:12" ht="27" x14ac:dyDescent="0.15">
      <c r="A7" s="206" t="s">
        <v>122</v>
      </c>
      <c r="B7" s="206"/>
      <c r="C7" s="206"/>
      <c r="D7" s="206"/>
      <c r="E7" s="206"/>
      <c r="F7" s="206"/>
      <c r="G7" s="44" t="s">
        <v>163</v>
      </c>
      <c r="H7" s="91" t="s">
        <v>160</v>
      </c>
      <c r="I7" s="43" t="s">
        <v>161</v>
      </c>
    </row>
    <row r="8" spans="1:12" ht="15.2" customHeight="1" x14ac:dyDescent="0.15">
      <c r="A8" s="28"/>
      <c r="B8" s="29" t="s">
        <v>128</v>
      </c>
      <c r="C8" s="29"/>
      <c r="D8" s="29"/>
      <c r="E8" s="29"/>
      <c r="F8" s="29"/>
      <c r="G8" s="30"/>
      <c r="H8" s="92"/>
      <c r="I8" s="30"/>
    </row>
    <row r="9" spans="1:12" ht="15.2" customHeight="1" x14ac:dyDescent="0.15">
      <c r="A9" s="31"/>
      <c r="B9" s="32"/>
      <c r="C9" s="32" t="s">
        <v>129</v>
      </c>
      <c r="D9" s="32"/>
      <c r="E9" s="32"/>
      <c r="F9" s="32"/>
      <c r="G9" s="33"/>
      <c r="H9" s="93"/>
      <c r="I9" s="33"/>
      <c r="J9" s="36"/>
      <c r="L9" s="36"/>
    </row>
    <row r="10" spans="1:12" ht="15.2" customHeight="1" x14ac:dyDescent="0.15">
      <c r="A10" s="31"/>
      <c r="B10" s="32"/>
      <c r="C10" s="32"/>
      <c r="D10" s="32" t="s">
        <v>130</v>
      </c>
      <c r="E10" s="32"/>
      <c r="F10" s="32"/>
      <c r="G10" s="34">
        <v>100000</v>
      </c>
      <c r="H10" s="93"/>
      <c r="I10" s="34">
        <f>SUM(G10:H10)</f>
        <v>100000</v>
      </c>
      <c r="J10" s="36"/>
    </row>
    <row r="11" spans="1:12" ht="15.2" customHeight="1" x14ac:dyDescent="0.15">
      <c r="A11" s="31"/>
      <c r="B11" s="32"/>
      <c r="C11" s="32"/>
      <c r="D11" s="32" t="s">
        <v>131</v>
      </c>
      <c r="E11" s="32"/>
      <c r="F11" s="32"/>
      <c r="G11" s="34">
        <v>1567500</v>
      </c>
      <c r="H11" s="93"/>
      <c r="I11" s="34">
        <f t="shared" ref="I11:I58" si="0">SUM(G11:H11)</f>
        <v>1567500</v>
      </c>
    </row>
    <row r="12" spans="1:12" ht="15.2" customHeight="1" x14ac:dyDescent="0.15">
      <c r="A12" s="31"/>
      <c r="B12" s="32"/>
      <c r="C12" s="32"/>
      <c r="D12" s="32" t="s">
        <v>132</v>
      </c>
      <c r="E12" s="32"/>
      <c r="F12" s="32"/>
      <c r="G12" s="34">
        <v>1420000</v>
      </c>
      <c r="H12" s="93"/>
      <c r="I12" s="34">
        <f t="shared" si="0"/>
        <v>1420000</v>
      </c>
    </row>
    <row r="13" spans="1:12" ht="15.2" customHeight="1" x14ac:dyDescent="0.15">
      <c r="A13" s="31"/>
      <c r="B13" s="32"/>
      <c r="C13" s="32"/>
      <c r="D13" s="32" t="s">
        <v>133</v>
      </c>
      <c r="E13" s="32"/>
      <c r="F13" s="32"/>
      <c r="G13" s="34">
        <v>5539500</v>
      </c>
      <c r="H13" s="93"/>
      <c r="I13" s="34">
        <f t="shared" si="0"/>
        <v>5539500</v>
      </c>
      <c r="K13" s="36">
        <f>SUM(I10:I13)</f>
        <v>8627000</v>
      </c>
    </row>
    <row r="14" spans="1:12" ht="15.2" customHeight="1" x14ac:dyDescent="0.15">
      <c r="A14" s="31"/>
      <c r="B14" s="32"/>
      <c r="C14" s="32" t="s">
        <v>134</v>
      </c>
      <c r="D14" s="32"/>
      <c r="E14" s="32"/>
      <c r="F14" s="32"/>
      <c r="G14" s="33"/>
      <c r="H14" s="93"/>
      <c r="I14" s="34"/>
    </row>
    <row r="15" spans="1:12" ht="15.2" customHeight="1" x14ac:dyDescent="0.15">
      <c r="A15" s="31"/>
      <c r="B15" s="32"/>
      <c r="C15" s="32"/>
      <c r="D15" s="32" t="s">
        <v>314</v>
      </c>
      <c r="E15" s="32"/>
      <c r="F15" s="32"/>
      <c r="G15" s="34">
        <v>3276753</v>
      </c>
      <c r="H15" s="93"/>
      <c r="I15" s="34">
        <f t="shared" ref="I15:I28" si="1">SUM(G15:H15)</f>
        <v>3276753</v>
      </c>
    </row>
    <row r="16" spans="1:12" ht="15.2" customHeight="1" x14ac:dyDescent="0.15">
      <c r="A16" s="31"/>
      <c r="B16" s="32"/>
      <c r="C16" s="32"/>
      <c r="D16" s="32" t="s">
        <v>315</v>
      </c>
      <c r="E16" s="32"/>
      <c r="F16" s="32"/>
      <c r="G16" s="34">
        <v>3124014</v>
      </c>
      <c r="H16" s="93"/>
      <c r="I16" s="34">
        <f t="shared" si="1"/>
        <v>3124014</v>
      </c>
    </row>
    <row r="17" spans="1:12" ht="15.2" customHeight="1" x14ac:dyDescent="0.15">
      <c r="A17" s="31"/>
      <c r="B17" s="32"/>
      <c r="C17" s="32"/>
      <c r="D17" s="32" t="s">
        <v>316</v>
      </c>
      <c r="E17" s="32"/>
      <c r="F17" s="32"/>
      <c r="G17" s="34">
        <v>197900</v>
      </c>
      <c r="H17" s="93"/>
      <c r="I17" s="34">
        <f t="shared" ref="I17:I21" si="2">SUM(G17:H17)</f>
        <v>197900</v>
      </c>
    </row>
    <row r="18" spans="1:12" ht="15.2" customHeight="1" x14ac:dyDescent="0.15">
      <c r="A18" s="31"/>
      <c r="B18" s="32"/>
      <c r="C18" s="32"/>
      <c r="D18" s="32" t="s">
        <v>317</v>
      </c>
      <c r="E18" s="32"/>
      <c r="F18" s="32"/>
      <c r="G18" s="34">
        <v>7276777</v>
      </c>
      <c r="H18" s="93"/>
      <c r="I18" s="34">
        <f t="shared" si="2"/>
        <v>7276777</v>
      </c>
    </row>
    <row r="19" spans="1:12" ht="15.2" customHeight="1" x14ac:dyDescent="0.15">
      <c r="A19" s="31"/>
      <c r="B19" s="32"/>
      <c r="C19" s="32"/>
      <c r="D19" s="32" t="s">
        <v>368</v>
      </c>
      <c r="E19" s="32"/>
      <c r="F19" s="32"/>
      <c r="G19" s="34">
        <v>4541673</v>
      </c>
      <c r="H19" s="93"/>
      <c r="I19" s="34">
        <f t="shared" ref="I19:I20" si="3">SUM(G19:H19)</f>
        <v>4541673</v>
      </c>
    </row>
    <row r="20" spans="1:12" ht="15.2" customHeight="1" x14ac:dyDescent="0.15">
      <c r="A20" s="31"/>
      <c r="B20" s="32"/>
      <c r="C20" s="32"/>
      <c r="D20" s="32" t="s">
        <v>369</v>
      </c>
      <c r="E20" s="32"/>
      <c r="F20" s="32"/>
      <c r="G20" s="34">
        <v>10265596</v>
      </c>
      <c r="H20" s="93"/>
      <c r="I20" s="34">
        <f t="shared" si="3"/>
        <v>10265596</v>
      </c>
    </row>
    <row r="21" spans="1:12" ht="15.2" customHeight="1" x14ac:dyDescent="0.15">
      <c r="A21" s="31"/>
      <c r="B21" s="32"/>
      <c r="C21" s="32"/>
      <c r="D21" s="32" t="s">
        <v>389</v>
      </c>
      <c r="E21" s="32"/>
      <c r="F21" s="32"/>
      <c r="G21" s="34">
        <v>1726847</v>
      </c>
      <c r="H21" s="93"/>
      <c r="I21" s="34">
        <f t="shared" si="2"/>
        <v>1726847</v>
      </c>
    </row>
    <row r="22" spans="1:12" ht="15.2" customHeight="1" x14ac:dyDescent="0.15">
      <c r="A22" s="31"/>
      <c r="B22" s="32"/>
      <c r="C22" s="32"/>
      <c r="D22" s="32" t="s">
        <v>346</v>
      </c>
      <c r="E22" s="32"/>
      <c r="F22" s="32"/>
      <c r="G22" s="34">
        <v>3991040</v>
      </c>
      <c r="H22" s="93"/>
      <c r="I22" s="34">
        <f t="shared" si="1"/>
        <v>3991040</v>
      </c>
    </row>
    <row r="23" spans="1:12" ht="15.2" customHeight="1" x14ac:dyDescent="0.15">
      <c r="A23" s="31"/>
      <c r="B23" s="32"/>
      <c r="C23" s="32"/>
      <c r="D23" s="32" t="s">
        <v>30</v>
      </c>
      <c r="E23" s="32"/>
      <c r="F23" s="32"/>
      <c r="G23" s="34">
        <v>1531377</v>
      </c>
      <c r="H23" s="93"/>
      <c r="I23" s="34">
        <f t="shared" si="1"/>
        <v>1531377</v>
      </c>
    </row>
    <row r="24" spans="1:12" ht="15.2" customHeight="1" x14ac:dyDescent="0.15">
      <c r="A24" s="31"/>
      <c r="B24" s="32"/>
      <c r="C24" s="32"/>
      <c r="D24" s="32" t="s">
        <v>135</v>
      </c>
      <c r="E24" s="32"/>
      <c r="F24" s="32"/>
      <c r="G24" s="34">
        <v>3467384</v>
      </c>
      <c r="H24" s="93"/>
      <c r="I24" s="34">
        <f t="shared" ref="I24:I25" si="4">SUM(G24:H24)</f>
        <v>3467384</v>
      </c>
    </row>
    <row r="25" spans="1:12" ht="15.2" customHeight="1" x14ac:dyDescent="0.15">
      <c r="A25" s="31"/>
      <c r="B25" s="32"/>
      <c r="C25" s="32"/>
      <c r="D25" s="32" t="s">
        <v>340</v>
      </c>
      <c r="E25" s="32"/>
      <c r="F25" s="32"/>
      <c r="G25" s="34">
        <v>3009577</v>
      </c>
      <c r="H25" s="93"/>
      <c r="I25" s="34">
        <f t="shared" si="4"/>
        <v>3009577</v>
      </c>
      <c r="J25" s="36"/>
      <c r="K25" s="36"/>
      <c r="L25" s="36"/>
    </row>
    <row r="26" spans="1:12" ht="15.2" customHeight="1" x14ac:dyDescent="0.15">
      <c r="A26" s="31"/>
      <c r="B26" s="32"/>
      <c r="C26" s="32"/>
      <c r="D26" s="32" t="s">
        <v>345</v>
      </c>
      <c r="E26" s="32"/>
      <c r="F26" s="32"/>
      <c r="G26" s="34">
        <v>53129717</v>
      </c>
      <c r="H26" s="93"/>
      <c r="I26" s="34">
        <f t="shared" si="1"/>
        <v>53129717</v>
      </c>
    </row>
    <row r="27" spans="1:12" ht="15.2" hidden="1" customHeight="1" x14ac:dyDescent="0.15">
      <c r="A27" s="31"/>
      <c r="B27" s="32"/>
      <c r="C27" s="32"/>
      <c r="D27" s="32" t="s">
        <v>346</v>
      </c>
      <c r="E27" s="32"/>
      <c r="F27" s="32"/>
      <c r="G27" s="34">
        <v>0</v>
      </c>
      <c r="H27" s="93"/>
      <c r="I27" s="34">
        <f t="shared" si="1"/>
        <v>0</v>
      </c>
      <c r="J27" s="36"/>
      <c r="K27" s="36"/>
      <c r="L27" s="36"/>
    </row>
    <row r="28" spans="1:12" ht="15.2" customHeight="1" x14ac:dyDescent="0.15">
      <c r="A28" s="31"/>
      <c r="B28" s="32"/>
      <c r="C28" s="32"/>
      <c r="D28" s="32" t="s">
        <v>136</v>
      </c>
      <c r="E28" s="32"/>
      <c r="F28" s="32"/>
      <c r="G28" s="34">
        <v>26210444</v>
      </c>
      <c r="H28" s="93"/>
      <c r="I28" s="34">
        <f t="shared" si="1"/>
        <v>26210444</v>
      </c>
      <c r="J28" s="36"/>
      <c r="K28" s="36">
        <f>SUM(I15:I28)</f>
        <v>121749099</v>
      </c>
      <c r="L28" s="36"/>
    </row>
    <row r="29" spans="1:12" ht="15.2" customHeight="1" x14ac:dyDescent="0.15">
      <c r="A29" s="31"/>
      <c r="B29" s="32"/>
      <c r="C29" s="32" t="s">
        <v>310</v>
      </c>
      <c r="D29" s="32"/>
      <c r="E29" s="32"/>
      <c r="F29" s="32"/>
      <c r="G29" s="33"/>
      <c r="H29" s="93"/>
      <c r="I29" s="34"/>
    </row>
    <row r="30" spans="1:12" ht="15.2" customHeight="1" x14ac:dyDescent="0.15">
      <c r="A30" s="31"/>
      <c r="B30" s="32"/>
      <c r="C30" s="32"/>
      <c r="D30" s="209" t="s">
        <v>391</v>
      </c>
      <c r="E30" s="199"/>
      <c r="F30" s="32"/>
      <c r="G30" s="210">
        <v>800000</v>
      </c>
      <c r="H30" s="93"/>
      <c r="I30" s="210">
        <f t="shared" ref="I30:I32" si="5">SUM(G30:H30)</f>
        <v>800000</v>
      </c>
    </row>
    <row r="31" spans="1:12" ht="15.2" customHeight="1" x14ac:dyDescent="0.15">
      <c r="A31" s="31"/>
      <c r="B31" s="32"/>
      <c r="C31" s="32"/>
      <c r="D31" s="199"/>
      <c r="E31" s="199"/>
      <c r="F31" s="32"/>
      <c r="G31" s="211"/>
      <c r="H31" s="93"/>
      <c r="I31" s="211"/>
    </row>
    <row r="32" spans="1:12" ht="15.2" customHeight="1" x14ac:dyDescent="0.15">
      <c r="A32" s="31"/>
      <c r="B32" s="32"/>
      <c r="C32" s="32"/>
      <c r="D32" s="32" t="s">
        <v>390</v>
      </c>
      <c r="E32" s="32"/>
      <c r="F32" s="32"/>
      <c r="G32" s="34">
        <v>600000</v>
      </c>
      <c r="H32" s="93"/>
      <c r="I32" s="34">
        <f t="shared" si="5"/>
        <v>600000</v>
      </c>
    </row>
    <row r="33" spans="1:12" ht="15.2" customHeight="1" x14ac:dyDescent="0.15">
      <c r="A33" s="31"/>
      <c r="B33" s="32"/>
      <c r="C33" s="32"/>
      <c r="D33" s="32" t="s">
        <v>371</v>
      </c>
      <c r="E33" s="32"/>
      <c r="F33" s="32"/>
      <c r="G33" s="34">
        <v>51631920</v>
      </c>
      <c r="H33" s="93"/>
      <c r="I33" s="34">
        <f t="shared" ref="I33:I43" si="6">SUM(G33:H33)</f>
        <v>51631920</v>
      </c>
    </row>
    <row r="34" spans="1:12" ht="15.2" customHeight="1" x14ac:dyDescent="0.15">
      <c r="A34" s="31"/>
      <c r="B34" s="32"/>
      <c r="C34" s="32"/>
      <c r="D34" s="207" t="s">
        <v>370</v>
      </c>
      <c r="E34" s="208"/>
      <c r="F34" s="32"/>
      <c r="G34" s="34">
        <v>500000</v>
      </c>
      <c r="H34" s="93"/>
      <c r="I34" s="34">
        <f t="shared" si="6"/>
        <v>500000</v>
      </c>
    </row>
    <row r="35" spans="1:12" ht="15.2" customHeight="1" x14ac:dyDescent="0.15">
      <c r="A35" s="31"/>
      <c r="B35" s="32"/>
      <c r="C35" s="32"/>
      <c r="D35" s="32" t="s">
        <v>347</v>
      </c>
      <c r="E35" s="32"/>
      <c r="F35" s="32"/>
      <c r="G35" s="34">
        <v>500000</v>
      </c>
      <c r="H35" s="93"/>
      <c r="I35" s="34">
        <f t="shared" si="6"/>
        <v>500000</v>
      </c>
    </row>
    <row r="36" spans="1:12" ht="15.2" customHeight="1" x14ac:dyDescent="0.15">
      <c r="A36" s="31"/>
      <c r="B36" s="32"/>
      <c r="C36" s="32"/>
      <c r="D36" s="32" t="s">
        <v>361</v>
      </c>
      <c r="E36" s="32"/>
      <c r="F36" s="32"/>
      <c r="G36" s="34">
        <v>495150</v>
      </c>
      <c r="H36" s="93"/>
      <c r="I36" s="34">
        <f t="shared" ref="I36" si="7">SUM(G36:H36)</f>
        <v>495150</v>
      </c>
    </row>
    <row r="37" spans="1:12" ht="15.2" hidden="1" customHeight="1" x14ac:dyDescent="0.15">
      <c r="A37" s="31"/>
      <c r="B37" s="32"/>
      <c r="C37" s="32"/>
      <c r="D37" s="207" t="s">
        <v>348</v>
      </c>
      <c r="E37" s="208"/>
      <c r="F37" s="32"/>
      <c r="G37" s="34">
        <v>0</v>
      </c>
      <c r="H37" s="93"/>
      <c r="I37" s="34">
        <f t="shared" ref="I37:I38" si="8">SUM(G37:H37)</f>
        <v>0</v>
      </c>
    </row>
    <row r="38" spans="1:12" ht="15.2" hidden="1" customHeight="1" x14ac:dyDescent="0.15">
      <c r="A38" s="31"/>
      <c r="B38" s="32"/>
      <c r="C38" s="32"/>
      <c r="D38" s="32" t="s">
        <v>319</v>
      </c>
      <c r="E38" s="32"/>
      <c r="F38" s="32"/>
      <c r="G38" s="34"/>
      <c r="H38" s="93"/>
      <c r="I38" s="34">
        <f t="shared" si="8"/>
        <v>0</v>
      </c>
    </row>
    <row r="39" spans="1:12" ht="15.2" hidden="1" customHeight="1" x14ac:dyDescent="0.15">
      <c r="A39" s="31"/>
      <c r="B39" s="32"/>
      <c r="C39" s="32"/>
      <c r="D39" s="32" t="s">
        <v>349</v>
      </c>
      <c r="E39" s="32"/>
      <c r="F39" s="32"/>
      <c r="G39" s="34"/>
      <c r="H39" s="93"/>
      <c r="I39" s="34">
        <f t="shared" si="6"/>
        <v>0</v>
      </c>
    </row>
    <row r="40" spans="1:12" ht="15.2" customHeight="1" x14ac:dyDescent="0.15">
      <c r="A40" s="31"/>
      <c r="B40" s="32"/>
      <c r="C40" s="32"/>
      <c r="D40" s="32" t="s">
        <v>336</v>
      </c>
      <c r="E40" s="32"/>
      <c r="F40" s="32"/>
      <c r="G40" s="34">
        <v>1500000</v>
      </c>
      <c r="H40" s="93"/>
      <c r="I40" s="34">
        <f t="shared" si="6"/>
        <v>1500000</v>
      </c>
    </row>
    <row r="41" spans="1:12" ht="15.2" customHeight="1" x14ac:dyDescent="0.15">
      <c r="A41" s="31"/>
      <c r="B41" s="32"/>
      <c r="C41" s="32"/>
      <c r="D41" s="207" t="s">
        <v>337</v>
      </c>
      <c r="E41" s="208"/>
      <c r="F41" s="32"/>
      <c r="G41" s="34">
        <v>100000</v>
      </c>
      <c r="H41" s="93"/>
      <c r="I41" s="34">
        <f t="shared" si="6"/>
        <v>100000</v>
      </c>
    </row>
    <row r="42" spans="1:12" ht="15.2" customHeight="1" x14ac:dyDescent="0.15">
      <c r="A42" s="31"/>
      <c r="B42" s="32"/>
      <c r="C42" s="32"/>
      <c r="D42" s="32" t="s">
        <v>335</v>
      </c>
      <c r="E42" s="32"/>
      <c r="F42" s="32"/>
      <c r="G42" s="34">
        <v>555900</v>
      </c>
      <c r="H42" s="93"/>
      <c r="I42" s="34">
        <f t="shared" si="6"/>
        <v>555900</v>
      </c>
    </row>
    <row r="43" spans="1:12" ht="15.2" customHeight="1" x14ac:dyDescent="0.15">
      <c r="A43" s="31"/>
      <c r="B43" s="32"/>
      <c r="C43" s="32"/>
      <c r="D43" s="32" t="s">
        <v>311</v>
      </c>
      <c r="E43" s="32"/>
      <c r="F43" s="32"/>
      <c r="G43" s="34">
        <v>1000000</v>
      </c>
      <c r="H43" s="93"/>
      <c r="I43" s="34">
        <f t="shared" si="6"/>
        <v>1000000</v>
      </c>
      <c r="K43" s="36">
        <f>SUM(I30:I43)</f>
        <v>57682970</v>
      </c>
    </row>
    <row r="44" spans="1:12" ht="15.2" hidden="1" customHeight="1" x14ac:dyDescent="0.15">
      <c r="A44" s="31"/>
      <c r="B44" s="32"/>
      <c r="C44" s="32"/>
      <c r="D44" s="32" t="s">
        <v>319</v>
      </c>
      <c r="E44" s="32"/>
      <c r="F44" s="32"/>
      <c r="G44" s="34"/>
      <c r="H44" s="93"/>
      <c r="I44" s="34">
        <f t="shared" si="0"/>
        <v>0</v>
      </c>
      <c r="K44" s="36"/>
    </row>
    <row r="45" spans="1:12" ht="15.2" hidden="1" customHeight="1" x14ac:dyDescent="0.15">
      <c r="A45" s="31"/>
      <c r="B45" s="32"/>
      <c r="C45" s="32"/>
      <c r="D45" s="32"/>
      <c r="E45" s="32"/>
      <c r="F45" s="32"/>
      <c r="G45" s="34"/>
      <c r="H45" s="93"/>
      <c r="I45" s="34">
        <f t="shared" si="0"/>
        <v>0</v>
      </c>
    </row>
    <row r="46" spans="1:12" ht="15.2" hidden="1" customHeight="1" x14ac:dyDescent="0.15">
      <c r="A46" s="31"/>
      <c r="B46" s="32"/>
      <c r="C46" s="32"/>
      <c r="D46" s="32"/>
      <c r="E46" s="32"/>
      <c r="F46" s="32"/>
      <c r="G46" s="34"/>
      <c r="H46" s="93"/>
      <c r="I46" s="34">
        <f t="shared" si="0"/>
        <v>0</v>
      </c>
      <c r="J46" s="36"/>
      <c r="K46" s="36"/>
      <c r="L46" s="36"/>
    </row>
    <row r="47" spans="1:12" ht="15.2" customHeight="1" x14ac:dyDescent="0.15">
      <c r="A47" s="31"/>
      <c r="B47" s="32"/>
      <c r="C47" s="32" t="s">
        <v>308</v>
      </c>
      <c r="D47" s="32"/>
      <c r="E47" s="32"/>
      <c r="F47" s="32"/>
      <c r="G47" s="33"/>
      <c r="H47" s="93"/>
      <c r="I47" s="34"/>
    </row>
    <row r="48" spans="1:12" ht="15.2" customHeight="1" x14ac:dyDescent="0.15">
      <c r="A48" s="31"/>
      <c r="B48" s="32"/>
      <c r="C48" s="32"/>
      <c r="D48" s="32" t="s">
        <v>328</v>
      </c>
      <c r="E48" s="32"/>
      <c r="F48" s="32"/>
      <c r="G48" s="34">
        <v>1561970</v>
      </c>
      <c r="H48" s="93"/>
      <c r="I48" s="34">
        <f t="shared" si="0"/>
        <v>1561970</v>
      </c>
      <c r="J48" s="36"/>
    </row>
    <row r="49" spans="1:11" ht="15.2" customHeight="1" x14ac:dyDescent="0.15">
      <c r="A49" s="31"/>
      <c r="B49" s="32"/>
      <c r="C49" s="32"/>
      <c r="D49" s="32" t="s">
        <v>329</v>
      </c>
      <c r="E49" s="32"/>
      <c r="F49" s="32"/>
      <c r="G49" s="34">
        <v>2282750</v>
      </c>
      <c r="H49" s="93"/>
      <c r="I49" s="34">
        <f t="shared" si="0"/>
        <v>2282750</v>
      </c>
    </row>
    <row r="50" spans="1:11" ht="15.2" customHeight="1" x14ac:dyDescent="0.15">
      <c r="A50" s="31"/>
      <c r="B50" s="32"/>
      <c r="C50" s="32"/>
      <c r="D50" s="32" t="s">
        <v>330</v>
      </c>
      <c r="E50" s="32"/>
      <c r="F50" s="32"/>
      <c r="G50" s="34">
        <v>239270</v>
      </c>
      <c r="H50" s="93"/>
      <c r="I50" s="34">
        <f t="shared" si="0"/>
        <v>239270</v>
      </c>
    </row>
    <row r="51" spans="1:11" ht="15.2" hidden="1" customHeight="1" x14ac:dyDescent="0.15">
      <c r="A51" s="31"/>
      <c r="B51" s="32"/>
      <c r="C51" s="32"/>
      <c r="D51" s="32" t="s">
        <v>372</v>
      </c>
      <c r="E51" s="32"/>
      <c r="F51" s="32"/>
      <c r="G51" s="34">
        <v>0</v>
      </c>
      <c r="H51" s="93"/>
      <c r="I51" s="34">
        <f t="shared" si="0"/>
        <v>0</v>
      </c>
    </row>
    <row r="52" spans="1:11" ht="15.2" customHeight="1" x14ac:dyDescent="0.15">
      <c r="A52" s="31"/>
      <c r="B52" s="32"/>
      <c r="C52" s="32"/>
      <c r="D52" s="32" t="s">
        <v>373</v>
      </c>
      <c r="E52" s="32"/>
      <c r="F52" s="32"/>
      <c r="G52" s="34">
        <v>215362</v>
      </c>
      <c r="H52" s="93"/>
      <c r="I52" s="34">
        <f t="shared" si="0"/>
        <v>215362</v>
      </c>
    </row>
    <row r="53" spans="1:11" ht="15.2" customHeight="1" x14ac:dyDescent="0.15">
      <c r="A53" s="31"/>
      <c r="B53" s="32"/>
      <c r="C53" s="32"/>
      <c r="D53" s="32" t="str">
        <f>単年度試算表!A52</f>
        <v>認定料収入</v>
      </c>
      <c r="E53" s="32"/>
      <c r="F53" s="32"/>
      <c r="G53" s="34">
        <v>45000</v>
      </c>
      <c r="H53" s="93"/>
      <c r="I53" s="34">
        <f t="shared" si="0"/>
        <v>45000</v>
      </c>
    </row>
    <row r="54" spans="1:11" ht="15.2" customHeight="1" x14ac:dyDescent="0.15">
      <c r="A54" s="31"/>
      <c r="B54" s="32"/>
      <c r="C54" s="32"/>
      <c r="D54" s="32" t="str">
        <f>単年度試算表!A53</f>
        <v>物販売上</v>
      </c>
      <c r="E54" s="32"/>
      <c r="F54" s="32"/>
      <c r="G54" s="33"/>
      <c r="H54" s="93">
        <v>1198016</v>
      </c>
      <c r="I54" s="34">
        <f t="shared" si="0"/>
        <v>1198016</v>
      </c>
      <c r="K54" s="36">
        <f>SUM(I48:I54)</f>
        <v>5542368</v>
      </c>
    </row>
    <row r="55" spans="1:11" ht="15.2" customHeight="1" x14ac:dyDescent="0.15">
      <c r="A55" s="31"/>
      <c r="B55" s="32"/>
      <c r="C55" s="32" t="s">
        <v>309</v>
      </c>
      <c r="D55" s="32"/>
      <c r="E55" s="32"/>
      <c r="F55" s="32"/>
      <c r="G55" s="33"/>
      <c r="H55" s="93"/>
      <c r="I55" s="34"/>
    </row>
    <row r="56" spans="1:11" ht="15.2" customHeight="1" x14ac:dyDescent="0.15">
      <c r="A56" s="31"/>
      <c r="B56" s="32"/>
      <c r="C56" s="32"/>
      <c r="D56" s="32" t="str">
        <f>単年度試算表!A150</f>
        <v>受取利息</v>
      </c>
      <c r="E56" s="32"/>
      <c r="F56" s="32"/>
      <c r="G56" s="34">
        <v>1499</v>
      </c>
      <c r="H56" s="93"/>
      <c r="I56" s="34">
        <f t="shared" ref="I56" si="9">SUM(G56:H56)</f>
        <v>1499</v>
      </c>
    </row>
    <row r="57" spans="1:11" ht="15.2" customHeight="1" x14ac:dyDescent="0.15">
      <c r="A57" s="31"/>
      <c r="B57" s="32"/>
      <c r="C57" s="32"/>
      <c r="D57" s="32" t="s">
        <v>299</v>
      </c>
      <c r="E57" s="32"/>
      <c r="F57" s="32"/>
      <c r="G57" s="34">
        <v>411400</v>
      </c>
      <c r="H57" s="93"/>
      <c r="I57" s="34">
        <f t="shared" si="0"/>
        <v>411400</v>
      </c>
    </row>
    <row r="58" spans="1:11" ht="15.2" customHeight="1" x14ac:dyDescent="0.15">
      <c r="A58" s="31"/>
      <c r="B58" s="32"/>
      <c r="C58" s="32"/>
      <c r="D58" s="32" t="str">
        <f>単年度試算表!A151</f>
        <v>ロイヤリティ</v>
      </c>
      <c r="E58" s="32"/>
      <c r="F58" s="32"/>
      <c r="G58" s="33">
        <v>320</v>
      </c>
      <c r="H58" s="93">
        <v>2166115</v>
      </c>
      <c r="I58" s="34">
        <f t="shared" si="0"/>
        <v>2166435</v>
      </c>
      <c r="K58" s="36">
        <f>SUM(I56:I58)</f>
        <v>2579334</v>
      </c>
    </row>
    <row r="59" spans="1:11" ht="15.2" customHeight="1" x14ac:dyDescent="0.15">
      <c r="A59" s="31"/>
      <c r="B59" s="32" t="s">
        <v>137</v>
      </c>
      <c r="C59" s="32"/>
      <c r="D59" s="32"/>
      <c r="E59" s="32"/>
      <c r="F59" s="32"/>
      <c r="G59" s="35">
        <f>SUM(G10:G58)</f>
        <v>192816640</v>
      </c>
      <c r="H59" s="94">
        <f>SUM(H10:H58)</f>
        <v>3364131</v>
      </c>
      <c r="I59" s="35">
        <f>SUM(I10:I58)</f>
        <v>196180771</v>
      </c>
      <c r="J59" s="36"/>
    </row>
    <row r="60" spans="1:11" ht="15.2" customHeight="1" x14ac:dyDescent="0.15">
      <c r="A60" s="31"/>
      <c r="B60" s="32" t="s">
        <v>138</v>
      </c>
      <c r="C60" s="32"/>
      <c r="D60" s="32"/>
      <c r="E60" s="32"/>
      <c r="F60" s="32"/>
      <c r="G60" s="33"/>
      <c r="H60" s="93"/>
      <c r="I60" s="33"/>
    </row>
    <row r="61" spans="1:11" ht="15.2" customHeight="1" x14ac:dyDescent="0.15">
      <c r="A61" s="31"/>
      <c r="B61" s="32"/>
      <c r="C61" s="32" t="s">
        <v>139</v>
      </c>
      <c r="D61" s="32"/>
      <c r="E61" s="32"/>
      <c r="F61" s="32"/>
      <c r="G61" s="33"/>
      <c r="H61" s="93"/>
      <c r="I61" s="33"/>
    </row>
    <row r="62" spans="1:11" ht="15.2" customHeight="1" x14ac:dyDescent="0.15">
      <c r="A62" s="31"/>
      <c r="B62" s="32"/>
      <c r="C62" s="32"/>
      <c r="D62" s="32" t="s">
        <v>140</v>
      </c>
      <c r="E62" s="32"/>
      <c r="F62" s="32"/>
      <c r="G62" s="33"/>
      <c r="H62" s="93"/>
      <c r="I62" s="33"/>
    </row>
    <row r="63" spans="1:11" ht="15.2" customHeight="1" x14ac:dyDescent="0.15">
      <c r="A63" s="31"/>
      <c r="B63" s="32"/>
      <c r="C63" s="32"/>
      <c r="D63" s="32"/>
      <c r="E63" s="32" t="str">
        <f>単年度試算表!A58</f>
        <v>給料</v>
      </c>
      <c r="F63" s="32"/>
      <c r="G63" s="34">
        <v>36178657</v>
      </c>
      <c r="H63" s="93">
        <v>364491</v>
      </c>
      <c r="I63" s="34">
        <f t="shared" ref="I63:I123" si="10">SUM(G63:H63)</f>
        <v>36543148</v>
      </c>
    </row>
    <row r="64" spans="1:11" ht="15.2" customHeight="1" x14ac:dyDescent="0.15">
      <c r="A64" s="31"/>
      <c r="B64" s="32"/>
      <c r="C64" s="32"/>
      <c r="D64" s="32"/>
      <c r="E64" s="32" t="str">
        <f>単年度試算表!A65</f>
        <v>法定福利費</v>
      </c>
      <c r="F64" s="32"/>
      <c r="G64" s="34">
        <v>6233089</v>
      </c>
      <c r="H64" s="93"/>
      <c r="I64" s="34">
        <f t="shared" si="10"/>
        <v>6233089</v>
      </c>
    </row>
    <row r="65" spans="1:9" ht="15.2" hidden="1" customHeight="1" x14ac:dyDescent="0.15">
      <c r="A65" s="31"/>
      <c r="B65" s="32"/>
      <c r="C65" s="32"/>
      <c r="D65" s="32"/>
      <c r="E65" s="32" t="str">
        <f>単年度試算表!A64</f>
        <v>バイト代</v>
      </c>
      <c r="F65" s="32"/>
      <c r="G65" s="34">
        <v>0</v>
      </c>
      <c r="H65" s="93"/>
      <c r="I65" s="34">
        <f t="shared" si="10"/>
        <v>0</v>
      </c>
    </row>
    <row r="66" spans="1:9" ht="15.2" customHeight="1" x14ac:dyDescent="0.15">
      <c r="A66" s="31"/>
      <c r="B66" s="32"/>
      <c r="C66" s="32"/>
      <c r="D66" s="32"/>
      <c r="E66" s="32" t="str">
        <f>単年度試算表!A70</f>
        <v>福利厚生費</v>
      </c>
      <c r="F66" s="32"/>
      <c r="G66" s="34">
        <v>885518</v>
      </c>
      <c r="H66" s="93"/>
      <c r="I66" s="34">
        <f t="shared" si="10"/>
        <v>885518</v>
      </c>
    </row>
    <row r="67" spans="1:9" ht="15.2" customHeight="1" x14ac:dyDescent="0.15">
      <c r="A67" s="31"/>
      <c r="B67" s="32"/>
      <c r="C67" s="32"/>
      <c r="D67" s="32" t="s">
        <v>142</v>
      </c>
      <c r="E67" s="32"/>
      <c r="F67" s="32"/>
      <c r="G67" s="35">
        <f>SUM(G63:G66)</f>
        <v>43297264</v>
      </c>
      <c r="H67" s="94">
        <f>SUM(H63:H66)</f>
        <v>364491</v>
      </c>
      <c r="I67" s="35">
        <f>SUM(I63:I66)</f>
        <v>43661755</v>
      </c>
    </row>
    <row r="68" spans="1:9" ht="15.2" customHeight="1" x14ac:dyDescent="0.15">
      <c r="A68" s="31"/>
      <c r="B68" s="32"/>
      <c r="C68" s="32"/>
      <c r="D68" s="32" t="s">
        <v>141</v>
      </c>
      <c r="E68" s="32"/>
      <c r="F68" s="32"/>
      <c r="G68" s="33"/>
      <c r="H68" s="93"/>
      <c r="I68" s="34"/>
    </row>
    <row r="69" spans="1:9" ht="15.2" customHeight="1" x14ac:dyDescent="0.15">
      <c r="A69" s="31"/>
      <c r="B69" s="32"/>
      <c r="C69" s="32"/>
      <c r="D69" s="32"/>
      <c r="E69" s="32" t="s">
        <v>176</v>
      </c>
      <c r="F69" s="32"/>
      <c r="G69" s="33"/>
      <c r="H69" s="93">
        <v>627569</v>
      </c>
      <c r="I69" s="34">
        <f t="shared" si="10"/>
        <v>627569</v>
      </c>
    </row>
    <row r="70" spans="1:9" ht="15.2" customHeight="1" x14ac:dyDescent="0.15">
      <c r="A70" s="31"/>
      <c r="B70" s="32"/>
      <c r="C70" s="32"/>
      <c r="D70" s="32"/>
      <c r="E70" s="32" t="s">
        <v>354</v>
      </c>
      <c r="F70" s="32"/>
      <c r="G70" s="34">
        <v>17200751</v>
      </c>
      <c r="H70" s="93"/>
      <c r="I70" s="34">
        <f t="shared" ref="I70" si="11">SUM(G70:H70)</f>
        <v>17200751</v>
      </c>
    </row>
    <row r="71" spans="1:9" ht="15.2" customHeight="1" x14ac:dyDescent="0.15">
      <c r="A71" s="31"/>
      <c r="B71" s="32"/>
      <c r="C71" s="32"/>
      <c r="D71" s="32"/>
      <c r="E71" s="32" t="str">
        <f>単年度試算表!A77</f>
        <v>旅費交通費</v>
      </c>
      <c r="F71" s="32"/>
      <c r="G71" s="34">
        <v>6575157</v>
      </c>
      <c r="H71" s="93"/>
      <c r="I71" s="34">
        <f t="shared" si="10"/>
        <v>6575157</v>
      </c>
    </row>
    <row r="72" spans="1:9" ht="15.2" customHeight="1" x14ac:dyDescent="0.15">
      <c r="A72" s="31"/>
      <c r="B72" s="32"/>
      <c r="C72" s="32"/>
      <c r="D72" s="32"/>
      <c r="E72" s="32" t="str">
        <f>単年度試算表!A89</f>
        <v>通信費</v>
      </c>
      <c r="F72" s="32"/>
      <c r="G72" s="34">
        <v>3279686</v>
      </c>
      <c r="H72" s="93">
        <v>45784</v>
      </c>
      <c r="I72" s="34">
        <f t="shared" ref="I72:I77" si="12">SUM(G72:H72)</f>
        <v>3325470</v>
      </c>
    </row>
    <row r="73" spans="1:9" ht="15.2" customHeight="1" x14ac:dyDescent="0.15">
      <c r="A73" s="31"/>
      <c r="B73" s="32"/>
      <c r="C73" s="32"/>
      <c r="D73" s="32"/>
      <c r="E73" s="32" t="s">
        <v>296</v>
      </c>
      <c r="F73" s="32"/>
      <c r="G73" s="34">
        <v>307275</v>
      </c>
      <c r="H73" s="93"/>
      <c r="I73" s="34">
        <f t="shared" si="12"/>
        <v>307275</v>
      </c>
    </row>
    <row r="74" spans="1:9" ht="15.2" customHeight="1" x14ac:dyDescent="0.15">
      <c r="A74" s="31"/>
      <c r="B74" s="32"/>
      <c r="C74" s="32"/>
      <c r="D74" s="32"/>
      <c r="E74" s="32" t="str">
        <f>単年度試算表!A98</f>
        <v>減価償却費</v>
      </c>
      <c r="F74" s="32"/>
      <c r="G74" s="34">
        <v>7632537</v>
      </c>
      <c r="H74" s="93"/>
      <c r="I74" s="34">
        <f t="shared" si="12"/>
        <v>7632537</v>
      </c>
    </row>
    <row r="75" spans="1:9" ht="15.2" customHeight="1" x14ac:dyDescent="0.15">
      <c r="A75" s="31"/>
      <c r="B75" s="32"/>
      <c r="C75" s="32"/>
      <c r="D75" s="32"/>
      <c r="E75" s="32" t="str">
        <f>単年度試算表!A96</f>
        <v>賃借料</v>
      </c>
      <c r="F75" s="32"/>
      <c r="G75" s="34">
        <v>8655368</v>
      </c>
      <c r="H75" s="93"/>
      <c r="I75" s="34">
        <f t="shared" si="12"/>
        <v>8655368</v>
      </c>
    </row>
    <row r="76" spans="1:9" ht="15.2" customHeight="1" x14ac:dyDescent="0.15">
      <c r="A76" s="31"/>
      <c r="B76" s="32"/>
      <c r="C76" s="32"/>
      <c r="D76" s="32"/>
      <c r="E76" s="32" t="s">
        <v>355</v>
      </c>
      <c r="F76" s="32"/>
      <c r="G76" s="34">
        <v>1791620</v>
      </c>
      <c r="H76" s="93"/>
      <c r="I76" s="34">
        <f t="shared" si="12"/>
        <v>1791620</v>
      </c>
    </row>
    <row r="77" spans="1:9" ht="15.2" customHeight="1" x14ac:dyDescent="0.15">
      <c r="A77" s="31"/>
      <c r="B77" s="32"/>
      <c r="C77" s="32"/>
      <c r="D77" s="32"/>
      <c r="E77" s="32" t="str">
        <f>単年度試算表!A74</f>
        <v>修繕費</v>
      </c>
      <c r="F77" s="32"/>
      <c r="G77" s="34">
        <v>1372645</v>
      </c>
      <c r="H77" s="93"/>
      <c r="I77" s="34">
        <f t="shared" si="12"/>
        <v>1372645</v>
      </c>
    </row>
    <row r="78" spans="1:9" ht="15.2" customHeight="1" x14ac:dyDescent="0.15">
      <c r="A78" s="31"/>
      <c r="B78" s="32"/>
      <c r="C78" s="32"/>
      <c r="D78" s="32"/>
      <c r="E78" s="32" t="str">
        <f>単年度試算表!A86</f>
        <v>水道光熱費</v>
      </c>
      <c r="F78" s="32"/>
      <c r="G78" s="34">
        <v>2123845</v>
      </c>
      <c r="H78" s="93">
        <v>84404</v>
      </c>
      <c r="I78" s="34">
        <f t="shared" si="10"/>
        <v>2208249</v>
      </c>
    </row>
    <row r="79" spans="1:9" ht="15.2" customHeight="1" x14ac:dyDescent="0.15">
      <c r="A79" s="31"/>
      <c r="B79" s="32"/>
      <c r="C79" s="32"/>
      <c r="D79" s="32"/>
      <c r="E79" s="32" t="str">
        <f>単年度試算表!A102</f>
        <v>消耗品費</v>
      </c>
      <c r="F79" s="32"/>
      <c r="G79" s="34">
        <v>11572720</v>
      </c>
      <c r="H79" s="93">
        <v>836</v>
      </c>
      <c r="I79" s="34">
        <f t="shared" si="10"/>
        <v>11573556</v>
      </c>
    </row>
    <row r="80" spans="1:9" ht="15.2" customHeight="1" x14ac:dyDescent="0.15">
      <c r="A80" s="31"/>
      <c r="B80" s="32"/>
      <c r="C80" s="32"/>
      <c r="D80" s="32"/>
      <c r="E80" s="32" t="str">
        <f>単年度試算表!A120</f>
        <v>租税公課</v>
      </c>
      <c r="F80" s="32"/>
      <c r="G80" s="34">
        <v>313874</v>
      </c>
      <c r="H80" s="93">
        <v>297400</v>
      </c>
      <c r="I80" s="34">
        <f t="shared" ref="I80:I88" si="13">SUM(G80:H80)</f>
        <v>611274</v>
      </c>
    </row>
    <row r="81" spans="1:9" ht="15.2" customHeight="1" x14ac:dyDescent="0.15">
      <c r="A81" s="31"/>
      <c r="B81" s="32"/>
      <c r="C81" s="32"/>
      <c r="D81" s="32"/>
      <c r="E81" s="32" t="s">
        <v>394</v>
      </c>
      <c r="F81" s="32"/>
      <c r="G81" s="34">
        <v>100000</v>
      </c>
      <c r="H81" s="93"/>
      <c r="I81" s="34">
        <f t="shared" ref="I81" si="14">SUM(G81:H81)</f>
        <v>100000</v>
      </c>
    </row>
    <row r="82" spans="1:9" ht="15.2" customHeight="1" x14ac:dyDescent="0.15">
      <c r="A82" s="31"/>
      <c r="B82" s="32"/>
      <c r="C82" s="32"/>
      <c r="D82" s="32"/>
      <c r="E82" s="32" t="s">
        <v>323</v>
      </c>
      <c r="F82" s="32"/>
      <c r="G82" s="34">
        <v>277550</v>
      </c>
      <c r="H82" s="93"/>
      <c r="I82" s="34">
        <f t="shared" si="13"/>
        <v>277550</v>
      </c>
    </row>
    <row r="83" spans="1:9" ht="15.2" customHeight="1" x14ac:dyDescent="0.15">
      <c r="A83" s="31"/>
      <c r="B83" s="32"/>
      <c r="C83" s="32"/>
      <c r="D83" s="32"/>
      <c r="E83" s="32" t="str">
        <f>単年度試算表!A139</f>
        <v>支払手数料</v>
      </c>
      <c r="F83" s="32"/>
      <c r="G83" s="34">
        <v>2565281</v>
      </c>
      <c r="H83" s="93">
        <v>18890</v>
      </c>
      <c r="I83" s="34">
        <f t="shared" si="13"/>
        <v>2584171</v>
      </c>
    </row>
    <row r="84" spans="1:9" ht="15.2" customHeight="1" x14ac:dyDescent="0.15">
      <c r="A84" s="31"/>
      <c r="B84" s="32"/>
      <c r="C84" s="32"/>
      <c r="D84" s="32"/>
      <c r="E84" s="32" t="str">
        <f>単年度試算表!A130</f>
        <v>諸会費</v>
      </c>
      <c r="F84" s="32"/>
      <c r="G84" s="34">
        <v>3000</v>
      </c>
      <c r="H84" s="93"/>
      <c r="I84" s="34">
        <f t="shared" si="13"/>
        <v>3000</v>
      </c>
    </row>
    <row r="85" spans="1:9" ht="15.2" customHeight="1" x14ac:dyDescent="0.15">
      <c r="A85" s="31"/>
      <c r="B85" s="32"/>
      <c r="C85" s="32"/>
      <c r="D85" s="32"/>
      <c r="E85" s="32" t="str">
        <f>単年度試算表!A129</f>
        <v>新聞図書費</v>
      </c>
      <c r="F85" s="32"/>
      <c r="G85" s="34">
        <v>300</v>
      </c>
      <c r="H85" s="93"/>
      <c r="I85" s="34">
        <f t="shared" si="13"/>
        <v>300</v>
      </c>
    </row>
    <row r="86" spans="1:9" ht="15.2" customHeight="1" x14ac:dyDescent="0.15">
      <c r="A86" s="31"/>
      <c r="B86" s="32"/>
      <c r="C86" s="32"/>
      <c r="D86" s="32"/>
      <c r="E86" s="32" t="str">
        <f>単年度試算表!A135</f>
        <v>会議費</v>
      </c>
      <c r="F86" s="32"/>
      <c r="G86" s="34">
        <v>119045</v>
      </c>
      <c r="H86" s="93"/>
      <c r="I86" s="34">
        <f t="shared" si="13"/>
        <v>119045</v>
      </c>
    </row>
    <row r="87" spans="1:9" ht="15.2" customHeight="1" x14ac:dyDescent="0.15">
      <c r="A87" s="31"/>
      <c r="B87" s="32"/>
      <c r="C87" s="32"/>
      <c r="D87" s="32"/>
      <c r="E87" s="32" t="s">
        <v>302</v>
      </c>
      <c r="F87" s="32"/>
      <c r="G87" s="34">
        <v>8313110</v>
      </c>
      <c r="H87" s="93"/>
      <c r="I87" s="34">
        <f t="shared" si="13"/>
        <v>8313110</v>
      </c>
    </row>
    <row r="88" spans="1:9" ht="15.2" customHeight="1" x14ac:dyDescent="0.15">
      <c r="A88" s="31"/>
      <c r="B88" s="32"/>
      <c r="C88" s="32"/>
      <c r="D88" s="32"/>
      <c r="E88" s="32" t="s">
        <v>374</v>
      </c>
      <c r="F88" s="32"/>
      <c r="G88" s="34">
        <v>1821490</v>
      </c>
      <c r="H88" s="93"/>
      <c r="I88" s="34">
        <f t="shared" si="13"/>
        <v>1821490</v>
      </c>
    </row>
    <row r="89" spans="1:9" ht="15.2" customHeight="1" x14ac:dyDescent="0.15">
      <c r="A89" s="31"/>
      <c r="B89" s="32"/>
      <c r="C89" s="32"/>
      <c r="D89" s="32"/>
      <c r="E89" s="32" t="str">
        <f>単年度試算表!A110</f>
        <v>医療費</v>
      </c>
      <c r="F89" s="32"/>
      <c r="G89" s="34">
        <v>3364751</v>
      </c>
      <c r="H89" s="93"/>
      <c r="I89" s="34">
        <f t="shared" si="10"/>
        <v>3364751</v>
      </c>
    </row>
    <row r="90" spans="1:9" ht="15.2" customHeight="1" x14ac:dyDescent="0.15">
      <c r="A90" s="31"/>
      <c r="B90" s="32"/>
      <c r="C90" s="32"/>
      <c r="D90" s="32"/>
      <c r="E90" s="32" t="str">
        <f>単年度試算表!A113</f>
        <v>印刷費</v>
      </c>
      <c r="F90" s="32"/>
      <c r="G90" s="34">
        <v>2093313</v>
      </c>
      <c r="H90" s="93">
        <v>17360</v>
      </c>
      <c r="I90" s="34">
        <f t="shared" si="10"/>
        <v>2110673</v>
      </c>
    </row>
    <row r="91" spans="1:9" ht="15.2" customHeight="1" x14ac:dyDescent="0.15">
      <c r="A91" s="31"/>
      <c r="B91" s="32"/>
      <c r="C91" s="32"/>
      <c r="D91" s="32"/>
      <c r="E91" s="32" t="s">
        <v>362</v>
      </c>
      <c r="F91" s="32"/>
      <c r="G91" s="34">
        <v>5000</v>
      </c>
      <c r="H91" s="93"/>
      <c r="I91" s="34">
        <f t="shared" ref="I91:I92" si="15">SUM(G91:H91)</f>
        <v>5000</v>
      </c>
    </row>
    <row r="92" spans="1:9" ht="15.2" customHeight="1" x14ac:dyDescent="0.15">
      <c r="A92" s="31"/>
      <c r="B92" s="32"/>
      <c r="C92" s="32"/>
      <c r="D92" s="32"/>
      <c r="E92" s="32" t="s">
        <v>393</v>
      </c>
      <c r="F92" s="32"/>
      <c r="G92" s="34">
        <v>600000</v>
      </c>
      <c r="H92" s="93"/>
      <c r="I92" s="34">
        <f t="shared" si="15"/>
        <v>600000</v>
      </c>
    </row>
    <row r="93" spans="1:9" ht="15.2" customHeight="1" x14ac:dyDescent="0.15">
      <c r="A93" s="31"/>
      <c r="B93" s="32"/>
      <c r="C93" s="32"/>
      <c r="D93" s="32"/>
      <c r="E93" s="32" t="s">
        <v>364</v>
      </c>
      <c r="F93" s="32"/>
      <c r="G93" s="34">
        <v>113905</v>
      </c>
      <c r="H93" s="93"/>
      <c r="I93" s="34">
        <f t="shared" si="10"/>
        <v>113905</v>
      </c>
    </row>
    <row r="94" spans="1:9" ht="15.2" customHeight="1" x14ac:dyDescent="0.15">
      <c r="A94" s="31"/>
      <c r="B94" s="32"/>
      <c r="C94" s="32"/>
      <c r="D94" s="32"/>
      <c r="E94" s="32" t="str">
        <f>単年度試算表!A145</f>
        <v>雑費</v>
      </c>
      <c r="F94" s="32"/>
      <c r="G94" s="34">
        <v>627042</v>
      </c>
      <c r="H94" s="93"/>
      <c r="I94" s="34">
        <f t="shared" si="10"/>
        <v>627042</v>
      </c>
    </row>
    <row r="95" spans="1:9" ht="15.2" customHeight="1" x14ac:dyDescent="0.15">
      <c r="A95" s="31"/>
      <c r="B95" s="32"/>
      <c r="C95" s="32"/>
      <c r="D95" s="32" t="s">
        <v>143</v>
      </c>
      <c r="E95" s="32"/>
      <c r="F95" s="32"/>
      <c r="G95" s="35">
        <f>SUM(G69:G94)</f>
        <v>80829265</v>
      </c>
      <c r="H95" s="94">
        <f>SUM(H69:H94)</f>
        <v>1092243</v>
      </c>
      <c r="I95" s="35">
        <f>SUM(I69:I94)</f>
        <v>81921508</v>
      </c>
    </row>
    <row r="96" spans="1:9" ht="15.2" customHeight="1" x14ac:dyDescent="0.15">
      <c r="A96" s="31"/>
      <c r="B96" s="32"/>
      <c r="C96" s="32" t="s">
        <v>144</v>
      </c>
      <c r="D96" s="32"/>
      <c r="E96" s="32"/>
      <c r="F96" s="32"/>
      <c r="G96" s="35">
        <f>G67+G95</f>
        <v>124126529</v>
      </c>
      <c r="H96" s="94">
        <f>H67+H95</f>
        <v>1456734</v>
      </c>
      <c r="I96" s="35">
        <f>I67+I95</f>
        <v>125583263</v>
      </c>
    </row>
    <row r="97" spans="1:9" ht="15.2" customHeight="1" x14ac:dyDescent="0.15">
      <c r="A97" s="31"/>
      <c r="B97" s="32"/>
      <c r="C97" s="32" t="s">
        <v>145</v>
      </c>
      <c r="D97" s="32"/>
      <c r="E97" s="32"/>
      <c r="F97" s="32"/>
      <c r="G97" s="33"/>
      <c r="H97" s="93"/>
      <c r="I97" s="34"/>
    </row>
    <row r="98" spans="1:9" ht="15.2" customHeight="1" x14ac:dyDescent="0.15">
      <c r="A98" s="31"/>
      <c r="B98" s="32"/>
      <c r="C98" s="32"/>
      <c r="D98" s="32" t="s">
        <v>140</v>
      </c>
      <c r="E98" s="32"/>
      <c r="F98" s="32"/>
      <c r="G98" s="33"/>
      <c r="H98" s="93"/>
      <c r="I98" s="34"/>
    </row>
    <row r="99" spans="1:9" ht="15.2" customHeight="1" x14ac:dyDescent="0.15">
      <c r="A99" s="31"/>
      <c r="B99" s="32"/>
      <c r="C99" s="32"/>
      <c r="D99" s="32"/>
      <c r="E99" s="32" t="str">
        <f>単年度試算表!A57</f>
        <v>役員報酬</v>
      </c>
      <c r="F99" s="32"/>
      <c r="G99" s="34">
        <v>2330000</v>
      </c>
      <c r="H99" s="93"/>
      <c r="I99" s="34">
        <f t="shared" si="10"/>
        <v>2330000</v>
      </c>
    </row>
    <row r="100" spans="1:9" ht="15.2" customHeight="1" x14ac:dyDescent="0.15">
      <c r="A100" s="31"/>
      <c r="B100" s="32"/>
      <c r="C100" s="32"/>
      <c r="D100" s="32"/>
      <c r="E100" s="32" t="str">
        <f>単年度試算表!A63</f>
        <v>給料</v>
      </c>
      <c r="F100" s="32"/>
      <c r="G100" s="34">
        <v>3466009</v>
      </c>
      <c r="H100" s="93"/>
      <c r="I100" s="34">
        <f t="shared" si="10"/>
        <v>3466009</v>
      </c>
    </row>
    <row r="101" spans="1:9" ht="15.2" customHeight="1" x14ac:dyDescent="0.15">
      <c r="A101" s="31"/>
      <c r="B101" s="32"/>
      <c r="C101" s="32"/>
      <c r="D101" s="32"/>
      <c r="E101" s="32" t="str">
        <f>単年度試算表!A69</f>
        <v>法定福利費</v>
      </c>
      <c r="F101" s="32"/>
      <c r="G101" s="34">
        <v>661975</v>
      </c>
      <c r="H101" s="93"/>
      <c r="I101" s="34">
        <f t="shared" si="10"/>
        <v>661975</v>
      </c>
    </row>
    <row r="102" spans="1:9" ht="15.2" customHeight="1" x14ac:dyDescent="0.15">
      <c r="A102" s="31"/>
      <c r="B102" s="32"/>
      <c r="C102" s="32"/>
      <c r="D102" s="32"/>
      <c r="E102" s="32" t="str">
        <f>単年度試算表!A73</f>
        <v>福利厚生費</v>
      </c>
      <c r="F102" s="32"/>
      <c r="G102" s="34">
        <v>313059</v>
      </c>
      <c r="H102" s="93"/>
      <c r="I102" s="34">
        <f t="shared" si="10"/>
        <v>313059</v>
      </c>
    </row>
    <row r="103" spans="1:9" ht="15.2" customHeight="1" x14ac:dyDescent="0.15">
      <c r="A103" s="31"/>
      <c r="B103" s="32"/>
      <c r="C103" s="32"/>
      <c r="D103" s="32" t="s">
        <v>142</v>
      </c>
      <c r="E103" s="32"/>
      <c r="F103" s="32"/>
      <c r="G103" s="35">
        <f>SUM(G99:G102)</f>
        <v>6771043</v>
      </c>
      <c r="H103" s="94">
        <f>SUM(H99:H102)</f>
        <v>0</v>
      </c>
      <c r="I103" s="35">
        <f>SUM(I99:I102)</f>
        <v>6771043</v>
      </c>
    </row>
    <row r="104" spans="1:9" ht="15.2" customHeight="1" x14ac:dyDescent="0.15">
      <c r="A104" s="31"/>
      <c r="B104" s="32"/>
      <c r="C104" s="32"/>
      <c r="D104" s="32" t="s">
        <v>141</v>
      </c>
      <c r="E104" s="32"/>
      <c r="F104" s="32"/>
      <c r="G104" s="33"/>
      <c r="H104" s="93"/>
      <c r="I104" s="34"/>
    </row>
    <row r="105" spans="1:9" ht="15.2" customHeight="1" x14ac:dyDescent="0.15">
      <c r="A105" s="31"/>
      <c r="B105" s="32"/>
      <c r="C105" s="32"/>
      <c r="D105" s="32"/>
      <c r="E105" s="32" t="str">
        <f>単年度試算表!A77</f>
        <v>旅費交通費</v>
      </c>
      <c r="F105" s="32"/>
      <c r="G105" s="34">
        <v>144034</v>
      </c>
      <c r="H105" s="93"/>
      <c r="I105" s="34">
        <f t="shared" si="10"/>
        <v>144034</v>
      </c>
    </row>
    <row r="106" spans="1:9" ht="15.2" customHeight="1" x14ac:dyDescent="0.15">
      <c r="A106" s="31"/>
      <c r="B106" s="32"/>
      <c r="C106" s="32"/>
      <c r="D106" s="32"/>
      <c r="E106" s="32" t="str">
        <f>単年度試算表!A95</f>
        <v>通信費</v>
      </c>
      <c r="F106" s="32"/>
      <c r="G106" s="34">
        <v>526845</v>
      </c>
      <c r="H106" s="93"/>
      <c r="I106" s="34">
        <f t="shared" ref="I106:I111" si="16">SUM(G106:H106)</f>
        <v>526845</v>
      </c>
    </row>
    <row r="107" spans="1:9" ht="15.2" hidden="1" customHeight="1" x14ac:dyDescent="0.15">
      <c r="A107" s="31"/>
      <c r="B107" s="32"/>
      <c r="C107" s="32"/>
      <c r="D107" s="32"/>
      <c r="E107" s="32" t="s">
        <v>300</v>
      </c>
      <c r="F107" s="32"/>
      <c r="G107" s="34">
        <v>0</v>
      </c>
      <c r="H107" s="93"/>
      <c r="I107" s="34">
        <f t="shared" si="16"/>
        <v>0</v>
      </c>
    </row>
    <row r="108" spans="1:9" ht="15.2" customHeight="1" x14ac:dyDescent="0.15">
      <c r="A108" s="31"/>
      <c r="B108" s="32"/>
      <c r="C108" s="32"/>
      <c r="D108" s="32"/>
      <c r="E108" s="32" t="str">
        <f>単年度試算表!A101</f>
        <v>減価償却費</v>
      </c>
      <c r="F108" s="32"/>
      <c r="G108" s="34">
        <v>1963301</v>
      </c>
      <c r="H108" s="93"/>
      <c r="I108" s="34">
        <f t="shared" si="16"/>
        <v>1963301</v>
      </c>
    </row>
    <row r="109" spans="1:9" ht="15.2" customHeight="1" x14ac:dyDescent="0.15">
      <c r="A109" s="31"/>
      <c r="B109" s="32"/>
      <c r="C109" s="32"/>
      <c r="D109" s="32"/>
      <c r="E109" s="32" t="str">
        <f>単年度試算表!A96</f>
        <v>賃借料</v>
      </c>
      <c r="F109" s="32"/>
      <c r="G109" s="34">
        <v>265664</v>
      </c>
      <c r="H109" s="93"/>
      <c r="I109" s="34">
        <f t="shared" si="16"/>
        <v>265664</v>
      </c>
    </row>
    <row r="110" spans="1:9" ht="15.2" customHeight="1" x14ac:dyDescent="0.15">
      <c r="A110" s="31"/>
      <c r="B110" s="32"/>
      <c r="C110" s="32"/>
      <c r="D110" s="32"/>
      <c r="E110" s="32" t="str">
        <f>単年度試算表!A126</f>
        <v>保険料</v>
      </c>
      <c r="F110" s="32"/>
      <c r="G110" s="34">
        <v>297380</v>
      </c>
      <c r="H110" s="93"/>
      <c r="I110" s="34">
        <f t="shared" si="16"/>
        <v>297380</v>
      </c>
    </row>
    <row r="111" spans="1:9" ht="15.2" customHeight="1" x14ac:dyDescent="0.15">
      <c r="A111" s="31"/>
      <c r="B111" s="32"/>
      <c r="C111" s="32"/>
      <c r="D111" s="32"/>
      <c r="E111" s="32" t="str">
        <f>単年度試算表!A76</f>
        <v>修繕費</v>
      </c>
      <c r="F111" s="32"/>
      <c r="G111" s="34">
        <v>661866</v>
      </c>
      <c r="H111" s="93"/>
      <c r="I111" s="34">
        <f t="shared" si="16"/>
        <v>661866</v>
      </c>
    </row>
    <row r="112" spans="1:9" ht="15.2" customHeight="1" x14ac:dyDescent="0.15">
      <c r="A112" s="31"/>
      <c r="B112" s="32"/>
      <c r="C112" s="32"/>
      <c r="D112" s="32"/>
      <c r="E112" s="32" t="str">
        <f>単年度試算表!A88</f>
        <v>水道光熱費</v>
      </c>
      <c r="F112" s="32"/>
      <c r="G112" s="34">
        <v>166011</v>
      </c>
      <c r="H112" s="93"/>
      <c r="I112" s="34">
        <f t="shared" si="10"/>
        <v>166011</v>
      </c>
    </row>
    <row r="113" spans="1:9" ht="15.2" customHeight="1" x14ac:dyDescent="0.15">
      <c r="A113" s="31"/>
      <c r="B113" s="32"/>
      <c r="C113" s="32"/>
      <c r="D113" s="32"/>
      <c r="E113" s="32" t="str">
        <f>単年度試算表!A109</f>
        <v>消耗品費</v>
      </c>
      <c r="F113" s="32"/>
      <c r="G113" s="34">
        <v>957726</v>
      </c>
      <c r="H113" s="93"/>
      <c r="I113" s="34">
        <f t="shared" si="10"/>
        <v>957726</v>
      </c>
    </row>
    <row r="114" spans="1:9" ht="15.2" customHeight="1" x14ac:dyDescent="0.15">
      <c r="A114" s="31"/>
      <c r="B114" s="32"/>
      <c r="C114" s="32"/>
      <c r="D114" s="32"/>
      <c r="E114" s="32" t="str">
        <f>単年度試算表!A124</f>
        <v>租税公課</v>
      </c>
      <c r="F114" s="32"/>
      <c r="G114" s="34">
        <v>574800</v>
      </c>
      <c r="H114" s="93"/>
      <c r="I114" s="34">
        <f>SUM(G114:H114)</f>
        <v>574800</v>
      </c>
    </row>
    <row r="115" spans="1:9" ht="15.2" customHeight="1" x14ac:dyDescent="0.15">
      <c r="A115" s="31"/>
      <c r="B115" s="32"/>
      <c r="C115" s="32"/>
      <c r="D115" s="32"/>
      <c r="E115" s="32" t="str">
        <f>単年度試算表!A139</f>
        <v>支払手数料</v>
      </c>
      <c r="F115" s="32"/>
      <c r="G115" s="34">
        <v>1742953</v>
      </c>
      <c r="H115" s="93"/>
      <c r="I115" s="34">
        <f>SUM(G115:H115)</f>
        <v>1742953</v>
      </c>
    </row>
    <row r="116" spans="1:9" ht="15.2" customHeight="1" x14ac:dyDescent="0.15">
      <c r="A116" s="31"/>
      <c r="B116" s="32"/>
      <c r="C116" s="32"/>
      <c r="D116" s="32"/>
      <c r="E116" s="32" t="str">
        <f>単年度試算表!A132</f>
        <v>諸会費</v>
      </c>
      <c r="F116" s="32"/>
      <c r="G116" s="34">
        <v>7425</v>
      </c>
      <c r="H116" s="93"/>
      <c r="I116" s="34">
        <f>SUM(G116:H116)</f>
        <v>7425</v>
      </c>
    </row>
    <row r="117" spans="1:9" ht="15.2" customHeight="1" x14ac:dyDescent="0.15">
      <c r="A117" s="31"/>
      <c r="B117" s="32"/>
      <c r="C117" s="32"/>
      <c r="D117" s="32"/>
      <c r="E117" s="32" t="s">
        <v>365</v>
      </c>
      <c r="F117" s="32"/>
      <c r="G117" s="34">
        <v>877250</v>
      </c>
      <c r="H117" s="93"/>
      <c r="I117" s="34">
        <f t="shared" ref="I117" si="17">SUM(G117:H117)</f>
        <v>877250</v>
      </c>
    </row>
    <row r="118" spans="1:9" ht="15.2" customHeight="1" x14ac:dyDescent="0.15">
      <c r="A118" s="31"/>
      <c r="B118" s="32"/>
      <c r="C118" s="32"/>
      <c r="D118" s="32"/>
      <c r="E118" s="32" t="s">
        <v>325</v>
      </c>
      <c r="F118" s="32"/>
      <c r="G118" s="34">
        <v>11591</v>
      </c>
      <c r="H118" s="93"/>
      <c r="I118" s="34">
        <f t="shared" ref="I118" si="18">SUM(G118:H118)</f>
        <v>11591</v>
      </c>
    </row>
    <row r="119" spans="1:9" ht="15.2" customHeight="1" x14ac:dyDescent="0.15">
      <c r="A119" s="31"/>
      <c r="B119" s="32"/>
      <c r="C119" s="32"/>
      <c r="D119" s="32"/>
      <c r="E119" s="32" t="str">
        <f>単年度試算表!A138</f>
        <v>警備費</v>
      </c>
      <c r="F119" s="32"/>
      <c r="G119" s="34">
        <v>115500</v>
      </c>
      <c r="H119" s="93"/>
      <c r="I119" s="34">
        <f>SUM(G119:H119)</f>
        <v>115500</v>
      </c>
    </row>
    <row r="120" spans="1:9" ht="15.2" customHeight="1" x14ac:dyDescent="0.15">
      <c r="A120" s="31"/>
      <c r="B120" s="32"/>
      <c r="C120" s="32"/>
      <c r="D120" s="32"/>
      <c r="E120" s="32" t="str">
        <f>単年度試算表!A113</f>
        <v>印刷費</v>
      </c>
      <c r="F120" s="32"/>
      <c r="G120" s="34">
        <v>243231</v>
      </c>
      <c r="H120" s="93"/>
      <c r="I120" s="34">
        <f t="shared" si="10"/>
        <v>243231</v>
      </c>
    </row>
    <row r="121" spans="1:9" ht="15.2" hidden="1" customHeight="1" x14ac:dyDescent="0.15">
      <c r="A121" s="31"/>
      <c r="B121" s="32"/>
      <c r="C121" s="32"/>
      <c r="D121" s="32"/>
      <c r="E121" s="32" t="s">
        <v>362</v>
      </c>
      <c r="F121" s="32"/>
      <c r="G121" s="34">
        <v>0</v>
      </c>
      <c r="H121" s="93"/>
      <c r="I121" s="34">
        <f t="shared" si="10"/>
        <v>0</v>
      </c>
    </row>
    <row r="122" spans="1:9" ht="15.2" hidden="1" customHeight="1" x14ac:dyDescent="0.15">
      <c r="A122" s="31"/>
      <c r="B122" s="32"/>
      <c r="C122" s="32"/>
      <c r="D122" s="32"/>
      <c r="E122" s="32" t="s">
        <v>363</v>
      </c>
      <c r="F122" s="32"/>
      <c r="G122" s="34"/>
      <c r="H122" s="93"/>
      <c r="I122" s="34">
        <f t="shared" si="10"/>
        <v>0</v>
      </c>
    </row>
    <row r="123" spans="1:9" ht="15.2" customHeight="1" x14ac:dyDescent="0.15">
      <c r="A123" s="31"/>
      <c r="B123" s="32"/>
      <c r="C123" s="32"/>
      <c r="D123" s="32"/>
      <c r="E123" s="32" t="str">
        <f>単年度試算表!A149</f>
        <v>雑費</v>
      </c>
      <c r="F123" s="32"/>
      <c r="G123" s="34">
        <v>46164</v>
      </c>
      <c r="H123" s="93"/>
      <c r="I123" s="34">
        <f t="shared" si="10"/>
        <v>46164</v>
      </c>
    </row>
    <row r="124" spans="1:9" ht="15.2" customHeight="1" x14ac:dyDescent="0.15">
      <c r="A124" s="31"/>
      <c r="B124" s="32"/>
      <c r="C124" s="32"/>
      <c r="D124" s="32" t="s">
        <v>143</v>
      </c>
      <c r="E124" s="32"/>
      <c r="F124" s="32"/>
      <c r="G124" s="35">
        <f>SUM(G105:G123)</f>
        <v>8601741</v>
      </c>
      <c r="H124" s="94">
        <f>SUM(H105:H123)</f>
        <v>0</v>
      </c>
      <c r="I124" s="35">
        <f>SUM(I105:I123)</f>
        <v>8601741</v>
      </c>
    </row>
    <row r="125" spans="1:9" ht="15.2" customHeight="1" x14ac:dyDescent="0.15">
      <c r="A125" s="31"/>
      <c r="B125" s="32"/>
      <c r="C125" s="32" t="s">
        <v>146</v>
      </c>
      <c r="D125" s="32"/>
      <c r="E125" s="32"/>
      <c r="F125" s="32"/>
      <c r="G125" s="35">
        <f>G103+G124</f>
        <v>15372784</v>
      </c>
      <c r="H125" s="94">
        <f>H103+H124</f>
        <v>0</v>
      </c>
      <c r="I125" s="35">
        <f>I103+I124</f>
        <v>15372784</v>
      </c>
    </row>
    <row r="126" spans="1:9" ht="15.2" hidden="1" customHeight="1" x14ac:dyDescent="0.15">
      <c r="A126" s="31"/>
      <c r="B126" s="32"/>
      <c r="C126" s="32" t="s">
        <v>147</v>
      </c>
      <c r="D126" s="32"/>
      <c r="E126" s="32"/>
      <c r="F126" s="32"/>
      <c r="G126" s="33"/>
      <c r="H126" s="93"/>
      <c r="I126" s="34"/>
    </row>
    <row r="127" spans="1:9" ht="15.2" hidden="1" customHeight="1" x14ac:dyDescent="0.15">
      <c r="A127" s="31"/>
      <c r="B127" s="32"/>
      <c r="C127" s="32"/>
      <c r="D127" s="32"/>
      <c r="E127" s="32" t="s">
        <v>298</v>
      </c>
      <c r="F127" s="32"/>
      <c r="G127" s="34"/>
      <c r="H127" s="93"/>
      <c r="I127" s="34">
        <f>SUM(G127:H127)</f>
        <v>0</v>
      </c>
    </row>
    <row r="128" spans="1:9" ht="15.2" customHeight="1" x14ac:dyDescent="0.15">
      <c r="A128" s="31"/>
      <c r="B128" s="32" t="s">
        <v>148</v>
      </c>
      <c r="C128" s="32"/>
      <c r="D128" s="32"/>
      <c r="E128" s="32"/>
      <c r="F128" s="32"/>
      <c r="G128" s="39">
        <f>G96+G125+G127</f>
        <v>139499313</v>
      </c>
      <c r="H128" s="93">
        <f>H96+H125+H127</f>
        <v>1456734</v>
      </c>
      <c r="I128" s="39">
        <f>I96+I125+I127</f>
        <v>140956047</v>
      </c>
    </row>
    <row r="129" spans="1:11" ht="15.2" customHeight="1" x14ac:dyDescent="0.15">
      <c r="A129" s="31"/>
      <c r="B129" s="32"/>
      <c r="C129" s="32" t="s">
        <v>154</v>
      </c>
      <c r="D129" s="32"/>
      <c r="E129" s="32"/>
      <c r="F129" s="32"/>
      <c r="G129" s="39">
        <f>G59-G128</f>
        <v>53317327</v>
      </c>
      <c r="H129" s="93">
        <f>H59-H128</f>
        <v>1907397</v>
      </c>
      <c r="I129" s="39">
        <f>I59-I128</f>
        <v>55224724</v>
      </c>
    </row>
    <row r="130" spans="1:11" ht="15.2" customHeight="1" x14ac:dyDescent="0.15">
      <c r="A130" s="31"/>
      <c r="B130" s="32" t="s">
        <v>149</v>
      </c>
      <c r="C130" s="32"/>
      <c r="D130" s="32"/>
      <c r="E130" s="32"/>
      <c r="F130" s="32"/>
      <c r="G130" s="39"/>
      <c r="H130" s="93"/>
      <c r="I130" s="39"/>
    </row>
    <row r="131" spans="1:11" ht="15.2" hidden="1" customHeight="1" x14ac:dyDescent="0.15">
      <c r="A131" s="31"/>
      <c r="B131" s="32"/>
      <c r="C131" s="32" t="s">
        <v>292</v>
      </c>
      <c r="D131" s="32"/>
      <c r="E131" s="32"/>
      <c r="F131" s="32"/>
      <c r="G131" s="39">
        <v>0</v>
      </c>
      <c r="H131" s="93">
        <v>0</v>
      </c>
      <c r="I131" s="39">
        <f>SUM(G131:H131)</f>
        <v>0</v>
      </c>
    </row>
    <row r="132" spans="1:11" ht="15.2" customHeight="1" x14ac:dyDescent="0.15">
      <c r="A132" s="31"/>
      <c r="B132" s="32" t="s">
        <v>150</v>
      </c>
      <c r="C132" s="32"/>
      <c r="D132" s="32"/>
      <c r="E132" s="32"/>
      <c r="F132" s="32"/>
      <c r="G132" s="40">
        <f>G131</f>
        <v>0</v>
      </c>
      <c r="H132" s="94">
        <f>H131</f>
        <v>0</v>
      </c>
      <c r="I132" s="40">
        <f>I131</f>
        <v>0</v>
      </c>
    </row>
    <row r="133" spans="1:11" ht="15.2" customHeight="1" x14ac:dyDescent="0.15">
      <c r="A133" s="31"/>
      <c r="B133" s="32" t="s">
        <v>151</v>
      </c>
      <c r="C133" s="32"/>
      <c r="D133" s="32"/>
      <c r="E133" s="32"/>
      <c r="F133" s="32"/>
      <c r="G133" s="39"/>
      <c r="H133" s="93"/>
      <c r="I133" s="39"/>
    </row>
    <row r="134" spans="1:11" ht="15.2" customHeight="1" x14ac:dyDescent="0.15">
      <c r="A134" s="31"/>
      <c r="B134" s="32"/>
      <c r="C134" s="32" t="s">
        <v>395</v>
      </c>
      <c r="D134" s="32"/>
      <c r="E134" s="32"/>
      <c r="F134" s="32"/>
      <c r="G134" s="39">
        <v>44223</v>
      </c>
      <c r="H134" s="93"/>
      <c r="I134" s="39">
        <f>SUM(G134:H134)</f>
        <v>44223</v>
      </c>
    </row>
    <row r="135" spans="1:11" ht="15.2" hidden="1" customHeight="1" x14ac:dyDescent="0.15">
      <c r="A135" s="31"/>
      <c r="B135" s="32"/>
      <c r="C135" s="32" t="s">
        <v>366</v>
      </c>
      <c r="D135" s="32"/>
      <c r="E135" s="32"/>
      <c r="F135" s="32"/>
      <c r="G135" s="39"/>
      <c r="H135" s="93"/>
      <c r="I135" s="39">
        <f>SUM(G135:H135)</f>
        <v>0</v>
      </c>
    </row>
    <row r="136" spans="1:11" ht="15.2" hidden="1" customHeight="1" x14ac:dyDescent="0.15">
      <c r="A136" s="31"/>
      <c r="B136" s="32"/>
      <c r="C136" s="32" t="s">
        <v>153</v>
      </c>
      <c r="D136" s="32"/>
      <c r="E136" s="32"/>
      <c r="F136" s="32"/>
      <c r="G136" s="39">
        <v>0</v>
      </c>
      <c r="H136" s="93"/>
      <c r="I136" s="39">
        <f>SUM(G136:H136)</f>
        <v>0</v>
      </c>
    </row>
    <row r="137" spans="1:11" ht="15.2" customHeight="1" x14ac:dyDescent="0.15">
      <c r="A137" s="31"/>
      <c r="B137" s="32" t="s">
        <v>155</v>
      </c>
      <c r="C137" s="32"/>
      <c r="D137" s="32"/>
      <c r="E137" s="32"/>
      <c r="F137" s="32"/>
      <c r="G137" s="40">
        <f>SUM(G134:G136)</f>
        <v>44223</v>
      </c>
      <c r="H137" s="94">
        <f>SUM(H134:H136)</f>
        <v>0</v>
      </c>
      <c r="I137" s="40">
        <f>SUM(I134:I136)</f>
        <v>44223</v>
      </c>
    </row>
    <row r="138" spans="1:11" ht="15.2" customHeight="1" x14ac:dyDescent="0.15">
      <c r="A138" s="31"/>
      <c r="B138" s="32"/>
      <c r="C138" s="32" t="s">
        <v>156</v>
      </c>
      <c r="D138" s="32"/>
      <c r="E138" s="32"/>
      <c r="F138" s="32"/>
      <c r="G138" s="40">
        <f>H129+H132</f>
        <v>1907397</v>
      </c>
      <c r="H138" s="97">
        <f>H129*-1-H132</f>
        <v>-1907397</v>
      </c>
      <c r="I138" s="40">
        <f>G138+H138</f>
        <v>0</v>
      </c>
    </row>
    <row r="139" spans="1:11" ht="15.2" customHeight="1" x14ac:dyDescent="0.15">
      <c r="A139" s="31"/>
      <c r="B139" s="32"/>
      <c r="C139" s="32" t="s">
        <v>157</v>
      </c>
      <c r="D139" s="32"/>
      <c r="E139" s="32"/>
      <c r="F139" s="32"/>
      <c r="G139" s="39">
        <f>G129+G132-G137+G138</f>
        <v>55180501</v>
      </c>
      <c r="H139" s="93">
        <f>H129+H132-H137+H138</f>
        <v>0</v>
      </c>
      <c r="I139" s="39">
        <f>I129+I132-I137+I138</f>
        <v>55180501</v>
      </c>
      <c r="J139" s="36"/>
      <c r="K139" s="36"/>
    </row>
    <row r="140" spans="1:11" ht="15.2" customHeight="1" x14ac:dyDescent="0.15">
      <c r="A140" s="31"/>
      <c r="B140" s="32"/>
      <c r="C140" s="32" t="s">
        <v>158</v>
      </c>
      <c r="D140" s="32"/>
      <c r="E140" s="32"/>
      <c r="F140" s="32"/>
      <c r="G140" s="41"/>
      <c r="H140" s="95"/>
      <c r="I140" s="41">
        <v>248803213</v>
      </c>
      <c r="J140" s="36"/>
    </row>
    <row r="141" spans="1:11" ht="15.2" customHeight="1" thickBot="1" x14ac:dyDescent="0.2">
      <c r="A141" s="37"/>
      <c r="B141" s="38"/>
      <c r="C141" s="38" t="s">
        <v>159</v>
      </c>
      <c r="D141" s="38"/>
      <c r="E141" s="38"/>
      <c r="F141" s="38"/>
      <c r="G141" s="42"/>
      <c r="H141" s="96"/>
      <c r="I141" s="42">
        <f>I139+I140</f>
        <v>303983714</v>
      </c>
    </row>
    <row r="142" spans="1:11" ht="14.25" thickTop="1" x14ac:dyDescent="0.15"/>
    <row r="144" spans="1:11" x14ac:dyDescent="0.15">
      <c r="I144" s="47">
        <f>I141-貸借対照表!I51</f>
        <v>0</v>
      </c>
    </row>
  </sheetData>
  <mergeCells count="10">
    <mergeCell ref="D41:E41"/>
    <mergeCell ref="D34:E34"/>
    <mergeCell ref="A1:I1"/>
    <mergeCell ref="A3:I3"/>
    <mergeCell ref="B5:G5"/>
    <mergeCell ref="A7:F7"/>
    <mergeCell ref="D37:E37"/>
    <mergeCell ref="D30:E31"/>
    <mergeCell ref="G30:G31"/>
    <mergeCell ref="I30:I3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zoomScaleNormal="100" workbookViewId="0">
      <selection activeCell="G16" sqref="G16"/>
    </sheetView>
  </sheetViews>
  <sheetFormatPr defaultRowHeight="13.5" x14ac:dyDescent="0.15"/>
  <cols>
    <col min="1" max="1" width="1.625" customWidth="1"/>
    <col min="2" max="4" width="4.625" customWidth="1"/>
    <col min="5" max="5" width="16.125" bestFit="1" customWidth="1"/>
    <col min="6" max="6" width="5.125" customWidth="1"/>
    <col min="7" max="9" width="15.625" customWidth="1"/>
  </cols>
  <sheetData>
    <row r="1" spans="1:9" ht="18.75" x14ac:dyDescent="0.15">
      <c r="A1" s="213" t="s">
        <v>124</v>
      </c>
      <c r="B1" s="214"/>
      <c r="C1" s="214"/>
      <c r="D1" s="214"/>
      <c r="E1" s="214"/>
      <c r="F1" s="214"/>
      <c r="G1" s="214"/>
      <c r="H1" s="214"/>
      <c r="I1" s="214"/>
    </row>
    <row r="2" spans="1:9" ht="8.1" customHeight="1" x14ac:dyDescent="0.15">
      <c r="A2" s="19"/>
      <c r="B2" s="20"/>
      <c r="C2" s="20"/>
      <c r="D2" s="20"/>
      <c r="E2" s="20"/>
      <c r="F2" s="20"/>
      <c r="G2" s="20"/>
      <c r="H2" s="20"/>
      <c r="I2" s="20"/>
    </row>
    <row r="3" spans="1:9" s="21" customFormat="1" x14ac:dyDescent="0.15">
      <c r="A3" s="215" t="s">
        <v>397</v>
      </c>
      <c r="B3" s="215"/>
      <c r="C3" s="215"/>
      <c r="D3" s="215"/>
      <c r="E3" s="215"/>
      <c r="F3" s="215"/>
      <c r="G3" s="215"/>
      <c r="H3" s="215"/>
      <c r="I3" s="215"/>
    </row>
    <row r="4" spans="1:9" s="21" customFormat="1" ht="8.1" customHeight="1" x14ac:dyDescent="0.15"/>
    <row r="5" spans="1:9" s="21" customFormat="1" x14ac:dyDescent="0.15">
      <c r="B5" s="216" t="s">
        <v>125</v>
      </c>
      <c r="C5" s="216"/>
      <c r="D5" s="216"/>
      <c r="E5" s="216"/>
      <c r="F5" s="216"/>
      <c r="G5" s="216"/>
    </row>
    <row r="6" spans="1:9" x14ac:dyDescent="0.15">
      <c r="I6" s="22" t="s">
        <v>126</v>
      </c>
    </row>
    <row r="7" spans="1:9" ht="17.100000000000001" customHeight="1" x14ac:dyDescent="0.15">
      <c r="A7" s="212" t="s">
        <v>122</v>
      </c>
      <c r="B7" s="212"/>
      <c r="C7" s="212"/>
      <c r="D7" s="212"/>
      <c r="E7" s="212"/>
      <c r="F7" s="212"/>
      <c r="G7" s="212" t="s">
        <v>123</v>
      </c>
      <c r="H7" s="212"/>
      <c r="I7" s="212"/>
    </row>
    <row r="8" spans="1:9" ht="17.100000000000001" customHeight="1" x14ac:dyDescent="0.15">
      <c r="A8" s="6"/>
      <c r="B8" s="7" t="s">
        <v>109</v>
      </c>
      <c r="C8" s="7"/>
      <c r="D8" s="7"/>
      <c r="E8" s="7"/>
      <c r="F8" s="8"/>
      <c r="G8" s="12"/>
      <c r="H8" s="12"/>
      <c r="I8" s="12"/>
    </row>
    <row r="9" spans="1:9" ht="17.100000000000001" customHeight="1" x14ac:dyDescent="0.15">
      <c r="A9" s="6"/>
      <c r="B9" s="7"/>
      <c r="C9" s="7" t="s">
        <v>99</v>
      </c>
      <c r="D9" s="7"/>
      <c r="E9" s="7"/>
      <c r="F9" s="8"/>
      <c r="G9" s="12"/>
      <c r="H9" s="12"/>
      <c r="I9" s="12"/>
    </row>
    <row r="10" spans="1:9" ht="17.100000000000001" customHeight="1" x14ac:dyDescent="0.15">
      <c r="A10" s="6"/>
      <c r="B10" s="7"/>
      <c r="C10" s="7"/>
      <c r="D10" s="7"/>
      <c r="E10" s="7" t="str">
        <f>単年度試算表!A2</f>
        <v>現金</v>
      </c>
      <c r="F10" s="8"/>
      <c r="G10" s="13">
        <v>741886</v>
      </c>
      <c r="H10" s="12"/>
      <c r="I10" s="12"/>
    </row>
    <row r="11" spans="1:9" ht="17.100000000000001" customHeight="1" x14ac:dyDescent="0.15">
      <c r="A11" s="6"/>
      <c r="B11" s="7"/>
      <c r="C11" s="7"/>
      <c r="D11" s="7"/>
      <c r="E11" s="7" t="str">
        <f>単年度試算表!A3</f>
        <v>普通預金</v>
      </c>
      <c r="F11" s="8"/>
      <c r="G11" s="13">
        <v>92027116</v>
      </c>
      <c r="H11" s="12"/>
      <c r="I11" s="12"/>
    </row>
    <row r="12" spans="1:9" ht="17.100000000000001" customHeight="1" x14ac:dyDescent="0.15">
      <c r="A12" s="6"/>
      <c r="B12" s="7"/>
      <c r="C12" s="7"/>
      <c r="D12" s="7"/>
      <c r="E12" s="7" t="s">
        <v>376</v>
      </c>
      <c r="F12" s="8"/>
      <c r="G12" s="13">
        <v>1767807</v>
      </c>
      <c r="H12" s="12"/>
      <c r="I12" s="12"/>
    </row>
    <row r="13" spans="1:9" ht="17.100000000000001" customHeight="1" x14ac:dyDescent="0.15">
      <c r="A13" s="6"/>
      <c r="B13" s="7"/>
      <c r="C13" s="7"/>
      <c r="D13" s="7"/>
      <c r="E13" s="7" t="s">
        <v>377</v>
      </c>
      <c r="F13" s="8"/>
      <c r="G13" s="13">
        <v>40213</v>
      </c>
      <c r="H13" s="12"/>
      <c r="I13" s="12"/>
    </row>
    <row r="14" spans="1:9" ht="17.100000000000001" customHeight="1" x14ac:dyDescent="0.15">
      <c r="A14" s="6"/>
      <c r="B14" s="7"/>
      <c r="C14" s="7"/>
      <c r="D14" s="7"/>
      <c r="E14" s="7" t="s">
        <v>378</v>
      </c>
      <c r="F14" s="8"/>
      <c r="G14" s="13">
        <v>413010</v>
      </c>
      <c r="H14" s="12"/>
      <c r="I14" s="12"/>
    </row>
    <row r="15" spans="1:9" ht="17.100000000000001" customHeight="1" x14ac:dyDescent="0.15">
      <c r="A15" s="6"/>
      <c r="B15" s="7"/>
      <c r="C15" s="7"/>
      <c r="D15" s="7"/>
      <c r="E15" s="7" t="s">
        <v>385</v>
      </c>
      <c r="F15" s="8"/>
      <c r="G15" s="13">
        <v>550000</v>
      </c>
      <c r="H15" s="12"/>
      <c r="I15" s="12"/>
    </row>
    <row r="16" spans="1:9" ht="17.100000000000001" customHeight="1" x14ac:dyDescent="0.15">
      <c r="A16" s="6"/>
      <c r="B16" s="7"/>
      <c r="C16" s="7"/>
      <c r="D16" s="7"/>
      <c r="E16" s="7" t="s">
        <v>295</v>
      </c>
      <c r="F16" s="8"/>
      <c r="G16" s="14">
        <v>142895</v>
      </c>
      <c r="H16" s="12"/>
      <c r="I16" s="12"/>
    </row>
    <row r="17" spans="1:9" ht="17.100000000000001" customHeight="1" x14ac:dyDescent="0.15">
      <c r="A17" s="6"/>
      <c r="B17" s="7"/>
      <c r="C17" s="7" t="s">
        <v>101</v>
      </c>
      <c r="D17" s="7"/>
      <c r="E17" s="7"/>
      <c r="F17" s="8"/>
      <c r="G17" s="12"/>
      <c r="H17" s="13">
        <f>SUM(G10:G16)</f>
        <v>95682927</v>
      </c>
      <c r="I17" s="12"/>
    </row>
    <row r="18" spans="1:9" ht="17.100000000000001" customHeight="1" x14ac:dyDescent="0.15">
      <c r="A18" s="6"/>
      <c r="B18" s="7"/>
      <c r="C18" s="7" t="s">
        <v>108</v>
      </c>
      <c r="D18" s="7"/>
      <c r="E18" s="7"/>
      <c r="F18" s="8"/>
      <c r="G18" s="13"/>
      <c r="H18" s="12"/>
      <c r="I18" s="12"/>
    </row>
    <row r="19" spans="1:9" ht="17.100000000000001" customHeight="1" x14ac:dyDescent="0.15">
      <c r="A19" s="6"/>
      <c r="B19" s="7"/>
      <c r="C19" s="7"/>
      <c r="D19" s="7" t="s">
        <v>100</v>
      </c>
      <c r="E19" s="7"/>
      <c r="F19" s="8"/>
      <c r="G19" s="13"/>
      <c r="H19" s="12"/>
      <c r="I19" s="12"/>
    </row>
    <row r="20" spans="1:9" ht="17.100000000000001" customHeight="1" x14ac:dyDescent="0.15">
      <c r="A20" s="6"/>
      <c r="B20" s="7"/>
      <c r="C20" s="7"/>
      <c r="D20" s="7"/>
      <c r="E20" s="7" t="str">
        <f>単年度試算表!A11</f>
        <v>建物</v>
      </c>
      <c r="F20" s="8"/>
      <c r="G20" s="13">
        <v>210667127</v>
      </c>
      <c r="H20" s="12"/>
      <c r="I20" s="12"/>
    </row>
    <row r="21" spans="1:9" ht="17.100000000000001" customHeight="1" x14ac:dyDescent="0.15">
      <c r="A21" s="6"/>
      <c r="B21" s="7"/>
      <c r="C21" s="7"/>
      <c r="D21" s="7"/>
      <c r="E21" s="7" t="str">
        <f>単年度試算表!A12</f>
        <v>構築物</v>
      </c>
      <c r="F21" s="8"/>
      <c r="G21" s="13">
        <v>7384167</v>
      </c>
      <c r="H21" s="12"/>
      <c r="I21" s="12"/>
    </row>
    <row r="22" spans="1:9" ht="17.100000000000001" customHeight="1" x14ac:dyDescent="0.15">
      <c r="A22" s="6"/>
      <c r="B22" s="7"/>
      <c r="C22" s="7"/>
      <c r="D22" s="7"/>
      <c r="E22" s="7" t="str">
        <f>単年度試算表!A13</f>
        <v>車両運搬具</v>
      </c>
      <c r="F22" s="8"/>
      <c r="G22" s="13">
        <v>1104349</v>
      </c>
      <c r="H22" s="12"/>
      <c r="I22" s="12"/>
    </row>
    <row r="23" spans="1:9" ht="17.100000000000001" customHeight="1" x14ac:dyDescent="0.15">
      <c r="A23" s="6"/>
      <c r="B23" s="7"/>
      <c r="C23" s="7"/>
      <c r="D23" s="7"/>
      <c r="E23" s="7" t="str">
        <f>単年度試算表!A14</f>
        <v>工具器具備品</v>
      </c>
      <c r="F23" s="8"/>
      <c r="G23" s="13">
        <v>3266577</v>
      </c>
      <c r="H23" s="12"/>
      <c r="I23" s="12"/>
    </row>
    <row r="24" spans="1:9" ht="17.100000000000001" hidden="1" customHeight="1" x14ac:dyDescent="0.15">
      <c r="A24" s="6"/>
      <c r="B24" s="7"/>
      <c r="C24" s="7"/>
      <c r="D24" s="7"/>
      <c r="E24" s="7" t="s">
        <v>379</v>
      </c>
      <c r="F24" s="8"/>
      <c r="G24" s="13">
        <v>0</v>
      </c>
      <c r="H24" s="12"/>
      <c r="I24" s="12"/>
    </row>
    <row r="25" spans="1:9" ht="17.100000000000001" customHeight="1" x14ac:dyDescent="0.15">
      <c r="A25" s="6"/>
      <c r="B25" s="7"/>
      <c r="C25" s="7"/>
      <c r="D25" s="7"/>
      <c r="E25" s="7" t="str">
        <f>単年度試算表!A15</f>
        <v>レスキュー犬</v>
      </c>
      <c r="F25" s="8"/>
      <c r="G25" s="13">
        <v>531491</v>
      </c>
      <c r="H25" s="12"/>
      <c r="I25" s="12"/>
    </row>
    <row r="26" spans="1:9" ht="17.100000000000001" customHeight="1" x14ac:dyDescent="0.15">
      <c r="A26" s="6"/>
      <c r="B26" s="7"/>
      <c r="C26" s="7"/>
      <c r="D26" s="7"/>
      <c r="E26" s="7" t="str">
        <f>単年度試算表!A16</f>
        <v>セラピー犬</v>
      </c>
      <c r="F26" s="8"/>
      <c r="G26" s="14">
        <v>225003</v>
      </c>
      <c r="H26" s="12"/>
      <c r="I26" s="12"/>
    </row>
    <row r="27" spans="1:9" ht="17.100000000000001" customHeight="1" x14ac:dyDescent="0.15">
      <c r="A27" s="6"/>
      <c r="B27" s="7"/>
      <c r="C27" s="7"/>
      <c r="D27" s="7" t="s">
        <v>102</v>
      </c>
      <c r="E27" s="7"/>
      <c r="F27" s="8"/>
      <c r="G27" s="15">
        <f>SUM(G20:G26)</f>
        <v>223178714</v>
      </c>
      <c r="H27" s="12"/>
      <c r="I27" s="12"/>
    </row>
    <row r="28" spans="1:9" ht="17.100000000000001" customHeight="1" x14ac:dyDescent="0.15">
      <c r="A28" s="6"/>
      <c r="B28" s="7"/>
      <c r="C28" s="7"/>
      <c r="D28" s="7" t="s">
        <v>103</v>
      </c>
      <c r="E28" s="7"/>
      <c r="F28" s="8"/>
      <c r="G28" s="13"/>
      <c r="H28" s="12"/>
      <c r="I28" s="12"/>
    </row>
    <row r="29" spans="1:9" ht="17.100000000000001" customHeight="1" x14ac:dyDescent="0.15">
      <c r="A29" s="6"/>
      <c r="B29" s="7"/>
      <c r="C29" s="7"/>
      <c r="D29" s="7"/>
      <c r="E29" s="7" t="str">
        <f>単年度試算表!A17</f>
        <v>商標権</v>
      </c>
      <c r="F29" s="8"/>
      <c r="G29" s="13">
        <v>797372</v>
      </c>
      <c r="H29" s="12"/>
      <c r="I29" s="12"/>
    </row>
    <row r="30" spans="1:9" ht="17.100000000000001" customHeight="1" x14ac:dyDescent="0.15">
      <c r="A30" s="6"/>
      <c r="B30" s="7"/>
      <c r="C30" s="7"/>
      <c r="D30" s="7"/>
      <c r="E30" s="7" t="s">
        <v>356</v>
      </c>
      <c r="F30" s="8"/>
      <c r="G30" s="14">
        <v>20960</v>
      </c>
      <c r="H30" s="13"/>
      <c r="I30" s="12"/>
    </row>
    <row r="31" spans="1:9" ht="17.100000000000001" customHeight="1" x14ac:dyDescent="0.15">
      <c r="A31" s="6"/>
      <c r="B31" s="7"/>
      <c r="C31" s="7"/>
      <c r="D31" s="7" t="s">
        <v>104</v>
      </c>
      <c r="E31" s="7"/>
      <c r="F31" s="8"/>
      <c r="G31" s="15">
        <f>SUM(G29:G30)</f>
        <v>818332</v>
      </c>
      <c r="H31" s="12"/>
      <c r="I31" s="12"/>
    </row>
    <row r="32" spans="1:9" ht="17.100000000000001" customHeight="1" x14ac:dyDescent="0.15">
      <c r="A32" s="6"/>
      <c r="B32" s="7"/>
      <c r="C32" s="7"/>
      <c r="D32" s="7" t="s">
        <v>105</v>
      </c>
      <c r="E32" s="7"/>
      <c r="F32" s="8"/>
      <c r="G32" s="13"/>
      <c r="H32" s="13"/>
      <c r="I32" s="12"/>
    </row>
    <row r="33" spans="1:9" ht="17.100000000000001" customHeight="1" x14ac:dyDescent="0.15">
      <c r="A33" s="6"/>
      <c r="B33" s="7"/>
      <c r="C33" s="7"/>
      <c r="D33" s="7"/>
      <c r="E33" s="7" t="str">
        <f>前期試算表!A13</f>
        <v>差入保証金</v>
      </c>
      <c r="F33" s="8"/>
      <c r="G33" s="13">
        <v>5296000</v>
      </c>
      <c r="H33" s="12"/>
      <c r="I33" s="12"/>
    </row>
    <row r="34" spans="1:9" ht="17.100000000000001" customHeight="1" x14ac:dyDescent="0.15">
      <c r="A34" s="6"/>
      <c r="B34" s="7"/>
      <c r="C34" s="7"/>
      <c r="D34" s="7"/>
      <c r="E34" s="7" t="s">
        <v>398</v>
      </c>
      <c r="F34" s="8"/>
      <c r="G34" s="14">
        <v>50000</v>
      </c>
      <c r="H34" s="12"/>
      <c r="I34" s="12"/>
    </row>
    <row r="35" spans="1:9" ht="17.100000000000001" customHeight="1" x14ac:dyDescent="0.15">
      <c r="A35" s="6"/>
      <c r="B35" s="7"/>
      <c r="C35" s="7"/>
      <c r="D35" s="7" t="s">
        <v>106</v>
      </c>
      <c r="E35" s="7"/>
      <c r="F35" s="8"/>
      <c r="G35" s="14">
        <f>SUM(G33:G34)</f>
        <v>5346000</v>
      </c>
      <c r="H35" s="12"/>
      <c r="I35" s="12"/>
    </row>
    <row r="36" spans="1:9" ht="17.100000000000001" customHeight="1" x14ac:dyDescent="0.15">
      <c r="A36" s="6"/>
      <c r="B36" s="7"/>
      <c r="C36" s="7" t="s">
        <v>107</v>
      </c>
      <c r="D36" s="7"/>
      <c r="E36" s="7"/>
      <c r="F36" s="8"/>
      <c r="G36" s="12"/>
      <c r="H36" s="14">
        <f>G27+G31+G35</f>
        <v>229343046</v>
      </c>
      <c r="I36" s="12"/>
    </row>
    <row r="37" spans="1:9" ht="17.100000000000001" customHeight="1" thickBot="1" x14ac:dyDescent="0.2">
      <c r="A37" s="6"/>
      <c r="B37" s="7" t="s">
        <v>111</v>
      </c>
      <c r="C37" s="7"/>
      <c r="D37" s="7"/>
      <c r="E37" s="7"/>
      <c r="F37" s="8"/>
      <c r="G37" s="12"/>
      <c r="H37" s="12"/>
      <c r="I37" s="16">
        <f>H17+H36</f>
        <v>325025973</v>
      </c>
    </row>
    <row r="38" spans="1:9" ht="17.100000000000001" customHeight="1" thickTop="1" x14ac:dyDescent="0.15">
      <c r="A38" s="6"/>
      <c r="B38" s="7" t="s">
        <v>110</v>
      </c>
      <c r="C38" s="7"/>
      <c r="D38" s="7"/>
      <c r="E38" s="7"/>
      <c r="F38" s="8"/>
      <c r="G38" s="12"/>
      <c r="H38" s="12"/>
      <c r="I38" s="12"/>
    </row>
    <row r="39" spans="1:9" ht="17.100000000000001" customHeight="1" x14ac:dyDescent="0.15">
      <c r="A39" s="6"/>
      <c r="B39" s="7"/>
      <c r="C39" s="7" t="s">
        <v>112</v>
      </c>
      <c r="D39" s="7"/>
      <c r="E39" s="7"/>
      <c r="F39" s="8"/>
      <c r="G39" s="12"/>
      <c r="H39" s="12"/>
      <c r="I39" s="12"/>
    </row>
    <row r="40" spans="1:9" ht="17.100000000000001" hidden="1" customHeight="1" x14ac:dyDescent="0.15">
      <c r="A40" s="6"/>
      <c r="B40" s="7"/>
      <c r="C40" s="7"/>
      <c r="D40" s="7"/>
      <c r="E40" s="7" t="str">
        <f>単年度試算表!A19</f>
        <v>短期借入金</v>
      </c>
      <c r="F40" s="8"/>
      <c r="G40" s="13">
        <v>0</v>
      </c>
      <c r="H40" s="12"/>
      <c r="I40" s="12"/>
    </row>
    <row r="41" spans="1:9" ht="17.100000000000001" customHeight="1" x14ac:dyDescent="0.15">
      <c r="A41" s="6"/>
      <c r="B41" s="7"/>
      <c r="C41" s="7"/>
      <c r="D41" s="7"/>
      <c r="E41" s="7" t="str">
        <f>単年度試算表!A20</f>
        <v>未払金</v>
      </c>
      <c r="F41" s="8"/>
      <c r="G41" s="13">
        <v>1053479</v>
      </c>
      <c r="H41" s="12"/>
      <c r="I41" s="12"/>
    </row>
    <row r="42" spans="1:9" ht="17.100000000000001" customHeight="1" x14ac:dyDescent="0.15">
      <c r="A42" s="6"/>
      <c r="B42" s="7"/>
      <c r="C42" s="7"/>
      <c r="D42" s="7"/>
      <c r="E42" s="7" t="str">
        <f>単年度試算表!A22</f>
        <v>預り金</v>
      </c>
      <c r="F42" s="8"/>
      <c r="G42" s="14">
        <v>284780</v>
      </c>
      <c r="H42" s="12"/>
      <c r="I42" s="12"/>
    </row>
    <row r="43" spans="1:9" ht="17.100000000000001" customHeight="1" x14ac:dyDescent="0.15">
      <c r="A43" s="6"/>
      <c r="B43" s="7"/>
      <c r="C43" s="7" t="s">
        <v>114</v>
      </c>
      <c r="D43" s="7"/>
      <c r="E43" s="7"/>
      <c r="F43" s="8"/>
      <c r="G43" s="12"/>
      <c r="H43" s="13">
        <f>SUM(G40:G42)</f>
        <v>1338259</v>
      </c>
      <c r="I43" s="12"/>
    </row>
    <row r="44" spans="1:9" ht="17.100000000000001" customHeight="1" x14ac:dyDescent="0.15">
      <c r="A44" s="6"/>
      <c r="B44" s="7"/>
      <c r="C44" s="7" t="s">
        <v>113</v>
      </c>
      <c r="D44" s="7"/>
      <c r="E44" s="7"/>
      <c r="F44" s="8"/>
      <c r="G44" s="12"/>
      <c r="H44" s="12"/>
      <c r="I44" s="12"/>
    </row>
    <row r="45" spans="1:9" ht="17.100000000000001" customHeight="1" x14ac:dyDescent="0.15">
      <c r="A45" s="6"/>
      <c r="B45" s="7"/>
      <c r="C45" s="7"/>
      <c r="D45" s="7"/>
      <c r="E45" s="9" t="str">
        <f>単年度試算表!A23</f>
        <v>長期借入金</v>
      </c>
      <c r="F45" s="8"/>
      <c r="G45" s="14">
        <v>19704000</v>
      </c>
      <c r="H45" s="12"/>
      <c r="I45" s="12"/>
    </row>
    <row r="46" spans="1:9" ht="17.100000000000001" customHeight="1" x14ac:dyDescent="0.15">
      <c r="A46" s="6"/>
      <c r="B46" s="7"/>
      <c r="C46" s="7" t="s">
        <v>115</v>
      </c>
      <c r="D46" s="7"/>
      <c r="E46" s="7"/>
      <c r="F46" s="8"/>
      <c r="G46" s="12"/>
      <c r="H46" s="14">
        <f>G45</f>
        <v>19704000</v>
      </c>
      <c r="I46" s="12"/>
    </row>
    <row r="47" spans="1:9" ht="17.100000000000001" customHeight="1" x14ac:dyDescent="0.15">
      <c r="A47" s="6"/>
      <c r="B47" s="7" t="s">
        <v>116</v>
      </c>
      <c r="C47" s="7"/>
      <c r="D47" s="7"/>
      <c r="E47" s="7"/>
      <c r="F47" s="8"/>
      <c r="G47" s="12"/>
      <c r="H47" s="79"/>
      <c r="I47" s="13">
        <f>H43+H46</f>
        <v>21042259</v>
      </c>
    </row>
    <row r="48" spans="1:9" ht="17.100000000000001" customHeight="1" x14ac:dyDescent="0.15">
      <c r="A48" s="6"/>
      <c r="B48" s="7" t="s">
        <v>117</v>
      </c>
      <c r="C48" s="7"/>
      <c r="D48" s="7"/>
      <c r="E48" s="7"/>
      <c r="F48" s="8"/>
      <c r="G48" s="12"/>
      <c r="H48" s="12"/>
      <c r="I48" s="12"/>
    </row>
    <row r="49" spans="1:9" ht="17.100000000000001" customHeight="1" x14ac:dyDescent="0.15">
      <c r="A49" s="6"/>
      <c r="B49" s="7"/>
      <c r="C49" s="7"/>
      <c r="D49" s="7" t="s">
        <v>118</v>
      </c>
      <c r="E49" s="7"/>
      <c r="F49" s="8"/>
      <c r="G49" s="12"/>
      <c r="H49" s="13">
        <v>248803213</v>
      </c>
      <c r="I49" s="12"/>
    </row>
    <row r="50" spans="1:9" ht="17.100000000000001" customHeight="1" x14ac:dyDescent="0.15">
      <c r="A50" s="6"/>
      <c r="B50" s="7"/>
      <c r="C50" s="7"/>
      <c r="D50" s="7" t="s">
        <v>119</v>
      </c>
      <c r="E50" s="7"/>
      <c r="F50" s="8"/>
      <c r="G50" s="12"/>
      <c r="H50" s="99">
        <f>活動計算書!I139</f>
        <v>55180501</v>
      </c>
      <c r="I50" s="12"/>
    </row>
    <row r="51" spans="1:9" ht="17.100000000000001" customHeight="1" x14ac:dyDescent="0.15">
      <c r="A51" s="6"/>
      <c r="B51" s="7" t="s">
        <v>120</v>
      </c>
      <c r="C51" s="7"/>
      <c r="D51" s="7"/>
      <c r="E51" s="7"/>
      <c r="F51" s="8"/>
      <c r="G51" s="12"/>
      <c r="H51" s="13"/>
      <c r="I51" s="14">
        <f>SUM(H49:H50)</f>
        <v>303983714</v>
      </c>
    </row>
    <row r="52" spans="1:9" ht="17.100000000000001" customHeight="1" thickBot="1" x14ac:dyDescent="0.2">
      <c r="A52" s="10"/>
      <c r="B52" s="4" t="s">
        <v>121</v>
      </c>
      <c r="C52" s="4"/>
      <c r="D52" s="4"/>
      <c r="E52" s="4"/>
      <c r="F52" s="11"/>
      <c r="G52" s="17"/>
      <c r="H52" s="17"/>
      <c r="I52" s="18">
        <f>SUM(I47:I51)</f>
        <v>325025973</v>
      </c>
    </row>
    <row r="53" spans="1:9" ht="14.25" thickTop="1" x14ac:dyDescent="0.15"/>
  </sheetData>
  <mergeCells count="5">
    <mergeCell ref="A7:F7"/>
    <mergeCell ref="G7:I7"/>
    <mergeCell ref="A1:I1"/>
    <mergeCell ref="A3:I3"/>
    <mergeCell ref="B5:G5"/>
  </mergeCells>
  <phoneticPr fontId="2"/>
  <pageMargins left="0.78740157480314965" right="0.70866141732283472" top="0.98425196850393704" bottom="0.74803149606299213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8"/>
  <sheetViews>
    <sheetView topLeftCell="A111" zoomScaleNormal="100" workbookViewId="0">
      <selection activeCell="G113" sqref="G113"/>
    </sheetView>
  </sheetViews>
  <sheetFormatPr defaultRowHeight="13.5" x14ac:dyDescent="0.15"/>
  <cols>
    <col min="1" max="1" width="1.625" customWidth="1"/>
    <col min="2" max="5" width="2.625" customWidth="1"/>
    <col min="6" max="6" width="20.625" customWidth="1"/>
    <col min="7" max="9" width="15.625" customWidth="1"/>
    <col min="10" max="10" width="10.5" bestFit="1" customWidth="1"/>
    <col min="11" max="11" width="14.25" bestFit="1" customWidth="1"/>
  </cols>
  <sheetData>
    <row r="1" spans="1:9" ht="18.75" x14ac:dyDescent="0.15">
      <c r="A1" s="213" t="s">
        <v>220</v>
      </c>
      <c r="B1" s="214"/>
      <c r="C1" s="214"/>
      <c r="D1" s="214"/>
      <c r="E1" s="214"/>
      <c r="F1" s="214"/>
      <c r="G1" s="214"/>
      <c r="H1" s="214"/>
      <c r="I1" s="214"/>
    </row>
    <row r="2" spans="1:9" ht="8.1" customHeight="1" x14ac:dyDescent="0.15">
      <c r="A2" s="19"/>
      <c r="B2" s="20"/>
      <c r="C2" s="20"/>
      <c r="D2" s="20"/>
      <c r="E2" s="20"/>
      <c r="F2" s="20"/>
      <c r="G2" s="20"/>
      <c r="H2" s="20"/>
      <c r="I2" s="20"/>
    </row>
    <row r="3" spans="1:9" s="21" customFormat="1" x14ac:dyDescent="0.15">
      <c r="A3" s="215" t="s">
        <v>399</v>
      </c>
      <c r="B3" s="215"/>
      <c r="C3" s="215"/>
      <c r="D3" s="215"/>
      <c r="E3" s="215"/>
      <c r="F3" s="215"/>
      <c r="G3" s="215"/>
      <c r="H3" s="215"/>
      <c r="I3" s="215"/>
    </row>
    <row r="4" spans="1:9" s="21" customFormat="1" ht="8.1" customHeight="1" x14ac:dyDescent="0.15"/>
    <row r="5" spans="1:9" s="21" customFormat="1" x14ac:dyDescent="0.15">
      <c r="B5" s="216" t="s">
        <v>125</v>
      </c>
      <c r="C5" s="216"/>
      <c r="D5" s="216"/>
      <c r="E5" s="216"/>
      <c r="F5" s="216"/>
      <c r="G5" s="216"/>
    </row>
    <row r="6" spans="1:9" x14ac:dyDescent="0.15">
      <c r="I6" s="22" t="s">
        <v>126</v>
      </c>
    </row>
    <row r="7" spans="1:9" ht="17.100000000000001" customHeight="1" x14ac:dyDescent="0.15">
      <c r="A7" s="212" t="s">
        <v>122</v>
      </c>
      <c r="B7" s="212"/>
      <c r="C7" s="212"/>
      <c r="D7" s="212"/>
      <c r="E7" s="212"/>
      <c r="F7" s="212"/>
      <c r="G7" s="212" t="s">
        <v>123</v>
      </c>
      <c r="H7" s="212"/>
      <c r="I7" s="212"/>
    </row>
    <row r="8" spans="1:9" ht="17.100000000000001" customHeight="1" x14ac:dyDescent="0.15">
      <c r="A8" s="6"/>
      <c r="B8" s="7" t="s">
        <v>109</v>
      </c>
      <c r="C8" s="7"/>
      <c r="D8" s="7"/>
      <c r="E8" s="7"/>
      <c r="F8" s="8"/>
      <c r="G8" s="12"/>
      <c r="H8" s="12"/>
      <c r="I8" s="12"/>
    </row>
    <row r="9" spans="1:9" ht="17.100000000000001" customHeight="1" x14ac:dyDescent="0.15">
      <c r="A9" s="6"/>
      <c r="B9" s="7"/>
      <c r="C9" s="7" t="s">
        <v>99</v>
      </c>
      <c r="D9" s="7"/>
      <c r="E9" s="7"/>
      <c r="F9" s="8"/>
      <c r="G9" s="12"/>
      <c r="H9" s="12"/>
      <c r="I9" s="12"/>
    </row>
    <row r="10" spans="1:9" ht="17.100000000000001" customHeight="1" x14ac:dyDescent="0.15">
      <c r="A10" s="6"/>
      <c r="B10" s="7"/>
      <c r="C10" s="7"/>
      <c r="D10" s="7"/>
      <c r="E10" s="7" t="s">
        <v>225</v>
      </c>
      <c r="F10" s="8"/>
      <c r="G10" s="13">
        <v>741886</v>
      </c>
      <c r="H10" s="12"/>
      <c r="I10" s="12"/>
    </row>
    <row r="11" spans="1:9" ht="17.100000000000001" customHeight="1" x14ac:dyDescent="0.15">
      <c r="A11" s="6"/>
      <c r="B11" s="7"/>
      <c r="C11" s="7"/>
      <c r="D11" s="7"/>
      <c r="E11" s="7" t="s">
        <v>226</v>
      </c>
      <c r="F11" s="66"/>
      <c r="G11" s="13"/>
      <c r="H11" s="12"/>
      <c r="I11" s="12"/>
    </row>
    <row r="12" spans="1:9" ht="17.100000000000001" customHeight="1" x14ac:dyDescent="0.15">
      <c r="A12" s="6"/>
      <c r="B12" s="7"/>
      <c r="C12" s="7"/>
      <c r="D12" s="7"/>
      <c r="E12" s="7"/>
      <c r="F12" s="8" t="s">
        <v>221</v>
      </c>
      <c r="G12" s="13">
        <v>35218717</v>
      </c>
      <c r="H12" s="12"/>
      <c r="I12" s="12"/>
    </row>
    <row r="13" spans="1:9" ht="17.100000000000001" customHeight="1" x14ac:dyDescent="0.15">
      <c r="A13" s="6"/>
      <c r="B13" s="7"/>
      <c r="C13" s="7"/>
      <c r="D13" s="7"/>
      <c r="E13" s="7"/>
      <c r="F13" s="8" t="s">
        <v>293</v>
      </c>
      <c r="G13" s="13">
        <v>3681851</v>
      </c>
      <c r="H13" s="12"/>
      <c r="I13" s="12"/>
    </row>
    <row r="14" spans="1:9" ht="17.100000000000001" hidden="1" customHeight="1" x14ac:dyDescent="0.15">
      <c r="A14" s="6"/>
      <c r="B14" s="7"/>
      <c r="C14" s="7"/>
      <c r="D14" s="7"/>
      <c r="E14" s="7"/>
      <c r="F14" s="8" t="s">
        <v>222</v>
      </c>
      <c r="G14" s="13">
        <v>0</v>
      </c>
      <c r="H14" s="12"/>
      <c r="I14" s="12"/>
    </row>
    <row r="15" spans="1:9" ht="17.100000000000001" hidden="1" customHeight="1" x14ac:dyDescent="0.15">
      <c r="A15" s="6"/>
      <c r="B15" s="7"/>
      <c r="C15" s="7"/>
      <c r="D15" s="7"/>
      <c r="E15" s="7"/>
      <c r="F15" s="8" t="s">
        <v>223</v>
      </c>
      <c r="G15" s="13">
        <v>0</v>
      </c>
      <c r="H15" s="12"/>
      <c r="I15" s="12"/>
    </row>
    <row r="16" spans="1:9" ht="17.100000000000001" customHeight="1" x14ac:dyDescent="0.15">
      <c r="A16" s="6"/>
      <c r="B16" s="7"/>
      <c r="C16" s="7"/>
      <c r="D16" s="7"/>
      <c r="E16" s="7"/>
      <c r="F16" s="8" t="s">
        <v>341</v>
      </c>
      <c r="G16" s="13">
        <v>8344701</v>
      </c>
      <c r="H16" s="12"/>
      <c r="I16" s="12"/>
    </row>
    <row r="17" spans="1:11" ht="17.100000000000001" customHeight="1" x14ac:dyDescent="0.15">
      <c r="A17" s="6"/>
      <c r="B17" s="7"/>
      <c r="C17" s="7"/>
      <c r="D17" s="7"/>
      <c r="E17" s="7"/>
      <c r="F17" s="8" t="s">
        <v>224</v>
      </c>
      <c r="G17" s="13">
        <v>2997846</v>
      </c>
      <c r="H17" s="12"/>
      <c r="I17" s="12"/>
    </row>
    <row r="18" spans="1:11" ht="17.100000000000001" customHeight="1" x14ac:dyDescent="0.15">
      <c r="A18" s="6"/>
      <c r="B18" s="7"/>
      <c r="C18" s="7"/>
      <c r="D18" s="7"/>
      <c r="E18" s="7"/>
      <c r="F18" s="8" t="s">
        <v>357</v>
      </c>
      <c r="G18" s="13">
        <v>41784001</v>
      </c>
      <c r="H18" s="13"/>
      <c r="I18" s="12"/>
      <c r="K18" s="2">
        <f>SUM(G12:G18)</f>
        <v>92027116</v>
      </c>
    </row>
    <row r="19" spans="1:11" ht="17.100000000000001" customHeight="1" x14ac:dyDescent="0.15">
      <c r="A19" s="6"/>
      <c r="B19" s="7"/>
      <c r="C19" s="7"/>
      <c r="D19" s="7"/>
      <c r="E19" s="7" t="s">
        <v>227</v>
      </c>
      <c r="F19" s="8"/>
      <c r="G19" s="13"/>
      <c r="H19" s="12"/>
      <c r="I19" s="12"/>
    </row>
    <row r="20" spans="1:11" ht="17.100000000000001" customHeight="1" x14ac:dyDescent="0.15">
      <c r="A20" s="6"/>
      <c r="B20" s="7"/>
      <c r="C20" s="7"/>
      <c r="D20" s="7"/>
      <c r="E20" s="7"/>
      <c r="F20" s="8" t="s">
        <v>228</v>
      </c>
      <c r="G20" s="13">
        <v>1767807</v>
      </c>
      <c r="H20" s="12"/>
      <c r="I20" s="12"/>
    </row>
    <row r="21" spans="1:11" ht="17.100000000000001" customHeight="1" x14ac:dyDescent="0.15">
      <c r="A21" s="6"/>
      <c r="B21" s="7"/>
      <c r="C21" s="7"/>
      <c r="D21" s="7"/>
      <c r="E21" s="7" t="s">
        <v>380</v>
      </c>
      <c r="F21" s="8"/>
      <c r="G21" s="13"/>
      <c r="H21" s="12"/>
      <c r="I21" s="12"/>
    </row>
    <row r="22" spans="1:11" ht="17.100000000000001" customHeight="1" x14ac:dyDescent="0.15">
      <c r="A22" s="6"/>
      <c r="B22" s="7"/>
      <c r="C22" s="7"/>
      <c r="D22" s="7"/>
      <c r="E22" s="7"/>
      <c r="F22" s="8" t="s">
        <v>381</v>
      </c>
      <c r="G22" s="13">
        <v>40213</v>
      </c>
      <c r="H22" s="12"/>
      <c r="I22" s="12"/>
    </row>
    <row r="23" spans="1:11" ht="17.100000000000001" customHeight="1" x14ac:dyDescent="0.15">
      <c r="A23" s="6"/>
      <c r="B23" s="7"/>
      <c r="C23" s="7"/>
      <c r="D23" s="7"/>
      <c r="E23" s="7" t="s">
        <v>382</v>
      </c>
      <c r="F23" s="8"/>
      <c r="G23" s="13"/>
      <c r="H23" s="12"/>
      <c r="I23" s="12"/>
    </row>
    <row r="24" spans="1:11" ht="17.100000000000001" customHeight="1" x14ac:dyDescent="0.15">
      <c r="A24" s="6"/>
      <c r="B24" s="7"/>
      <c r="C24" s="7"/>
      <c r="D24" s="7"/>
      <c r="E24" s="7"/>
      <c r="F24" s="8" t="s">
        <v>383</v>
      </c>
      <c r="G24" s="13">
        <v>413010</v>
      </c>
      <c r="H24" s="12"/>
      <c r="I24" s="12"/>
    </row>
    <row r="25" spans="1:11" ht="17.100000000000001" customHeight="1" x14ac:dyDescent="0.15">
      <c r="A25" s="6"/>
      <c r="B25" s="7"/>
      <c r="C25" s="7"/>
      <c r="D25" s="7"/>
      <c r="E25" s="7" t="s">
        <v>385</v>
      </c>
      <c r="F25" s="8"/>
      <c r="G25" s="13"/>
      <c r="H25" s="12"/>
      <c r="I25" s="12"/>
    </row>
    <row r="26" spans="1:11" ht="17.100000000000001" customHeight="1" x14ac:dyDescent="0.15">
      <c r="A26" s="6"/>
      <c r="B26" s="7"/>
      <c r="C26" s="7"/>
      <c r="D26" s="7"/>
      <c r="E26" s="7"/>
      <c r="F26" s="98" t="s">
        <v>386</v>
      </c>
      <c r="G26" s="13">
        <v>550000</v>
      </c>
      <c r="H26" s="12"/>
      <c r="I26" s="12"/>
    </row>
    <row r="27" spans="1:11" ht="17.100000000000001" customHeight="1" x14ac:dyDescent="0.15">
      <c r="A27" s="6"/>
      <c r="B27" s="7"/>
      <c r="C27" s="7"/>
      <c r="D27" s="7"/>
      <c r="E27" s="7" t="str">
        <f>貸借対照表!E16</f>
        <v>立替金</v>
      </c>
      <c r="F27" s="8"/>
      <c r="G27" s="13"/>
      <c r="H27" s="12"/>
      <c r="I27" s="12"/>
    </row>
    <row r="28" spans="1:11" ht="17.100000000000001" customHeight="1" x14ac:dyDescent="0.15">
      <c r="A28" s="6"/>
      <c r="B28" s="7"/>
      <c r="C28" s="7"/>
      <c r="D28" s="7"/>
      <c r="E28" s="7"/>
      <c r="F28" s="8" t="s">
        <v>338</v>
      </c>
      <c r="G28" s="13">
        <v>90790</v>
      </c>
      <c r="H28" s="12"/>
      <c r="I28" s="12"/>
    </row>
    <row r="29" spans="1:11" ht="17.100000000000001" customHeight="1" x14ac:dyDescent="0.15">
      <c r="A29" s="6"/>
      <c r="B29" s="7"/>
      <c r="C29" s="7"/>
      <c r="D29" s="7"/>
      <c r="E29" s="7"/>
      <c r="F29" s="8" t="s">
        <v>400</v>
      </c>
      <c r="G29" s="13">
        <v>9130</v>
      </c>
      <c r="H29" s="12"/>
      <c r="I29" s="12"/>
    </row>
    <row r="30" spans="1:11" ht="17.100000000000001" customHeight="1" x14ac:dyDescent="0.15">
      <c r="A30" s="6"/>
      <c r="B30" s="7"/>
      <c r="C30" s="7"/>
      <c r="D30" s="7"/>
      <c r="E30" s="7"/>
      <c r="F30" s="8" t="s">
        <v>401</v>
      </c>
      <c r="G30" s="13">
        <v>35000</v>
      </c>
      <c r="H30" s="12"/>
      <c r="I30" s="12"/>
    </row>
    <row r="31" spans="1:11" ht="17.100000000000001" customHeight="1" x14ac:dyDescent="0.15">
      <c r="A31" s="6"/>
      <c r="B31" s="7"/>
      <c r="C31" s="7"/>
      <c r="D31" s="7"/>
      <c r="E31" s="7"/>
      <c r="F31" s="8" t="s">
        <v>402</v>
      </c>
      <c r="G31" s="14">
        <v>7975</v>
      </c>
      <c r="H31" s="12"/>
      <c r="I31" s="12"/>
      <c r="K31" s="2">
        <f>SUM(G28:G31)</f>
        <v>142895</v>
      </c>
    </row>
    <row r="32" spans="1:11" ht="17.100000000000001" customHeight="1" x14ac:dyDescent="0.15">
      <c r="A32" s="6"/>
      <c r="B32" s="7"/>
      <c r="C32" s="7" t="s">
        <v>101</v>
      </c>
      <c r="D32" s="7"/>
      <c r="E32" s="7"/>
      <c r="F32" s="8"/>
      <c r="G32" s="79"/>
      <c r="H32" s="13">
        <f>SUM(G10:G31)</f>
        <v>95682927</v>
      </c>
      <c r="I32" s="12"/>
      <c r="J32" s="2"/>
    </row>
    <row r="33" spans="1:11" ht="17.100000000000001" customHeight="1" x14ac:dyDescent="0.15">
      <c r="A33" s="6"/>
      <c r="B33" s="7"/>
      <c r="C33" s="7" t="s">
        <v>108</v>
      </c>
      <c r="D33" s="7"/>
      <c r="E33" s="7"/>
      <c r="F33" s="8"/>
      <c r="G33" s="13"/>
      <c r="H33" s="12"/>
      <c r="I33" s="12"/>
    </row>
    <row r="34" spans="1:11" ht="17.100000000000001" customHeight="1" x14ac:dyDescent="0.15">
      <c r="A34" s="6"/>
      <c r="B34" s="7"/>
      <c r="C34" s="7"/>
      <c r="D34" s="7" t="s">
        <v>253</v>
      </c>
      <c r="E34" s="7"/>
      <c r="F34" s="8"/>
      <c r="G34" s="13"/>
      <c r="H34" s="12"/>
      <c r="I34" s="12"/>
    </row>
    <row r="35" spans="1:11" ht="17.100000000000001" customHeight="1" x14ac:dyDescent="0.15">
      <c r="A35" s="6"/>
      <c r="B35" s="7"/>
      <c r="C35" s="7"/>
      <c r="D35" s="7"/>
      <c r="E35" s="7" t="str">
        <f>単年度試算表!A11</f>
        <v>建物</v>
      </c>
      <c r="F35" s="8"/>
      <c r="G35" s="13"/>
      <c r="H35" s="12"/>
      <c r="I35" s="12"/>
    </row>
    <row r="36" spans="1:11" ht="17.100000000000001" customHeight="1" x14ac:dyDescent="0.15">
      <c r="A36" s="6"/>
      <c r="B36" s="7"/>
      <c r="C36" s="7"/>
      <c r="D36" s="7"/>
      <c r="E36" s="7"/>
      <c r="F36" s="98" t="s">
        <v>229</v>
      </c>
      <c r="G36" s="13">
        <f>43360447+4157813</f>
        <v>47518260</v>
      </c>
      <c r="H36" s="12"/>
      <c r="I36" s="12"/>
    </row>
    <row r="37" spans="1:11" ht="17.100000000000001" customHeight="1" x14ac:dyDescent="0.15">
      <c r="A37" s="6"/>
      <c r="B37" s="7"/>
      <c r="C37" s="7"/>
      <c r="D37" s="7"/>
      <c r="E37" s="7"/>
      <c r="F37" s="98" t="s">
        <v>326</v>
      </c>
      <c r="G37" s="13">
        <v>9566380</v>
      </c>
      <c r="H37" s="12"/>
      <c r="I37" s="12"/>
    </row>
    <row r="38" spans="1:11" ht="17.100000000000001" customHeight="1" x14ac:dyDescent="0.15">
      <c r="A38" s="6"/>
      <c r="B38" s="7"/>
      <c r="C38" s="7"/>
      <c r="D38" s="7"/>
      <c r="E38" s="7"/>
      <c r="F38" s="98" t="s">
        <v>327</v>
      </c>
      <c r="G38" s="13">
        <v>720692</v>
      </c>
      <c r="H38" s="12"/>
      <c r="I38" s="12"/>
    </row>
    <row r="39" spans="1:11" ht="17.100000000000001" customHeight="1" x14ac:dyDescent="0.15">
      <c r="A39" s="6"/>
      <c r="B39" s="7"/>
      <c r="C39" s="7"/>
      <c r="D39" s="7"/>
      <c r="E39" s="7"/>
      <c r="F39" s="98" t="s">
        <v>403</v>
      </c>
      <c r="G39" s="13">
        <v>1049400</v>
      </c>
      <c r="H39" s="12"/>
      <c r="I39" s="12"/>
    </row>
    <row r="40" spans="1:11" ht="17.100000000000001" customHeight="1" x14ac:dyDescent="0.15">
      <c r="A40" s="6"/>
      <c r="B40" s="7"/>
      <c r="C40" s="7"/>
      <c r="D40" s="7"/>
      <c r="E40" s="7"/>
      <c r="F40" s="98" t="s">
        <v>404</v>
      </c>
      <c r="G40" s="13">
        <f>639000+719648</f>
        <v>1358648</v>
      </c>
      <c r="H40" s="12"/>
      <c r="I40" s="12"/>
    </row>
    <row r="41" spans="1:11" ht="17.100000000000001" customHeight="1" x14ac:dyDescent="0.15">
      <c r="A41" s="6"/>
      <c r="B41" s="7"/>
      <c r="C41" s="7"/>
      <c r="D41" s="7"/>
      <c r="E41" s="7"/>
      <c r="F41" s="98" t="s">
        <v>384</v>
      </c>
      <c r="G41" s="13">
        <f>88011986+8912576+9724342+22126026+8159562</f>
        <v>136934492</v>
      </c>
      <c r="H41" s="12"/>
      <c r="I41" s="12"/>
    </row>
    <row r="42" spans="1:11" ht="17.100000000000001" customHeight="1" x14ac:dyDescent="0.15">
      <c r="A42" s="6"/>
      <c r="B42" s="7"/>
      <c r="C42" s="7"/>
      <c r="D42" s="7"/>
      <c r="E42" s="7"/>
      <c r="F42" s="98" t="s">
        <v>405</v>
      </c>
      <c r="G42" s="13">
        <f>7173482+645769+2505497+483372+1413244+270394+1027497</f>
        <v>13519255</v>
      </c>
      <c r="H42" s="12"/>
      <c r="I42" s="12"/>
      <c r="K42" s="2">
        <f>SUM(G36:G42)</f>
        <v>210667127</v>
      </c>
    </row>
    <row r="43" spans="1:11" ht="17.100000000000001" customHeight="1" x14ac:dyDescent="0.15">
      <c r="A43" s="6"/>
      <c r="B43" s="7"/>
      <c r="C43" s="7"/>
      <c r="D43" s="7"/>
      <c r="E43" s="7" t="str">
        <f>単年度試算表!A12</f>
        <v>構築物</v>
      </c>
      <c r="F43" s="8"/>
      <c r="G43" s="13"/>
      <c r="H43" s="13"/>
      <c r="I43" s="12"/>
    </row>
    <row r="44" spans="1:11" ht="17.100000000000001" customHeight="1" x14ac:dyDescent="0.15">
      <c r="A44" s="6"/>
      <c r="B44" s="7"/>
      <c r="C44" s="7"/>
      <c r="D44" s="7"/>
      <c r="E44" s="7"/>
      <c r="F44" s="98" t="s">
        <v>230</v>
      </c>
      <c r="G44" s="13">
        <f>1+1+341550</f>
        <v>341552</v>
      </c>
      <c r="H44" s="12"/>
      <c r="I44" s="12"/>
    </row>
    <row r="45" spans="1:11" ht="17.100000000000001" customHeight="1" x14ac:dyDescent="0.15">
      <c r="A45" s="6"/>
      <c r="B45" s="7"/>
      <c r="C45" s="7"/>
      <c r="D45" s="7"/>
      <c r="E45" s="7"/>
      <c r="F45" s="98" t="s">
        <v>231</v>
      </c>
      <c r="G45" s="13">
        <v>34001</v>
      </c>
      <c r="H45" s="12"/>
      <c r="I45" s="12"/>
    </row>
    <row r="46" spans="1:11" ht="17.100000000000001" customHeight="1" x14ac:dyDescent="0.15">
      <c r="A46" s="6"/>
      <c r="B46" s="7"/>
      <c r="C46" s="7"/>
      <c r="D46" s="7"/>
      <c r="E46" s="7"/>
      <c r="F46" s="98" t="s">
        <v>232</v>
      </c>
      <c r="G46" s="13">
        <v>1</v>
      </c>
      <c r="H46" s="12"/>
      <c r="I46" s="12"/>
    </row>
    <row r="47" spans="1:11" ht="17.100000000000001" customHeight="1" x14ac:dyDescent="0.15">
      <c r="A47" s="6"/>
      <c r="B47" s="7"/>
      <c r="C47" s="7"/>
      <c r="D47" s="7"/>
      <c r="E47" s="7"/>
      <c r="F47" s="98" t="s">
        <v>233</v>
      </c>
      <c r="G47" s="13">
        <v>133551</v>
      </c>
      <c r="H47" s="12"/>
      <c r="I47" s="12"/>
    </row>
    <row r="48" spans="1:11" ht="17.100000000000001" customHeight="1" x14ac:dyDescent="0.15">
      <c r="A48" s="6"/>
      <c r="B48" s="7"/>
      <c r="C48" s="7"/>
      <c r="D48" s="7"/>
      <c r="E48" s="7"/>
      <c r="F48" s="98" t="s">
        <v>234</v>
      </c>
      <c r="G48" s="13">
        <v>342153</v>
      </c>
      <c r="H48" s="12"/>
      <c r="I48" s="12"/>
    </row>
    <row r="49" spans="1:11" ht="17.100000000000001" customHeight="1" x14ac:dyDescent="0.15">
      <c r="A49" s="6"/>
      <c r="B49" s="7"/>
      <c r="C49" s="7"/>
      <c r="D49" s="7"/>
      <c r="E49" s="7"/>
      <c r="F49" s="98" t="s">
        <v>297</v>
      </c>
      <c r="G49" s="13">
        <v>334297</v>
      </c>
      <c r="H49" s="12"/>
      <c r="I49" s="12"/>
    </row>
    <row r="50" spans="1:11" ht="17.100000000000001" customHeight="1" x14ac:dyDescent="0.15">
      <c r="A50" s="6"/>
      <c r="B50" s="7"/>
      <c r="C50" s="7"/>
      <c r="D50" s="7"/>
      <c r="E50" s="7"/>
      <c r="F50" s="98" t="s">
        <v>342</v>
      </c>
      <c r="G50" s="13">
        <v>838800</v>
      </c>
      <c r="H50" s="12"/>
      <c r="I50" s="12"/>
    </row>
    <row r="51" spans="1:11" ht="17.100000000000001" customHeight="1" x14ac:dyDescent="0.15">
      <c r="A51" s="6"/>
      <c r="B51" s="7"/>
      <c r="C51" s="7"/>
      <c r="D51" s="7"/>
      <c r="E51" s="7"/>
      <c r="F51" s="98" t="s">
        <v>358</v>
      </c>
      <c r="G51" s="13">
        <v>305730</v>
      </c>
      <c r="H51" s="12"/>
      <c r="I51" s="12"/>
    </row>
    <row r="52" spans="1:11" ht="17.100000000000001" customHeight="1" x14ac:dyDescent="0.15">
      <c r="A52" s="6"/>
      <c r="B52" s="7"/>
      <c r="C52" s="7"/>
      <c r="D52" s="7"/>
      <c r="E52" s="7"/>
      <c r="F52" s="98" t="s">
        <v>407</v>
      </c>
      <c r="G52" s="13">
        <v>4896063</v>
      </c>
      <c r="H52" s="12"/>
      <c r="I52" s="12"/>
    </row>
    <row r="53" spans="1:11" ht="17.100000000000001" customHeight="1" x14ac:dyDescent="0.15">
      <c r="A53" s="6"/>
      <c r="B53" s="7"/>
      <c r="C53" s="7"/>
      <c r="D53" s="7"/>
      <c r="E53" s="7"/>
      <c r="F53" s="98" t="s">
        <v>406</v>
      </c>
      <c r="G53" s="13">
        <v>158019</v>
      </c>
      <c r="H53" s="12"/>
      <c r="I53" s="12"/>
      <c r="K53" s="2">
        <f>SUM(G44:G53)</f>
        <v>7384167</v>
      </c>
    </row>
    <row r="54" spans="1:11" ht="17.100000000000001" customHeight="1" x14ac:dyDescent="0.15">
      <c r="A54" s="6"/>
      <c r="B54" s="7"/>
      <c r="C54" s="7"/>
      <c r="D54" s="7"/>
      <c r="E54" s="7" t="str">
        <f>単年度試算表!A13</f>
        <v>車両運搬具</v>
      </c>
      <c r="F54" s="8"/>
      <c r="G54" s="13"/>
      <c r="H54" s="13"/>
      <c r="I54" s="12"/>
    </row>
    <row r="55" spans="1:11" ht="17.100000000000001" hidden="1" customHeight="1" x14ac:dyDescent="0.15">
      <c r="A55" s="6"/>
      <c r="B55" s="7"/>
      <c r="C55" s="7"/>
      <c r="D55" s="7"/>
      <c r="E55" s="7"/>
      <c r="F55" s="8" t="s">
        <v>303</v>
      </c>
      <c r="G55" s="13">
        <v>0</v>
      </c>
      <c r="H55" s="12"/>
      <c r="I55" s="12"/>
    </row>
    <row r="56" spans="1:11" ht="17.100000000000001" customHeight="1" x14ac:dyDescent="0.15">
      <c r="A56" s="6"/>
      <c r="B56" s="7"/>
      <c r="C56" s="7"/>
      <c r="D56" s="7"/>
      <c r="E56" s="7"/>
      <c r="F56" s="8" t="s">
        <v>304</v>
      </c>
      <c r="G56" s="13">
        <v>1</v>
      </c>
      <c r="H56" s="12"/>
      <c r="I56" s="12"/>
    </row>
    <row r="57" spans="1:11" ht="17.100000000000001" customHeight="1" x14ac:dyDescent="0.15">
      <c r="A57" s="6"/>
      <c r="B57" s="7"/>
      <c r="C57" s="7"/>
      <c r="D57" s="7"/>
      <c r="E57" s="7"/>
      <c r="F57" s="8" t="s">
        <v>305</v>
      </c>
      <c r="G57" s="13">
        <v>1</v>
      </c>
      <c r="H57" s="12"/>
      <c r="I57" s="12"/>
    </row>
    <row r="58" spans="1:11" ht="17.100000000000001" customHeight="1" x14ac:dyDescent="0.15">
      <c r="A58" s="6"/>
      <c r="B58" s="7"/>
      <c r="C58" s="7"/>
      <c r="D58" s="7"/>
      <c r="E58" s="7"/>
      <c r="F58" s="8" t="s">
        <v>313</v>
      </c>
      <c r="G58" s="13">
        <v>1</v>
      </c>
      <c r="H58" s="12"/>
      <c r="I58" s="12"/>
    </row>
    <row r="59" spans="1:11" ht="17.100000000000001" customHeight="1" x14ac:dyDescent="0.15">
      <c r="A59" s="6"/>
      <c r="B59" s="7"/>
      <c r="C59" s="7"/>
      <c r="D59" s="7"/>
      <c r="E59" s="7"/>
      <c r="F59" s="8" t="s">
        <v>332</v>
      </c>
      <c r="G59" s="13">
        <v>1</v>
      </c>
      <c r="H59" s="12"/>
      <c r="I59" s="12"/>
    </row>
    <row r="60" spans="1:11" ht="17.100000000000001" customHeight="1" x14ac:dyDescent="0.15">
      <c r="A60" s="6"/>
      <c r="B60" s="7"/>
      <c r="C60" s="7"/>
      <c r="D60" s="7"/>
      <c r="E60" s="7"/>
      <c r="F60" s="8" t="s">
        <v>339</v>
      </c>
      <c r="G60" s="13">
        <v>1</v>
      </c>
      <c r="H60" s="12"/>
      <c r="I60" s="12"/>
    </row>
    <row r="61" spans="1:11" ht="17.100000000000001" customHeight="1" x14ac:dyDescent="0.15">
      <c r="A61" s="6"/>
      <c r="B61" s="7"/>
      <c r="C61" s="7"/>
      <c r="D61" s="7"/>
      <c r="E61" s="7"/>
      <c r="F61" s="8" t="s">
        <v>359</v>
      </c>
      <c r="G61" s="13">
        <v>923373</v>
      </c>
      <c r="H61" s="12"/>
      <c r="I61" s="12"/>
    </row>
    <row r="62" spans="1:11" ht="17.100000000000001" customHeight="1" x14ac:dyDescent="0.15">
      <c r="A62" s="6"/>
      <c r="B62" s="7"/>
      <c r="C62" s="7"/>
      <c r="D62" s="7"/>
      <c r="E62" s="7"/>
      <c r="F62" s="8" t="s">
        <v>360</v>
      </c>
      <c r="G62" s="13">
        <v>180971</v>
      </c>
      <c r="H62" s="12"/>
      <c r="I62" s="12"/>
      <c r="K62" s="2">
        <f>SUM(G55:G62)</f>
        <v>1104349</v>
      </c>
    </row>
    <row r="63" spans="1:11" ht="17.100000000000001" customHeight="1" x14ac:dyDescent="0.15">
      <c r="A63" s="6"/>
      <c r="B63" s="7"/>
      <c r="C63" s="7"/>
      <c r="D63" s="7"/>
      <c r="E63" s="7" t="str">
        <f>単年度試算表!A14</f>
        <v>工具器具備品</v>
      </c>
      <c r="F63" s="8"/>
      <c r="G63" s="13"/>
      <c r="H63" s="67"/>
      <c r="I63" s="12"/>
    </row>
    <row r="64" spans="1:11" ht="17.100000000000001" customHeight="1" x14ac:dyDescent="0.15">
      <c r="A64" s="6"/>
      <c r="B64" s="7"/>
      <c r="C64" s="7"/>
      <c r="D64" s="7"/>
      <c r="E64" s="7"/>
      <c r="F64" s="98" t="s">
        <v>235</v>
      </c>
      <c r="G64" s="13">
        <v>1</v>
      </c>
      <c r="H64" s="13"/>
      <c r="I64" s="12"/>
    </row>
    <row r="65" spans="1:9" ht="17.100000000000001" customHeight="1" x14ac:dyDescent="0.15">
      <c r="A65" s="6"/>
      <c r="B65" s="7"/>
      <c r="C65" s="7"/>
      <c r="D65" s="7"/>
      <c r="E65" s="7"/>
      <c r="F65" s="98" t="s">
        <v>236</v>
      </c>
      <c r="G65" s="13">
        <v>1</v>
      </c>
      <c r="H65" s="12"/>
      <c r="I65" s="12"/>
    </row>
    <row r="66" spans="1:9" ht="17.100000000000001" customHeight="1" x14ac:dyDescent="0.15">
      <c r="A66" s="6"/>
      <c r="B66" s="7"/>
      <c r="C66" s="7"/>
      <c r="D66" s="7"/>
      <c r="E66" s="7"/>
      <c r="F66" s="98" t="s">
        <v>237</v>
      </c>
      <c r="G66" s="13">
        <v>1</v>
      </c>
      <c r="H66" s="12"/>
      <c r="I66" s="12"/>
    </row>
    <row r="67" spans="1:9" ht="17.100000000000001" customHeight="1" x14ac:dyDescent="0.15">
      <c r="A67" s="6"/>
      <c r="B67" s="7"/>
      <c r="C67" s="7"/>
      <c r="D67" s="7"/>
      <c r="E67" s="7"/>
      <c r="F67" s="98" t="s">
        <v>238</v>
      </c>
      <c r="G67" s="13">
        <v>1</v>
      </c>
      <c r="H67" s="12"/>
      <c r="I67" s="12"/>
    </row>
    <row r="68" spans="1:9" ht="17.100000000000001" customHeight="1" x14ac:dyDescent="0.15">
      <c r="A68" s="6"/>
      <c r="B68" s="7"/>
      <c r="C68" s="7"/>
      <c r="D68" s="7"/>
      <c r="E68" s="7"/>
      <c r="F68" s="98" t="s">
        <v>239</v>
      </c>
      <c r="G68" s="13">
        <v>1</v>
      </c>
      <c r="H68" s="12"/>
      <c r="I68" s="12"/>
    </row>
    <row r="69" spans="1:9" ht="17.100000000000001" customHeight="1" x14ac:dyDescent="0.15">
      <c r="A69" s="6"/>
      <c r="B69" s="7"/>
      <c r="C69" s="7"/>
      <c r="D69" s="7"/>
      <c r="E69" s="7"/>
      <c r="F69" s="98" t="s">
        <v>240</v>
      </c>
      <c r="G69" s="13">
        <v>1</v>
      </c>
      <c r="H69" s="12"/>
      <c r="I69" s="12"/>
    </row>
    <row r="70" spans="1:9" ht="17.100000000000001" customHeight="1" x14ac:dyDescent="0.15">
      <c r="A70" s="6"/>
      <c r="B70" s="7"/>
      <c r="C70" s="7"/>
      <c r="D70" s="7"/>
      <c r="E70" s="7"/>
      <c r="F70" s="98" t="s">
        <v>241</v>
      </c>
      <c r="G70" s="13">
        <v>1</v>
      </c>
      <c r="H70" s="12"/>
      <c r="I70" s="12"/>
    </row>
    <row r="71" spans="1:9" ht="17.100000000000001" customHeight="1" x14ac:dyDescent="0.15">
      <c r="A71" s="6"/>
      <c r="B71" s="7"/>
      <c r="C71" s="7"/>
      <c r="D71" s="7"/>
      <c r="E71" s="7"/>
      <c r="F71" s="98" t="s">
        <v>242</v>
      </c>
      <c r="G71" s="13">
        <v>1</v>
      </c>
      <c r="H71" s="12"/>
      <c r="I71" s="12"/>
    </row>
    <row r="72" spans="1:9" ht="17.100000000000001" customHeight="1" x14ac:dyDescent="0.15">
      <c r="A72" s="6"/>
      <c r="B72" s="7"/>
      <c r="C72" s="7"/>
      <c r="D72" s="7"/>
      <c r="E72" s="7"/>
      <c r="F72" s="98" t="s">
        <v>243</v>
      </c>
      <c r="G72" s="13">
        <v>1</v>
      </c>
      <c r="H72" s="12"/>
      <c r="I72" s="12"/>
    </row>
    <row r="73" spans="1:9" ht="17.100000000000001" customHeight="1" x14ac:dyDescent="0.15">
      <c r="A73" s="6"/>
      <c r="B73" s="7"/>
      <c r="C73" s="7"/>
      <c r="D73" s="7"/>
      <c r="E73" s="7"/>
      <c r="F73" s="98" t="s">
        <v>245</v>
      </c>
      <c r="G73" s="13">
        <v>1</v>
      </c>
      <c r="H73" s="12"/>
      <c r="I73" s="12"/>
    </row>
    <row r="74" spans="1:9" ht="17.100000000000001" customHeight="1" x14ac:dyDescent="0.15">
      <c r="A74" s="6"/>
      <c r="B74" s="7"/>
      <c r="C74" s="7"/>
      <c r="D74" s="7"/>
      <c r="E74" s="7"/>
      <c r="F74" s="98" t="s">
        <v>246</v>
      </c>
      <c r="G74" s="13">
        <v>1</v>
      </c>
      <c r="H74" s="12"/>
      <c r="I74" s="12"/>
    </row>
    <row r="75" spans="1:9" ht="17.100000000000001" customHeight="1" x14ac:dyDescent="0.15">
      <c r="A75" s="6"/>
      <c r="B75" s="7"/>
      <c r="C75" s="7"/>
      <c r="D75" s="7"/>
      <c r="E75" s="7"/>
      <c r="F75" s="98" t="s">
        <v>244</v>
      </c>
      <c r="G75" s="13">
        <v>101379</v>
      </c>
      <c r="H75" s="12"/>
      <c r="I75" s="12"/>
    </row>
    <row r="76" spans="1:9" ht="17.100000000000001" customHeight="1" x14ac:dyDescent="0.15">
      <c r="A76" s="6"/>
      <c r="B76" s="7"/>
      <c r="C76" s="7"/>
      <c r="D76" s="7"/>
      <c r="E76" s="7"/>
      <c r="F76" s="98" t="s">
        <v>294</v>
      </c>
      <c r="G76" s="13">
        <f>1+286086</f>
        <v>286087</v>
      </c>
      <c r="H76" s="12"/>
      <c r="I76" s="12"/>
    </row>
    <row r="77" spans="1:9" ht="17.100000000000001" customHeight="1" x14ac:dyDescent="0.15">
      <c r="A77" s="6"/>
      <c r="B77" s="7"/>
      <c r="C77" s="7"/>
      <c r="D77" s="7"/>
      <c r="E77" s="7"/>
      <c r="F77" s="98" t="s">
        <v>331</v>
      </c>
      <c r="G77" s="13">
        <v>143388</v>
      </c>
      <c r="H77" s="12"/>
      <c r="I77" s="12"/>
    </row>
    <row r="78" spans="1:9" ht="17.100000000000001" customHeight="1" x14ac:dyDescent="0.15">
      <c r="A78" s="6"/>
      <c r="B78" s="7"/>
      <c r="C78" s="7"/>
      <c r="D78" s="7"/>
      <c r="E78" s="7"/>
      <c r="F78" s="98" t="s">
        <v>408</v>
      </c>
      <c r="G78" s="13">
        <v>493200</v>
      </c>
      <c r="H78" s="12"/>
      <c r="I78" s="12"/>
    </row>
    <row r="79" spans="1:9" ht="17.100000000000001" customHeight="1" x14ac:dyDescent="0.15">
      <c r="A79" s="6"/>
      <c r="B79" s="7"/>
      <c r="C79" s="7"/>
      <c r="D79" s="7"/>
      <c r="E79" s="7"/>
      <c r="F79" s="98" t="s">
        <v>409</v>
      </c>
      <c r="G79" s="13">
        <v>1121198</v>
      </c>
      <c r="H79" s="12"/>
      <c r="I79" s="12"/>
    </row>
    <row r="80" spans="1:9" ht="17.100000000000001" customHeight="1" x14ac:dyDescent="0.15">
      <c r="A80" s="6"/>
      <c r="B80" s="7"/>
      <c r="C80" s="7"/>
      <c r="D80" s="7"/>
      <c r="E80" s="7"/>
      <c r="F80" s="98" t="s">
        <v>410</v>
      </c>
      <c r="G80" s="13">
        <v>379500</v>
      </c>
      <c r="H80" s="12"/>
      <c r="I80" s="12"/>
    </row>
    <row r="81" spans="1:11" ht="17.100000000000001" customHeight="1" x14ac:dyDescent="0.15">
      <c r="A81" s="6"/>
      <c r="B81" s="7"/>
      <c r="C81" s="7"/>
      <c r="D81" s="7"/>
      <c r="E81" s="7"/>
      <c r="F81" s="98" t="s">
        <v>411</v>
      </c>
      <c r="G81" s="13">
        <v>125814</v>
      </c>
      <c r="H81" s="12"/>
      <c r="I81" s="12"/>
    </row>
    <row r="82" spans="1:11" ht="17.100000000000001" customHeight="1" x14ac:dyDescent="0.15">
      <c r="A82" s="6"/>
      <c r="B82" s="7"/>
      <c r="C82" s="7"/>
      <c r="D82" s="7"/>
      <c r="E82" s="7"/>
      <c r="F82" s="98" t="s">
        <v>412</v>
      </c>
      <c r="G82" s="13">
        <v>616000</v>
      </c>
      <c r="H82" s="12"/>
      <c r="I82" s="12"/>
      <c r="K82" s="2">
        <f>SUM(G64:G82)</f>
        <v>3266577</v>
      </c>
    </row>
    <row r="83" spans="1:11" ht="17.100000000000001" hidden="1" customHeight="1" x14ac:dyDescent="0.15">
      <c r="A83" s="6"/>
      <c r="B83" s="7"/>
      <c r="C83" s="7"/>
      <c r="D83" s="7"/>
      <c r="E83" s="7" t="s">
        <v>375</v>
      </c>
      <c r="F83" s="8"/>
      <c r="G83" s="13"/>
      <c r="H83" s="67"/>
      <c r="I83" s="12"/>
    </row>
    <row r="84" spans="1:11" ht="17.100000000000001" hidden="1" customHeight="1" x14ac:dyDescent="0.15">
      <c r="A84" s="6"/>
      <c r="B84" s="7"/>
      <c r="C84" s="7"/>
      <c r="D84" s="7"/>
      <c r="E84" s="7"/>
      <c r="F84" s="8" t="s">
        <v>384</v>
      </c>
      <c r="G84" s="13">
        <v>0</v>
      </c>
      <c r="H84" s="13"/>
      <c r="I84" s="12"/>
    </row>
    <row r="85" spans="1:11" ht="17.100000000000001" customHeight="1" x14ac:dyDescent="0.15">
      <c r="A85" s="6"/>
      <c r="B85" s="7"/>
      <c r="C85" s="7"/>
      <c r="D85" s="7"/>
      <c r="E85" s="7" t="str">
        <f>単年度試算表!A15</f>
        <v>レスキュー犬</v>
      </c>
      <c r="F85" s="8"/>
      <c r="G85" s="13">
        <v>531491</v>
      </c>
      <c r="H85" s="12"/>
      <c r="I85" s="12"/>
    </row>
    <row r="86" spans="1:11" ht="17.100000000000001" customHeight="1" x14ac:dyDescent="0.15">
      <c r="A86" s="6"/>
      <c r="B86" s="7"/>
      <c r="C86" s="7"/>
      <c r="D86" s="7"/>
      <c r="E86" s="7" t="str">
        <f>単年度試算表!A16</f>
        <v>セラピー犬</v>
      </c>
      <c r="F86" s="8"/>
      <c r="G86" s="13">
        <v>225003</v>
      </c>
      <c r="H86" s="12"/>
      <c r="I86" s="12"/>
    </row>
    <row r="87" spans="1:11" ht="17.100000000000001" customHeight="1" x14ac:dyDescent="0.15">
      <c r="A87" s="6"/>
      <c r="B87" s="7"/>
      <c r="C87" s="7"/>
      <c r="D87" s="7" t="s">
        <v>254</v>
      </c>
      <c r="E87" s="7"/>
      <c r="F87" s="8"/>
      <c r="G87" s="13"/>
      <c r="H87" s="12"/>
      <c r="I87" s="12"/>
    </row>
    <row r="88" spans="1:11" ht="17.100000000000001" customHeight="1" x14ac:dyDescent="0.15">
      <c r="A88" s="6"/>
      <c r="B88" s="7"/>
      <c r="C88" s="7"/>
      <c r="D88" s="7"/>
      <c r="E88" s="7" t="str">
        <f>単年度試算表!A17</f>
        <v>商標権</v>
      </c>
      <c r="F88" s="8"/>
      <c r="G88" s="13">
        <v>797372</v>
      </c>
      <c r="H88" s="12"/>
      <c r="I88" s="12"/>
    </row>
    <row r="89" spans="1:11" ht="17.100000000000001" customHeight="1" x14ac:dyDescent="0.15">
      <c r="A89" s="6"/>
      <c r="B89" s="7"/>
      <c r="C89" s="7"/>
      <c r="D89" s="7"/>
      <c r="E89" s="7" t="s">
        <v>356</v>
      </c>
      <c r="F89" s="8"/>
      <c r="G89" s="13">
        <v>20960</v>
      </c>
      <c r="H89" s="13"/>
      <c r="I89" s="12"/>
    </row>
    <row r="90" spans="1:11" ht="17.100000000000001" customHeight="1" x14ac:dyDescent="0.15">
      <c r="A90" s="6"/>
      <c r="B90" s="7"/>
      <c r="C90" s="7"/>
      <c r="D90" s="7" t="s">
        <v>255</v>
      </c>
      <c r="E90" s="7"/>
      <c r="F90" s="8"/>
      <c r="G90" s="13"/>
      <c r="H90" s="12"/>
      <c r="I90" s="12"/>
    </row>
    <row r="91" spans="1:11" ht="17.100000000000001" customHeight="1" x14ac:dyDescent="0.15">
      <c r="A91" s="6"/>
      <c r="B91" s="7"/>
      <c r="C91" s="7"/>
      <c r="D91" s="7"/>
      <c r="E91" s="7" t="str">
        <f>前期試算表!A13</f>
        <v>差入保証金</v>
      </c>
      <c r="F91" s="8"/>
      <c r="G91" s="13"/>
      <c r="H91" s="12"/>
      <c r="I91" s="12"/>
    </row>
    <row r="92" spans="1:11" ht="17.100000000000001" hidden="1" customHeight="1" x14ac:dyDescent="0.15">
      <c r="A92" s="6"/>
      <c r="B92" s="7"/>
      <c r="C92" s="7"/>
      <c r="D92" s="7"/>
      <c r="E92" s="7"/>
      <c r="F92" s="8" t="s">
        <v>247</v>
      </c>
      <c r="G92" s="13">
        <v>0</v>
      </c>
      <c r="H92" s="13"/>
      <c r="I92" s="12"/>
    </row>
    <row r="93" spans="1:11" ht="17.100000000000001" customHeight="1" x14ac:dyDescent="0.15">
      <c r="A93" s="6"/>
      <c r="B93" s="7"/>
      <c r="C93" s="7"/>
      <c r="D93" s="7"/>
      <c r="E93" s="7"/>
      <c r="F93" s="98" t="s">
        <v>248</v>
      </c>
      <c r="G93" s="13">
        <v>50000</v>
      </c>
      <c r="H93" s="12"/>
      <c r="I93" s="12"/>
    </row>
    <row r="94" spans="1:11" ht="17.100000000000001" customHeight="1" x14ac:dyDescent="0.15">
      <c r="A94" s="6"/>
      <c r="B94" s="7"/>
      <c r="C94" s="7"/>
      <c r="D94" s="7"/>
      <c r="E94" s="7"/>
      <c r="F94" s="8" t="s">
        <v>249</v>
      </c>
      <c r="G94" s="13">
        <v>100000</v>
      </c>
      <c r="H94" s="12"/>
      <c r="I94" s="12"/>
    </row>
    <row r="95" spans="1:11" ht="17.100000000000001" customHeight="1" x14ac:dyDescent="0.15">
      <c r="A95" s="6"/>
      <c r="B95" s="7"/>
      <c r="C95" s="7"/>
      <c r="D95" s="7"/>
      <c r="E95" s="7"/>
      <c r="F95" s="8" t="s">
        <v>250</v>
      </c>
      <c r="G95" s="13">
        <v>1146000</v>
      </c>
      <c r="H95" s="12"/>
      <c r="I95" s="12"/>
    </row>
    <row r="96" spans="1:11" ht="17.100000000000001" customHeight="1" x14ac:dyDescent="0.15">
      <c r="A96" s="6"/>
      <c r="B96" s="7"/>
      <c r="C96" s="7"/>
      <c r="D96" s="7"/>
      <c r="E96" s="7"/>
      <c r="F96" s="98" t="s">
        <v>251</v>
      </c>
      <c r="G96" s="13">
        <v>3500000</v>
      </c>
      <c r="H96" s="12"/>
      <c r="I96" s="12"/>
    </row>
    <row r="97" spans="1:11" ht="17.100000000000001" customHeight="1" x14ac:dyDescent="0.15">
      <c r="A97" s="6"/>
      <c r="B97" s="7"/>
      <c r="C97" s="7"/>
      <c r="D97" s="7"/>
      <c r="E97" s="7"/>
      <c r="F97" s="8" t="s">
        <v>252</v>
      </c>
      <c r="G97" s="13">
        <v>500000</v>
      </c>
      <c r="H97" s="13"/>
      <c r="I97" s="12"/>
      <c r="K97" s="2">
        <f>SUM(G93:G97)</f>
        <v>5296000</v>
      </c>
    </row>
    <row r="98" spans="1:11" ht="17.100000000000001" customHeight="1" x14ac:dyDescent="0.15">
      <c r="A98" s="6"/>
      <c r="B98" s="7"/>
      <c r="C98" s="7"/>
      <c r="D98" s="7"/>
      <c r="E98" s="7" t="s">
        <v>398</v>
      </c>
      <c r="F98" s="8"/>
      <c r="G98" s="13"/>
      <c r="H98" s="12"/>
      <c r="I98" s="12"/>
    </row>
    <row r="99" spans="1:11" ht="17.100000000000001" hidden="1" customHeight="1" x14ac:dyDescent="0.15">
      <c r="A99" s="6"/>
      <c r="B99" s="7"/>
      <c r="C99" s="7"/>
      <c r="D99" s="7"/>
      <c r="E99" s="7"/>
      <c r="F99" s="8" t="s">
        <v>247</v>
      </c>
      <c r="G99" s="13">
        <v>0</v>
      </c>
      <c r="H99" s="13"/>
      <c r="I99" s="12"/>
    </row>
    <row r="100" spans="1:11" ht="17.100000000000001" customHeight="1" x14ac:dyDescent="0.15">
      <c r="A100" s="6"/>
      <c r="B100" s="7"/>
      <c r="C100" s="7"/>
      <c r="D100" s="7"/>
      <c r="E100" s="7"/>
      <c r="F100" s="8" t="s">
        <v>413</v>
      </c>
      <c r="G100" s="14">
        <v>50000</v>
      </c>
      <c r="H100" s="12"/>
      <c r="I100" s="12"/>
      <c r="K100" s="2">
        <f>SUM(G100)</f>
        <v>50000</v>
      </c>
    </row>
    <row r="101" spans="1:11" ht="17.100000000000001" customHeight="1" x14ac:dyDescent="0.15">
      <c r="A101" s="6"/>
      <c r="B101" s="7"/>
      <c r="C101" s="7" t="s">
        <v>107</v>
      </c>
      <c r="D101" s="7"/>
      <c r="E101" s="7"/>
      <c r="F101" s="8"/>
      <c r="G101" s="12"/>
      <c r="H101" s="14">
        <f>SUM(G36:G100)</f>
        <v>229343046</v>
      </c>
      <c r="I101" s="12"/>
    </row>
    <row r="102" spans="1:11" ht="17.100000000000001" customHeight="1" x14ac:dyDescent="0.15">
      <c r="A102" s="6"/>
      <c r="B102" s="7" t="s">
        <v>111</v>
      </c>
      <c r="C102" s="7"/>
      <c r="D102" s="7"/>
      <c r="E102" s="7"/>
      <c r="F102" s="8"/>
      <c r="G102" s="12"/>
      <c r="H102" s="12"/>
      <c r="I102" s="13">
        <f>H32+H101</f>
        <v>325025973</v>
      </c>
      <c r="J102" s="2"/>
    </row>
    <row r="103" spans="1:11" ht="17.100000000000001" customHeight="1" x14ac:dyDescent="0.15">
      <c r="A103" s="6"/>
      <c r="B103" s="7" t="s">
        <v>110</v>
      </c>
      <c r="C103" s="7"/>
      <c r="D103" s="7"/>
      <c r="E103" s="7"/>
      <c r="F103" s="8"/>
      <c r="G103" s="12"/>
      <c r="H103" s="12"/>
      <c r="I103" s="12"/>
    </row>
    <row r="104" spans="1:11" ht="17.100000000000001" customHeight="1" x14ac:dyDescent="0.15">
      <c r="A104" s="6"/>
      <c r="B104" s="7"/>
      <c r="C104" s="7" t="s">
        <v>112</v>
      </c>
      <c r="D104" s="7"/>
      <c r="E104" s="7"/>
      <c r="F104" s="8"/>
      <c r="G104" s="12"/>
      <c r="H104" s="12"/>
      <c r="I104" s="12"/>
    </row>
    <row r="105" spans="1:11" ht="17.100000000000001" hidden="1" customHeight="1" x14ac:dyDescent="0.15">
      <c r="A105" s="6"/>
      <c r="B105" s="7"/>
      <c r="C105" s="7"/>
      <c r="D105" s="7"/>
      <c r="E105" s="7" t="str">
        <f>単年度試算表!A19</f>
        <v>短期借入金</v>
      </c>
      <c r="F105" s="8"/>
      <c r="G105" s="13"/>
      <c r="H105" s="12"/>
      <c r="I105" s="12"/>
    </row>
    <row r="106" spans="1:11" ht="17.100000000000001" hidden="1" customHeight="1" x14ac:dyDescent="0.15">
      <c r="A106" s="6"/>
      <c r="B106" s="7"/>
      <c r="C106" s="7"/>
      <c r="D106" s="7"/>
      <c r="E106" s="7"/>
      <c r="F106" s="8" t="s">
        <v>256</v>
      </c>
      <c r="G106" s="13">
        <v>0</v>
      </c>
      <c r="H106" s="13"/>
      <c r="I106" s="12"/>
    </row>
    <row r="107" spans="1:11" ht="17.100000000000001" hidden="1" customHeight="1" x14ac:dyDescent="0.15">
      <c r="A107" s="6"/>
      <c r="B107" s="7"/>
      <c r="C107" s="7"/>
      <c r="D107" s="7"/>
      <c r="E107" s="7"/>
      <c r="F107" s="8" t="s">
        <v>257</v>
      </c>
      <c r="G107" s="13">
        <v>0</v>
      </c>
      <c r="H107" s="12"/>
      <c r="I107" s="12"/>
    </row>
    <row r="108" spans="1:11" ht="17.100000000000001" customHeight="1" x14ac:dyDescent="0.15">
      <c r="A108" s="6"/>
      <c r="B108" s="7"/>
      <c r="C108" s="7"/>
      <c r="D108" s="7"/>
      <c r="E108" s="7" t="str">
        <f>単年度試算表!A20</f>
        <v>未払金</v>
      </c>
      <c r="F108" s="8"/>
      <c r="G108" s="13"/>
      <c r="H108" s="13"/>
      <c r="I108" s="12"/>
    </row>
    <row r="109" spans="1:11" ht="17.100000000000001" customHeight="1" x14ac:dyDescent="0.15">
      <c r="A109" s="6"/>
      <c r="B109" s="7"/>
      <c r="C109" s="7"/>
      <c r="D109" s="7"/>
      <c r="E109" s="7"/>
      <c r="F109" s="8" t="s">
        <v>343</v>
      </c>
      <c r="G109" s="13">
        <v>453661</v>
      </c>
      <c r="H109" s="12"/>
      <c r="I109" s="12"/>
    </row>
    <row r="110" spans="1:11" ht="17.100000000000001" hidden="1" customHeight="1" x14ac:dyDescent="0.15">
      <c r="A110" s="6"/>
      <c r="B110" s="7"/>
      <c r="C110" s="7"/>
      <c r="D110" s="7"/>
      <c r="E110" s="7"/>
      <c r="F110" s="8" t="s">
        <v>344</v>
      </c>
      <c r="G110" s="13">
        <v>0</v>
      </c>
      <c r="H110" s="12"/>
      <c r="I110" s="12"/>
    </row>
    <row r="111" spans="1:11" ht="17.100000000000001" customHeight="1" x14ac:dyDescent="0.15">
      <c r="A111" s="6"/>
      <c r="B111" s="7"/>
      <c r="C111" s="7"/>
      <c r="D111" s="7"/>
      <c r="E111" s="7"/>
      <c r="F111" s="8" t="s">
        <v>414</v>
      </c>
      <c r="G111" s="13">
        <v>246345</v>
      </c>
      <c r="H111" s="12"/>
      <c r="I111" s="12"/>
    </row>
    <row r="112" spans="1:11" ht="17.100000000000001" customHeight="1" x14ac:dyDescent="0.15">
      <c r="A112" s="6"/>
      <c r="B112" s="7"/>
      <c r="C112" s="7"/>
      <c r="D112" s="7"/>
      <c r="E112" s="7"/>
      <c r="F112" s="8" t="s">
        <v>306</v>
      </c>
      <c r="G112" s="13">
        <v>116424</v>
      </c>
      <c r="H112" s="12"/>
      <c r="I112" s="12"/>
    </row>
    <row r="113" spans="1:11" ht="17.100000000000001" customHeight="1" x14ac:dyDescent="0.15">
      <c r="A113" s="6"/>
      <c r="B113" s="7"/>
      <c r="C113" s="7"/>
      <c r="D113" s="7"/>
      <c r="E113" s="7"/>
      <c r="F113" s="8" t="s">
        <v>258</v>
      </c>
      <c r="G113" s="13">
        <v>237049</v>
      </c>
      <c r="H113" s="12"/>
      <c r="I113" s="12"/>
      <c r="K113" s="2">
        <f>SUM(G109:G113)</f>
        <v>1053479</v>
      </c>
    </row>
    <row r="114" spans="1:11" ht="17.100000000000001" customHeight="1" x14ac:dyDescent="0.15">
      <c r="A114" s="6"/>
      <c r="B114" s="7"/>
      <c r="C114" s="7"/>
      <c r="D114" s="7"/>
      <c r="E114" s="7" t="str">
        <f>単年度試算表!A22</f>
        <v>預り金</v>
      </c>
      <c r="F114" s="8"/>
      <c r="G114" s="13"/>
      <c r="H114" s="13"/>
      <c r="I114" s="12"/>
    </row>
    <row r="115" spans="1:11" ht="17.100000000000001" customHeight="1" x14ac:dyDescent="0.15">
      <c r="A115" s="6"/>
      <c r="B115" s="7"/>
      <c r="C115" s="7"/>
      <c r="D115" s="7"/>
      <c r="E115" s="7"/>
      <c r="F115" s="8" t="s">
        <v>259</v>
      </c>
      <c r="G115" s="13">
        <v>73080</v>
      </c>
      <c r="H115" s="12"/>
      <c r="I115" s="12"/>
    </row>
    <row r="116" spans="1:11" ht="17.100000000000001" customHeight="1" x14ac:dyDescent="0.15">
      <c r="A116" s="6"/>
      <c r="B116" s="7"/>
      <c r="C116" s="7"/>
      <c r="D116" s="7"/>
      <c r="E116" s="7"/>
      <c r="F116" s="8" t="s">
        <v>260</v>
      </c>
      <c r="G116" s="13">
        <v>106700</v>
      </c>
      <c r="H116" s="12"/>
      <c r="I116" s="12"/>
      <c r="K116" s="2"/>
    </row>
    <row r="117" spans="1:11" ht="17.100000000000001" customHeight="1" x14ac:dyDescent="0.15">
      <c r="A117" s="6"/>
      <c r="B117" s="7"/>
      <c r="C117" s="7"/>
      <c r="D117" s="7"/>
      <c r="E117" s="7"/>
      <c r="F117" s="8" t="s">
        <v>258</v>
      </c>
      <c r="G117" s="14">
        <v>105000</v>
      </c>
      <c r="H117" s="12"/>
      <c r="I117" s="12"/>
      <c r="K117" s="2">
        <f>SUM(G115:G117)</f>
        <v>284780</v>
      </c>
    </row>
    <row r="118" spans="1:11" ht="17.100000000000001" customHeight="1" x14ac:dyDescent="0.15">
      <c r="A118" s="6"/>
      <c r="B118" s="7"/>
      <c r="C118" s="7" t="s">
        <v>114</v>
      </c>
      <c r="D118" s="7"/>
      <c r="E118" s="7"/>
      <c r="F118" s="8"/>
      <c r="G118" s="79"/>
      <c r="H118" s="13">
        <f>SUM(G105:G117)</f>
        <v>1338259</v>
      </c>
      <c r="I118" s="12"/>
    </row>
    <row r="119" spans="1:11" ht="17.100000000000001" customHeight="1" x14ac:dyDescent="0.15">
      <c r="A119" s="6"/>
      <c r="B119" s="7"/>
      <c r="C119" s="7" t="s">
        <v>113</v>
      </c>
      <c r="D119" s="7"/>
      <c r="E119" s="7"/>
      <c r="F119" s="8"/>
      <c r="G119" s="68"/>
      <c r="H119" s="12"/>
      <c r="I119" s="12"/>
    </row>
    <row r="120" spans="1:11" ht="17.100000000000001" customHeight="1" x14ac:dyDescent="0.15">
      <c r="A120" s="6"/>
      <c r="B120" s="7"/>
      <c r="C120" s="7"/>
      <c r="D120" s="7"/>
      <c r="E120" s="9" t="str">
        <f>単年度試算表!A23</f>
        <v>長期借入金</v>
      </c>
      <c r="F120" s="8"/>
      <c r="G120" s="68"/>
      <c r="H120" s="12"/>
      <c r="I120" s="12"/>
    </row>
    <row r="121" spans="1:11" ht="17.100000000000001" hidden="1" customHeight="1" x14ac:dyDescent="0.15">
      <c r="A121" s="6"/>
      <c r="B121" s="7"/>
      <c r="C121" s="7"/>
      <c r="D121" s="7"/>
      <c r="E121" s="7"/>
      <c r="F121" s="8" t="s">
        <v>261</v>
      </c>
      <c r="G121" s="68">
        <v>0</v>
      </c>
      <c r="H121" s="12"/>
      <c r="I121" s="12"/>
    </row>
    <row r="122" spans="1:11" ht="17.100000000000001" customHeight="1" x14ac:dyDescent="0.15">
      <c r="A122" s="6"/>
      <c r="B122" s="7"/>
      <c r="C122" s="7"/>
      <c r="D122" s="7"/>
      <c r="E122" s="7"/>
      <c r="F122" s="8" t="s">
        <v>415</v>
      </c>
      <c r="G122" s="68">
        <v>18928000</v>
      </c>
      <c r="H122" s="12"/>
      <c r="I122" s="12"/>
    </row>
    <row r="123" spans="1:11" ht="17.100000000000001" customHeight="1" x14ac:dyDescent="0.15">
      <c r="A123" s="6"/>
      <c r="B123" s="7"/>
      <c r="C123" s="7"/>
      <c r="D123" s="7"/>
      <c r="E123" s="7"/>
      <c r="F123" s="98" t="s">
        <v>413</v>
      </c>
      <c r="G123" s="69">
        <v>776000</v>
      </c>
      <c r="H123" s="13"/>
      <c r="I123" s="12"/>
      <c r="K123" s="2">
        <f>SUM(G122:G123)</f>
        <v>19704000</v>
      </c>
    </row>
    <row r="124" spans="1:11" ht="17.100000000000001" customHeight="1" x14ac:dyDescent="0.15">
      <c r="A124" s="6"/>
      <c r="B124" s="7"/>
      <c r="C124" s="7" t="s">
        <v>115</v>
      </c>
      <c r="D124" s="7"/>
      <c r="E124" s="7"/>
      <c r="F124" s="8"/>
      <c r="G124" s="12"/>
      <c r="H124" s="14">
        <f>SUM(G121:G123)</f>
        <v>19704000</v>
      </c>
      <c r="I124" s="12"/>
    </row>
    <row r="125" spans="1:11" ht="17.100000000000001" customHeight="1" x14ac:dyDescent="0.15">
      <c r="A125" s="6"/>
      <c r="B125" s="7" t="s">
        <v>116</v>
      </c>
      <c r="C125" s="7"/>
      <c r="D125" s="7"/>
      <c r="E125" s="7"/>
      <c r="F125" s="8"/>
      <c r="G125" s="12"/>
      <c r="H125" s="79"/>
      <c r="I125" s="14">
        <f>H118+H124</f>
        <v>21042259</v>
      </c>
    </row>
    <row r="126" spans="1:11" ht="17.100000000000001" customHeight="1" thickBot="1" x14ac:dyDescent="0.2">
      <c r="A126" s="10"/>
      <c r="B126" s="4" t="s">
        <v>120</v>
      </c>
      <c r="C126" s="4"/>
      <c r="D126" s="4"/>
      <c r="E126" s="4"/>
      <c r="F126" s="11"/>
      <c r="G126" s="17"/>
      <c r="H126" s="14"/>
      <c r="I126" s="16">
        <f>I102-I125</f>
        <v>303983714</v>
      </c>
    </row>
    <row r="127" spans="1:11" ht="14.25" thickTop="1" x14ac:dyDescent="0.15"/>
    <row r="128" spans="1:11" x14ac:dyDescent="0.15">
      <c r="I128" s="2"/>
    </row>
  </sheetData>
  <mergeCells count="5">
    <mergeCell ref="A1:I1"/>
    <mergeCell ref="A3:I3"/>
    <mergeCell ref="B5:G5"/>
    <mergeCell ref="A7:F7"/>
    <mergeCell ref="G7:I7"/>
  </mergeCells>
  <phoneticPr fontId="2"/>
  <pageMargins left="0.7" right="0.7" top="0.75" bottom="0.75" header="0.3" footer="0.3"/>
  <pageSetup paperSize="9" scale="94" orientation="portrait" r:id="rId1"/>
  <rowBreaks count="1" manualBreakCount="1">
    <brk id="5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67"/>
  <sheetViews>
    <sheetView workbookViewId="0">
      <pane ySplit="3510" topLeftCell="A55" activePane="bottomLeft"/>
      <selection activeCell="D7" sqref="D7"/>
      <selection pane="bottomLeft" activeCell="B31" sqref="B31"/>
    </sheetView>
  </sheetViews>
  <sheetFormatPr defaultRowHeight="13.5" x14ac:dyDescent="0.15"/>
  <cols>
    <col min="1" max="1" width="18.375" bestFit="1" customWidth="1"/>
    <col min="2" max="2" width="23.875" bestFit="1" customWidth="1"/>
    <col min="3" max="3" width="27.25" bestFit="1" customWidth="1"/>
    <col min="4" max="7" width="11.625" bestFit="1" customWidth="1"/>
    <col min="9" max="9" width="11.625" bestFit="1" customWidth="1"/>
  </cols>
  <sheetData>
    <row r="1" spans="1:6" x14ac:dyDescent="0.15">
      <c r="D1" s="3" t="s">
        <v>92</v>
      </c>
      <c r="E1" s="3" t="s">
        <v>93</v>
      </c>
    </row>
    <row r="2" spans="1:6" s="23" customFormat="1" x14ac:dyDescent="0.15">
      <c r="A2" s="23" t="s">
        <v>0</v>
      </c>
      <c r="D2" s="61">
        <v>142314</v>
      </c>
      <c r="E2" s="61"/>
      <c r="F2" s="61"/>
    </row>
    <row r="3" spans="1:6" s="23" customFormat="1" x14ac:dyDescent="0.15">
      <c r="A3" s="23" t="s">
        <v>73</v>
      </c>
      <c r="B3" s="23" t="s">
        <v>74</v>
      </c>
      <c r="D3" s="61">
        <v>-38</v>
      </c>
      <c r="E3" s="61"/>
      <c r="F3" s="61"/>
    </row>
    <row r="4" spans="1:6" s="23" customFormat="1" x14ac:dyDescent="0.15">
      <c r="A4" s="23" t="s">
        <v>73</v>
      </c>
      <c r="B4" s="23" t="s">
        <v>75</v>
      </c>
      <c r="D4" s="61">
        <v>-649000</v>
      </c>
      <c r="E4" s="61"/>
      <c r="F4" s="61"/>
    </row>
    <row r="5" spans="1:6" s="23" customFormat="1" x14ac:dyDescent="0.15">
      <c r="A5" s="23" t="s">
        <v>73</v>
      </c>
      <c r="B5" s="23" t="s">
        <v>76</v>
      </c>
      <c r="D5" s="61">
        <v>52527</v>
      </c>
      <c r="E5" s="61"/>
      <c r="F5" s="61"/>
    </row>
    <row r="6" spans="1:6" s="23" customFormat="1" x14ac:dyDescent="0.15">
      <c r="A6" s="23" t="s">
        <v>73</v>
      </c>
      <c r="B6" s="23" t="s">
        <v>77</v>
      </c>
      <c r="D6" s="61">
        <v>-35492</v>
      </c>
      <c r="E6" s="61"/>
      <c r="F6" s="61"/>
    </row>
    <row r="7" spans="1:6" s="23" customFormat="1" x14ac:dyDescent="0.15">
      <c r="A7" s="23" t="s">
        <v>73</v>
      </c>
      <c r="B7" s="23" t="s">
        <v>78</v>
      </c>
      <c r="D7" s="61">
        <v>-4346</v>
      </c>
      <c r="E7" s="61"/>
      <c r="F7" s="61"/>
    </row>
    <row r="8" spans="1:6" s="23" customFormat="1" x14ac:dyDescent="0.15">
      <c r="A8" s="23" t="s">
        <v>73</v>
      </c>
      <c r="B8" s="23" t="s">
        <v>79</v>
      </c>
      <c r="D8" s="61">
        <v>113585</v>
      </c>
      <c r="E8" s="61"/>
      <c r="F8" s="61"/>
    </row>
    <row r="9" spans="1:6" s="23" customFormat="1" x14ac:dyDescent="0.15">
      <c r="A9" s="23" t="s">
        <v>60</v>
      </c>
      <c r="D9" s="61">
        <v>-49748</v>
      </c>
      <c r="E9" s="61"/>
      <c r="F9" s="61"/>
    </row>
    <row r="10" spans="1:6" s="23" customFormat="1" x14ac:dyDescent="0.15">
      <c r="A10" s="23" t="s">
        <v>85</v>
      </c>
      <c r="D10" s="61">
        <v>21900</v>
      </c>
      <c r="E10" s="61"/>
      <c r="F10" s="61"/>
    </row>
    <row r="11" spans="1:6" s="23" customFormat="1" x14ac:dyDescent="0.15">
      <c r="A11" s="23" t="s">
        <v>42</v>
      </c>
      <c r="D11" s="61">
        <v>-2336165</v>
      </c>
      <c r="E11" s="61"/>
      <c r="F11" s="61"/>
    </row>
    <row r="12" spans="1:6" s="23" customFormat="1" x14ac:dyDescent="0.15">
      <c r="A12" s="23" t="s">
        <v>48</v>
      </c>
      <c r="D12" s="61">
        <v>-308785</v>
      </c>
      <c r="E12" s="61"/>
      <c r="F12" s="61"/>
    </row>
    <row r="13" spans="1:6" s="23" customFormat="1" x14ac:dyDescent="0.15">
      <c r="A13" s="23" t="s">
        <v>55</v>
      </c>
      <c r="D13" s="61">
        <v>-252221</v>
      </c>
      <c r="E13" s="61"/>
      <c r="F13" s="61"/>
    </row>
    <row r="14" spans="1:6" s="23" customFormat="1" x14ac:dyDescent="0.15">
      <c r="A14" s="23" t="s">
        <v>46</v>
      </c>
      <c r="D14" s="61">
        <v>1531663</v>
      </c>
      <c r="E14" s="61"/>
      <c r="F14" s="61"/>
    </row>
    <row r="15" spans="1:6" s="23" customFormat="1" x14ac:dyDescent="0.15">
      <c r="A15" s="23" t="s">
        <v>6</v>
      </c>
      <c r="D15" s="61">
        <v>-157783</v>
      </c>
      <c r="E15" s="61"/>
    </row>
    <row r="16" spans="1:6" s="23" customFormat="1" x14ac:dyDescent="0.15">
      <c r="A16" s="23" t="s">
        <v>1</v>
      </c>
      <c r="D16" s="61">
        <v>-56655</v>
      </c>
      <c r="E16" s="61"/>
    </row>
    <row r="17" spans="1:6" s="23" customFormat="1" x14ac:dyDescent="0.15">
      <c r="A17" s="23" t="s">
        <v>59</v>
      </c>
      <c r="D17" s="61">
        <v>-175871</v>
      </c>
      <c r="E17" s="61"/>
      <c r="F17" s="61"/>
    </row>
    <row r="18" spans="1:6" s="23" customFormat="1" x14ac:dyDescent="0.15">
      <c r="A18" s="23" t="s">
        <v>64</v>
      </c>
      <c r="D18" s="61">
        <v>-16770</v>
      </c>
      <c r="E18" s="61"/>
      <c r="F18" s="61"/>
    </row>
    <row r="19" spans="1:6" s="23" customFormat="1" x14ac:dyDescent="0.15">
      <c r="A19" s="23" t="s">
        <v>66</v>
      </c>
      <c r="D19" s="61"/>
      <c r="E19" s="61">
        <v>-693868</v>
      </c>
      <c r="F19" s="61"/>
    </row>
    <row r="20" spans="1:6" s="23" customFormat="1" x14ac:dyDescent="0.15">
      <c r="A20" s="23" t="s">
        <v>86</v>
      </c>
      <c r="B20" s="23" t="s">
        <v>87</v>
      </c>
      <c r="D20" s="61"/>
      <c r="E20" s="61">
        <v>3586350</v>
      </c>
      <c r="F20" s="61"/>
    </row>
    <row r="21" spans="1:6" s="23" customFormat="1" x14ac:dyDescent="0.15">
      <c r="A21" s="23" t="s">
        <v>86</v>
      </c>
      <c r="B21" s="23" t="s">
        <v>88</v>
      </c>
      <c r="D21" s="61"/>
      <c r="E21" s="61">
        <v>468400</v>
      </c>
      <c r="F21" s="61"/>
    </row>
    <row r="22" spans="1:6" s="23" customFormat="1" x14ac:dyDescent="0.15">
      <c r="A22" s="23" t="s">
        <v>90</v>
      </c>
      <c r="D22" s="61"/>
      <c r="E22" s="61">
        <v>112833</v>
      </c>
      <c r="F22" s="61"/>
    </row>
    <row r="23" spans="1:6" s="23" customFormat="1" x14ac:dyDescent="0.15">
      <c r="A23" s="23" t="s">
        <v>67</v>
      </c>
      <c r="D23" s="61"/>
      <c r="E23" s="61">
        <v>-1649539</v>
      </c>
      <c r="F23" s="61"/>
    </row>
    <row r="24" spans="1:6" s="23" customFormat="1" x14ac:dyDescent="0.15">
      <c r="A24" s="23" t="s">
        <v>20</v>
      </c>
      <c r="B24" s="23" t="s">
        <v>25</v>
      </c>
      <c r="D24" s="61"/>
      <c r="E24" s="61">
        <v>390000</v>
      </c>
      <c r="F24" s="61"/>
    </row>
    <row r="25" spans="1:6" s="23" customFormat="1" x14ac:dyDescent="0.15">
      <c r="A25" s="23" t="s">
        <v>20</v>
      </c>
      <c r="B25" s="23" t="s">
        <v>24</v>
      </c>
      <c r="C25" s="23" t="s">
        <v>8</v>
      </c>
      <c r="D25" s="61"/>
      <c r="E25" s="61">
        <v>2031000</v>
      </c>
      <c r="F25" s="61"/>
    </row>
    <row r="26" spans="1:6" s="23" customFormat="1" x14ac:dyDescent="0.15">
      <c r="A26" s="23" t="s">
        <v>20</v>
      </c>
      <c r="B26" s="23" t="s">
        <v>21</v>
      </c>
      <c r="C26" s="23" t="s">
        <v>22</v>
      </c>
      <c r="D26" s="61"/>
      <c r="E26" s="61">
        <v>200000</v>
      </c>
      <c r="F26" s="61"/>
    </row>
    <row r="27" spans="1:6" s="23" customFormat="1" x14ac:dyDescent="0.15">
      <c r="A27" s="23" t="s">
        <v>20</v>
      </c>
      <c r="B27" s="23" t="s">
        <v>23</v>
      </c>
      <c r="C27" s="23" t="s">
        <v>12</v>
      </c>
      <c r="D27" s="61"/>
      <c r="E27" s="61">
        <v>5279500</v>
      </c>
      <c r="F27" s="61"/>
    </row>
    <row r="28" spans="1:6" s="23" customFormat="1" x14ac:dyDescent="0.15">
      <c r="A28" s="23" t="s">
        <v>20</v>
      </c>
      <c r="B28" s="23" t="s">
        <v>26</v>
      </c>
      <c r="D28" s="61"/>
      <c r="E28" s="61">
        <v>1621000</v>
      </c>
      <c r="F28" s="61"/>
    </row>
    <row r="29" spans="1:6" s="23" customFormat="1" x14ac:dyDescent="0.15">
      <c r="A29" s="23" t="s">
        <v>27</v>
      </c>
      <c r="B29" s="23" t="s">
        <v>28</v>
      </c>
      <c r="C29" s="23" t="s">
        <v>12</v>
      </c>
      <c r="D29" s="61"/>
      <c r="E29" s="61">
        <v>15221494</v>
      </c>
      <c r="F29" s="61"/>
    </row>
    <row r="30" spans="1:6" s="23" customFormat="1" x14ac:dyDescent="0.15">
      <c r="A30" s="23" t="s">
        <v>27</v>
      </c>
      <c r="B30" s="23" t="s">
        <v>28</v>
      </c>
      <c r="C30" s="23" t="s">
        <v>4</v>
      </c>
      <c r="D30" s="61"/>
      <c r="E30" s="61">
        <v>1000000</v>
      </c>
      <c r="F30" s="61"/>
    </row>
    <row r="31" spans="1:6" s="23" customFormat="1" x14ac:dyDescent="0.15">
      <c r="A31" s="23" t="s">
        <v>27</v>
      </c>
      <c r="B31" s="23" t="s">
        <v>29</v>
      </c>
      <c r="C31" s="23" t="s">
        <v>4</v>
      </c>
      <c r="D31" s="61"/>
      <c r="E31" s="61">
        <v>235500</v>
      </c>
      <c r="F31" s="61"/>
    </row>
    <row r="32" spans="1:6" s="23" customFormat="1" x14ac:dyDescent="0.15">
      <c r="A32" s="23" t="s">
        <v>27</v>
      </c>
      <c r="B32" s="23" t="s">
        <v>30</v>
      </c>
      <c r="C32" s="23" t="s">
        <v>14</v>
      </c>
      <c r="D32" s="61"/>
      <c r="E32" s="61">
        <v>10808321</v>
      </c>
      <c r="F32" s="61"/>
    </row>
    <row r="33" spans="1:7" s="23" customFormat="1" x14ac:dyDescent="0.15">
      <c r="A33" s="23" t="s">
        <v>27</v>
      </c>
      <c r="B33" s="23" t="s">
        <v>31</v>
      </c>
      <c r="C33" s="23" t="s">
        <v>4</v>
      </c>
      <c r="E33" s="61">
        <v>34300</v>
      </c>
      <c r="F33" s="61"/>
    </row>
    <row r="34" spans="1:7" s="23" customFormat="1" x14ac:dyDescent="0.15">
      <c r="A34" s="23" t="s">
        <v>27</v>
      </c>
      <c r="B34" s="23" t="s">
        <v>31</v>
      </c>
      <c r="C34" s="23" t="s">
        <v>8</v>
      </c>
      <c r="E34" s="61">
        <v>78716</v>
      </c>
      <c r="F34" s="61"/>
    </row>
    <row r="35" spans="1:7" s="23" customFormat="1" x14ac:dyDescent="0.15">
      <c r="A35" s="23" t="s">
        <v>27</v>
      </c>
      <c r="B35" s="23" t="s">
        <v>31</v>
      </c>
      <c r="C35" s="23" t="s">
        <v>15</v>
      </c>
      <c r="D35" s="61"/>
      <c r="E35" s="61">
        <v>743346</v>
      </c>
      <c r="F35" s="61"/>
    </row>
    <row r="36" spans="1:7" s="23" customFormat="1" x14ac:dyDescent="0.15">
      <c r="A36" s="23" t="s">
        <v>27</v>
      </c>
      <c r="B36" s="23" t="s">
        <v>32</v>
      </c>
      <c r="C36" s="23" t="s">
        <v>8</v>
      </c>
      <c r="D36" s="61"/>
      <c r="E36" s="61">
        <v>611160</v>
      </c>
      <c r="F36" s="61"/>
    </row>
    <row r="37" spans="1:7" s="23" customFormat="1" x14ac:dyDescent="0.15">
      <c r="A37" s="23" t="s">
        <v>27</v>
      </c>
      <c r="B37" s="23" t="s">
        <v>32</v>
      </c>
      <c r="C37" s="23" t="s">
        <v>33</v>
      </c>
      <c r="D37" s="61"/>
      <c r="E37" s="61">
        <v>19500</v>
      </c>
      <c r="F37" s="61"/>
    </row>
    <row r="38" spans="1:7" s="23" customFormat="1" x14ac:dyDescent="0.15">
      <c r="A38" s="23" t="s">
        <v>27</v>
      </c>
      <c r="B38" s="23" t="s">
        <v>32</v>
      </c>
      <c r="C38" s="23" t="s">
        <v>15</v>
      </c>
      <c r="D38" s="61"/>
      <c r="E38" s="61">
        <v>284576</v>
      </c>
      <c r="F38" s="61"/>
      <c r="G38" s="36">
        <f>E35+E38+E39+E40+E43-6500000</f>
        <v>8400333</v>
      </c>
    </row>
    <row r="39" spans="1:7" s="23" customFormat="1" x14ac:dyDescent="0.15">
      <c r="A39" s="23" t="s">
        <v>27</v>
      </c>
      <c r="B39" s="23" t="s">
        <v>32</v>
      </c>
      <c r="D39" s="61"/>
      <c r="E39" s="61">
        <v>13469796</v>
      </c>
      <c r="F39" s="61"/>
    </row>
    <row r="40" spans="1:7" s="23" customFormat="1" x14ac:dyDescent="0.15">
      <c r="A40" s="23" t="s">
        <v>27</v>
      </c>
      <c r="B40" s="23" t="s">
        <v>34</v>
      </c>
      <c r="D40" s="61"/>
      <c r="E40" s="61">
        <v>396695</v>
      </c>
      <c r="F40" s="61"/>
    </row>
    <row r="41" spans="1:7" s="23" customFormat="1" x14ac:dyDescent="0.15">
      <c r="A41" s="23" t="s">
        <v>27</v>
      </c>
      <c r="B41" s="23" t="s">
        <v>35</v>
      </c>
      <c r="C41" s="23" t="s">
        <v>4</v>
      </c>
      <c r="E41" s="61">
        <v>3000</v>
      </c>
      <c r="F41" s="61"/>
    </row>
    <row r="42" spans="1:7" s="23" customFormat="1" x14ac:dyDescent="0.15">
      <c r="A42" s="23" t="s">
        <v>27</v>
      </c>
      <c r="B42" s="23" t="s">
        <v>35</v>
      </c>
      <c r="C42" s="23" t="s">
        <v>8</v>
      </c>
      <c r="D42" s="61"/>
      <c r="E42" s="61">
        <v>8000</v>
      </c>
      <c r="F42" s="61"/>
    </row>
    <row r="43" spans="1:7" s="23" customFormat="1" x14ac:dyDescent="0.15">
      <c r="A43" s="23" t="s">
        <v>27</v>
      </c>
      <c r="B43" s="23" t="s">
        <v>35</v>
      </c>
      <c r="D43" s="61"/>
      <c r="E43" s="61">
        <v>5920</v>
      </c>
      <c r="F43" s="61"/>
    </row>
    <row r="44" spans="1:7" s="23" customFormat="1" x14ac:dyDescent="0.15">
      <c r="A44" s="23" t="s">
        <v>27</v>
      </c>
      <c r="B44" s="23" t="s">
        <v>36</v>
      </c>
      <c r="C44" s="23" t="s">
        <v>17</v>
      </c>
      <c r="D44" s="61"/>
      <c r="E44" s="61">
        <v>19000</v>
      </c>
      <c r="F44" s="61"/>
    </row>
    <row r="45" spans="1:7" s="23" customFormat="1" x14ac:dyDescent="0.15">
      <c r="A45" s="23" t="s">
        <v>27</v>
      </c>
      <c r="B45" s="23" t="s">
        <v>36</v>
      </c>
      <c r="D45" s="61"/>
      <c r="E45" s="61">
        <v>430018</v>
      </c>
      <c r="F45" s="61"/>
    </row>
    <row r="46" spans="1:7" s="23" customFormat="1" x14ac:dyDescent="0.15">
      <c r="A46" s="23" t="s">
        <v>27</v>
      </c>
      <c r="B46" s="23" t="s">
        <v>37</v>
      </c>
      <c r="C46" s="23" t="s">
        <v>17</v>
      </c>
      <c r="D46" s="61"/>
      <c r="E46" s="61">
        <v>4048807</v>
      </c>
      <c r="F46" s="61"/>
    </row>
    <row r="47" spans="1:7" s="23" customFormat="1" x14ac:dyDescent="0.15">
      <c r="A47" s="23" t="s">
        <v>27</v>
      </c>
      <c r="B47" s="23" t="s">
        <v>37</v>
      </c>
      <c r="D47" s="61"/>
      <c r="E47" s="61">
        <v>2683472</v>
      </c>
      <c r="F47" s="61"/>
    </row>
    <row r="48" spans="1:7" s="23" customFormat="1" x14ac:dyDescent="0.15">
      <c r="A48" s="23" t="s">
        <v>7</v>
      </c>
      <c r="C48" s="23" t="s">
        <v>8</v>
      </c>
      <c r="D48" s="61"/>
      <c r="E48" s="61">
        <v>437600</v>
      </c>
    </row>
    <row r="49" spans="1:7" s="23" customFormat="1" x14ac:dyDescent="0.15">
      <c r="A49" s="23" t="s">
        <v>2</v>
      </c>
      <c r="B49" s="23" t="s">
        <v>3</v>
      </c>
      <c r="C49" s="23" t="s">
        <v>4</v>
      </c>
      <c r="D49" s="61"/>
      <c r="E49" s="61">
        <v>3110366</v>
      </c>
    </row>
    <row r="50" spans="1:7" s="23" customFormat="1" x14ac:dyDescent="0.15">
      <c r="A50" s="23" t="s">
        <v>70</v>
      </c>
      <c r="B50" s="23" t="s">
        <v>71</v>
      </c>
      <c r="C50" s="23" t="s">
        <v>12</v>
      </c>
      <c r="D50" s="61"/>
      <c r="E50" s="61">
        <v>58500</v>
      </c>
      <c r="F50" s="61"/>
    </row>
    <row r="51" spans="1:7" s="23" customFormat="1" x14ac:dyDescent="0.15">
      <c r="A51" s="23" t="s">
        <v>15</v>
      </c>
      <c r="C51" s="23" t="s">
        <v>15</v>
      </c>
      <c r="D51" s="61"/>
      <c r="E51" s="61">
        <v>364045</v>
      </c>
      <c r="F51" s="61"/>
    </row>
    <row r="52" spans="1:7" s="23" customFormat="1" x14ac:dyDescent="0.15">
      <c r="A52" s="23" t="s">
        <v>72</v>
      </c>
      <c r="C52" s="23" t="s">
        <v>22</v>
      </c>
      <c r="D52" s="61"/>
      <c r="E52" s="61">
        <v>450000</v>
      </c>
      <c r="F52" s="61"/>
    </row>
    <row r="53" spans="1:7" s="23" customFormat="1" x14ac:dyDescent="0.15">
      <c r="A53" s="23" t="s">
        <v>81</v>
      </c>
      <c r="C53" s="23" t="s">
        <v>82</v>
      </c>
      <c r="D53" s="61"/>
      <c r="E53" s="61">
        <v>154500</v>
      </c>
      <c r="F53" s="61"/>
    </row>
    <row r="54" spans="1:7" s="23" customFormat="1" x14ac:dyDescent="0.15">
      <c r="A54" s="23" t="s">
        <v>38</v>
      </c>
      <c r="D54" s="61">
        <v>224228</v>
      </c>
      <c r="E54" s="61"/>
      <c r="F54" s="61"/>
    </row>
    <row r="55" spans="1:7" s="23" customFormat="1" x14ac:dyDescent="0.15">
      <c r="A55" s="23" t="s">
        <v>174</v>
      </c>
      <c r="C55" s="23" t="s">
        <v>175</v>
      </c>
      <c r="D55" s="61">
        <v>9091</v>
      </c>
      <c r="E55" s="61"/>
      <c r="F55" s="61"/>
    </row>
    <row r="56" spans="1:7" s="23" customFormat="1" x14ac:dyDescent="0.15">
      <c r="A56" s="23" t="s">
        <v>39</v>
      </c>
      <c r="E56" s="61">
        <v>174480</v>
      </c>
      <c r="F56" s="61"/>
    </row>
    <row r="57" spans="1:7" s="23" customFormat="1" x14ac:dyDescent="0.15">
      <c r="A57" s="23" t="s">
        <v>89</v>
      </c>
      <c r="C57" s="23" t="s">
        <v>15</v>
      </c>
      <c r="D57" s="61">
        <v>3920000</v>
      </c>
      <c r="E57" s="61"/>
      <c r="F57" s="61">
        <f>SUM(D58:D63)</f>
        <v>28753507</v>
      </c>
      <c r="G57" s="36">
        <f>活動計算書!I63+活動計算書!I100</f>
        <v>40009157</v>
      </c>
    </row>
    <row r="58" spans="1:7" s="23" customFormat="1" x14ac:dyDescent="0.15">
      <c r="A58" s="23" t="s">
        <v>40</v>
      </c>
      <c r="C58" s="23" t="s">
        <v>8</v>
      </c>
      <c r="D58" s="61">
        <v>8592092</v>
      </c>
      <c r="E58" s="61"/>
      <c r="F58" s="61"/>
    </row>
    <row r="59" spans="1:7" s="23" customFormat="1" x14ac:dyDescent="0.15">
      <c r="A59" s="23" t="s">
        <v>40</v>
      </c>
      <c r="C59" s="23" t="s">
        <v>4</v>
      </c>
      <c r="D59" s="61">
        <v>3987316</v>
      </c>
      <c r="E59" s="61"/>
      <c r="F59" s="61"/>
    </row>
    <row r="60" spans="1:7" s="23" customFormat="1" x14ac:dyDescent="0.15">
      <c r="A60" s="23" t="s">
        <v>40</v>
      </c>
      <c r="C60" s="23" t="s">
        <v>12</v>
      </c>
      <c r="D60" s="61">
        <v>9282607</v>
      </c>
      <c r="E60" s="61"/>
      <c r="F60" s="61"/>
    </row>
    <row r="61" spans="1:7" s="23" customFormat="1" x14ac:dyDescent="0.15">
      <c r="A61" s="23" t="s">
        <v>40</v>
      </c>
      <c r="C61" s="23" t="s">
        <v>14</v>
      </c>
      <c r="D61" s="61">
        <v>1664496</v>
      </c>
      <c r="E61" s="61"/>
      <c r="F61" s="61"/>
    </row>
    <row r="62" spans="1:7" s="23" customFormat="1" x14ac:dyDescent="0.15">
      <c r="A62" s="23" t="s">
        <v>40</v>
      </c>
      <c r="C62" s="23" t="s">
        <v>10</v>
      </c>
      <c r="D62" s="61">
        <v>244541</v>
      </c>
      <c r="E62" s="61"/>
      <c r="F62" s="61"/>
    </row>
    <row r="63" spans="1:7" s="23" customFormat="1" x14ac:dyDescent="0.15">
      <c r="A63" s="23" t="s">
        <v>40</v>
      </c>
      <c r="D63" s="61">
        <v>4982455</v>
      </c>
      <c r="E63" s="61"/>
      <c r="F63" s="61"/>
    </row>
    <row r="64" spans="1:7" s="23" customFormat="1" x14ac:dyDescent="0.15">
      <c r="A64" s="23" t="s">
        <v>5</v>
      </c>
      <c r="C64" s="23" t="s">
        <v>4</v>
      </c>
      <c r="D64" s="61">
        <v>485086</v>
      </c>
      <c r="E64" s="61"/>
      <c r="F64" s="36">
        <f>D64</f>
        <v>485086</v>
      </c>
      <c r="G64" s="36">
        <f>活動計算書!I65</f>
        <v>0</v>
      </c>
    </row>
    <row r="65" spans="1:8" s="23" customFormat="1" x14ac:dyDescent="0.15">
      <c r="A65" s="23" t="s">
        <v>84</v>
      </c>
      <c r="C65" s="23" t="s">
        <v>8</v>
      </c>
      <c r="D65" s="61">
        <v>1246101</v>
      </c>
      <c r="E65" s="61"/>
      <c r="F65" s="61">
        <f>SUM(D65:D69)</f>
        <v>4452653</v>
      </c>
      <c r="G65" s="36">
        <f>活動計算書!I64+活動計算書!I101</f>
        <v>6895064</v>
      </c>
      <c r="H65" s="36">
        <f>G65-F65</f>
        <v>2442411</v>
      </c>
    </row>
    <row r="66" spans="1:8" s="23" customFormat="1" x14ac:dyDescent="0.15">
      <c r="A66" s="23" t="s">
        <v>84</v>
      </c>
      <c r="C66" s="23" t="s">
        <v>4</v>
      </c>
      <c r="D66" s="61">
        <v>614106</v>
      </c>
      <c r="E66" s="61"/>
      <c r="F66" s="61"/>
    </row>
    <row r="67" spans="1:8" s="23" customFormat="1" x14ac:dyDescent="0.15">
      <c r="A67" s="23" t="s">
        <v>84</v>
      </c>
      <c r="C67" s="23" t="s">
        <v>12</v>
      </c>
      <c r="D67" s="61">
        <v>1212397</v>
      </c>
      <c r="E67" s="61"/>
      <c r="F67" s="61"/>
    </row>
    <row r="68" spans="1:8" s="23" customFormat="1" x14ac:dyDescent="0.15">
      <c r="A68" s="23" t="s">
        <v>84</v>
      </c>
      <c r="C68" s="23" t="s">
        <v>15</v>
      </c>
      <c r="D68" s="61">
        <v>602427</v>
      </c>
      <c r="E68" s="61"/>
      <c r="F68" s="61"/>
    </row>
    <row r="69" spans="1:8" s="23" customFormat="1" x14ac:dyDescent="0.15">
      <c r="A69" s="23" t="s">
        <v>84</v>
      </c>
      <c r="D69" s="61">
        <v>777622</v>
      </c>
      <c r="E69" s="61"/>
      <c r="F69" s="61"/>
    </row>
    <row r="70" spans="1:8" s="23" customFormat="1" x14ac:dyDescent="0.15">
      <c r="A70" s="23" t="s">
        <v>80</v>
      </c>
      <c r="C70" s="23" t="s">
        <v>8</v>
      </c>
      <c r="D70" s="61">
        <v>155885</v>
      </c>
      <c r="E70" s="61"/>
      <c r="F70" s="61">
        <f>SUM(D70:D73)</f>
        <v>581328</v>
      </c>
      <c r="G70" s="36">
        <f>活動計算書!I66+活動計算書!I102</f>
        <v>1198577</v>
      </c>
      <c r="H70" s="36">
        <f>F70-G70</f>
        <v>-617249</v>
      </c>
    </row>
    <row r="71" spans="1:8" s="23" customFormat="1" x14ac:dyDescent="0.15">
      <c r="A71" s="23" t="s">
        <v>80</v>
      </c>
      <c r="C71" s="23" t="s">
        <v>4</v>
      </c>
      <c r="D71" s="61">
        <v>66691</v>
      </c>
      <c r="E71" s="61"/>
      <c r="F71" s="61"/>
    </row>
    <row r="72" spans="1:8" s="23" customFormat="1" x14ac:dyDescent="0.15">
      <c r="A72" s="23" t="s">
        <v>80</v>
      </c>
      <c r="C72" s="23" t="s">
        <v>12</v>
      </c>
      <c r="D72" s="61">
        <v>223109</v>
      </c>
      <c r="E72" s="61"/>
      <c r="F72" s="61"/>
    </row>
    <row r="73" spans="1:8" s="23" customFormat="1" x14ac:dyDescent="0.15">
      <c r="A73" s="23" t="s">
        <v>80</v>
      </c>
      <c r="D73" s="61">
        <v>135643</v>
      </c>
      <c r="E73" s="61"/>
      <c r="F73" s="61"/>
    </row>
    <row r="74" spans="1:8" s="23" customFormat="1" x14ac:dyDescent="0.15">
      <c r="A74" s="23" t="s">
        <v>57</v>
      </c>
      <c r="C74" s="23" t="s">
        <v>8</v>
      </c>
      <c r="D74" s="61">
        <v>44906</v>
      </c>
      <c r="E74" s="61"/>
      <c r="F74" s="61">
        <f>SUM(D74:D76)</f>
        <v>400984</v>
      </c>
      <c r="G74" s="36">
        <f>活動計算書!I77+活動計算書!I111</f>
        <v>2034511</v>
      </c>
      <c r="H74" s="36">
        <f>F74-G74</f>
        <v>-1633527</v>
      </c>
    </row>
    <row r="75" spans="1:8" s="23" customFormat="1" x14ac:dyDescent="0.15">
      <c r="A75" s="23" t="s">
        <v>57</v>
      </c>
      <c r="C75" s="23" t="s">
        <v>12</v>
      </c>
      <c r="D75" s="61">
        <v>33600</v>
      </c>
      <c r="E75" s="61"/>
      <c r="F75" s="61"/>
    </row>
    <row r="76" spans="1:8" s="23" customFormat="1" x14ac:dyDescent="0.15">
      <c r="A76" s="23" t="s">
        <v>57</v>
      </c>
      <c r="D76" s="61">
        <v>322478</v>
      </c>
      <c r="E76" s="61"/>
      <c r="F76" s="61"/>
    </row>
    <row r="77" spans="1:8" s="23" customFormat="1" x14ac:dyDescent="0.15">
      <c r="A77" s="23" t="s">
        <v>91</v>
      </c>
      <c r="C77" s="23" t="s">
        <v>8</v>
      </c>
      <c r="D77" s="61">
        <v>565016</v>
      </c>
      <c r="E77" s="61"/>
      <c r="F77" s="61">
        <f>SUM(D77:D85)</f>
        <v>4601423</v>
      </c>
      <c r="G77" s="36">
        <f>活動計算書!I71+活動計算書!I105</f>
        <v>6719191</v>
      </c>
      <c r="H77" s="36">
        <f>F77-G77</f>
        <v>-2117768</v>
      </c>
    </row>
    <row r="78" spans="1:8" s="23" customFormat="1" x14ac:dyDescent="0.15">
      <c r="A78" s="23" t="s">
        <v>91</v>
      </c>
      <c r="C78" s="23" t="s">
        <v>4</v>
      </c>
      <c r="D78" s="61">
        <v>1137011</v>
      </c>
      <c r="E78" s="61"/>
      <c r="F78" s="61"/>
    </row>
    <row r="79" spans="1:8" s="23" customFormat="1" x14ac:dyDescent="0.15">
      <c r="A79" s="23" t="s">
        <v>91</v>
      </c>
      <c r="C79" s="23" t="s">
        <v>12</v>
      </c>
      <c r="D79" s="61">
        <v>289439</v>
      </c>
      <c r="E79" s="61"/>
      <c r="F79" s="61"/>
    </row>
    <row r="80" spans="1:8" s="23" customFormat="1" x14ac:dyDescent="0.15">
      <c r="A80" s="23" t="s">
        <v>91</v>
      </c>
      <c r="C80" s="23" t="s">
        <v>14</v>
      </c>
      <c r="D80" s="61">
        <v>1448293</v>
      </c>
      <c r="E80" s="61"/>
      <c r="F80" s="61"/>
    </row>
    <row r="81" spans="1:8" s="23" customFormat="1" x14ac:dyDescent="0.15">
      <c r="A81" s="23" t="s">
        <v>91</v>
      </c>
      <c r="C81" s="23" t="s">
        <v>15</v>
      </c>
      <c r="D81" s="61">
        <v>508967</v>
      </c>
      <c r="E81" s="61"/>
      <c r="F81" s="61"/>
    </row>
    <row r="82" spans="1:8" s="23" customFormat="1" x14ac:dyDescent="0.15">
      <c r="A82" s="23" t="s">
        <v>91</v>
      </c>
      <c r="C82" s="23" t="s">
        <v>10</v>
      </c>
      <c r="D82" s="61">
        <v>23120</v>
      </c>
      <c r="E82" s="61"/>
      <c r="F82" s="61"/>
    </row>
    <row r="83" spans="1:8" s="23" customFormat="1" x14ac:dyDescent="0.15">
      <c r="A83" s="23" t="s">
        <v>91</v>
      </c>
      <c r="C83" s="23" t="s">
        <v>22</v>
      </c>
      <c r="D83" s="61">
        <v>39081</v>
      </c>
      <c r="E83" s="61"/>
      <c r="F83" s="61"/>
    </row>
    <row r="84" spans="1:8" s="23" customFormat="1" x14ac:dyDescent="0.15">
      <c r="A84" s="23" t="s">
        <v>91</v>
      </c>
      <c r="C84" s="23" t="s">
        <v>17</v>
      </c>
      <c r="D84" s="61">
        <v>228815</v>
      </c>
      <c r="E84" s="61"/>
      <c r="F84" s="61"/>
    </row>
    <row r="85" spans="1:8" s="23" customFormat="1" x14ac:dyDescent="0.15">
      <c r="A85" s="23" t="s">
        <v>91</v>
      </c>
      <c r="D85" s="61">
        <v>361681</v>
      </c>
      <c r="E85" s="61"/>
      <c r="F85" s="61"/>
    </row>
    <row r="86" spans="1:8" s="23" customFormat="1" x14ac:dyDescent="0.15">
      <c r="A86" s="23" t="s">
        <v>63</v>
      </c>
      <c r="C86" s="23" t="s">
        <v>8</v>
      </c>
      <c r="D86" s="61">
        <v>53883</v>
      </c>
      <c r="E86" s="61"/>
      <c r="F86" s="61">
        <f>SUM(D86:D88)</f>
        <v>1268638</v>
      </c>
      <c r="G86" s="36">
        <f>活動計算書!I78+活動計算書!I112</f>
        <v>2374260</v>
      </c>
      <c r="H86" s="36">
        <f>F86-G86</f>
        <v>-1105622</v>
      </c>
    </row>
    <row r="87" spans="1:8" s="23" customFormat="1" x14ac:dyDescent="0.15">
      <c r="A87" s="23" t="s">
        <v>63</v>
      </c>
      <c r="C87" s="23" t="s">
        <v>10</v>
      </c>
      <c r="D87" s="61">
        <v>84404</v>
      </c>
      <c r="E87" s="61"/>
      <c r="F87" s="61"/>
    </row>
    <row r="88" spans="1:8" s="23" customFormat="1" x14ac:dyDescent="0.15">
      <c r="A88" s="23" t="s">
        <v>63</v>
      </c>
      <c r="D88" s="61">
        <v>1130351</v>
      </c>
      <c r="E88" s="61"/>
      <c r="F88" s="61"/>
    </row>
    <row r="89" spans="1:8" s="23" customFormat="1" x14ac:dyDescent="0.15">
      <c r="A89" s="23" t="s">
        <v>69</v>
      </c>
      <c r="C89" s="23" t="s">
        <v>4</v>
      </c>
      <c r="D89" s="61">
        <v>2500</v>
      </c>
      <c r="E89" s="61"/>
      <c r="F89" s="61">
        <f>SUM(D89:D95)</f>
        <v>520823</v>
      </c>
      <c r="G89" s="36">
        <f>活動計算書!I72+活動計算書!I106</f>
        <v>3852315</v>
      </c>
      <c r="H89" s="36">
        <f>F89-G89</f>
        <v>-3331492</v>
      </c>
    </row>
    <row r="90" spans="1:8" s="23" customFormat="1" x14ac:dyDescent="0.15">
      <c r="A90" s="23" t="s">
        <v>69</v>
      </c>
      <c r="C90" s="23" t="s">
        <v>8</v>
      </c>
      <c r="D90" s="61">
        <v>3000</v>
      </c>
      <c r="E90" s="61"/>
      <c r="F90" s="61"/>
    </row>
    <row r="91" spans="1:8" s="23" customFormat="1" x14ac:dyDescent="0.15">
      <c r="A91" s="23" t="s">
        <v>69</v>
      </c>
      <c r="C91" s="23" t="s">
        <v>12</v>
      </c>
      <c r="D91" s="61">
        <v>8440</v>
      </c>
      <c r="E91" s="61"/>
      <c r="F91" s="61"/>
    </row>
    <row r="92" spans="1:8" s="23" customFormat="1" x14ac:dyDescent="0.15">
      <c r="A92" s="23" t="s">
        <v>69</v>
      </c>
      <c r="C92" s="23" t="s">
        <v>14</v>
      </c>
      <c r="D92" s="61">
        <v>510</v>
      </c>
      <c r="E92" s="61"/>
      <c r="F92" s="61"/>
    </row>
    <row r="93" spans="1:8" s="23" customFormat="1" x14ac:dyDescent="0.15">
      <c r="A93" s="23" t="s">
        <v>69</v>
      </c>
      <c r="C93" s="23" t="s">
        <v>15</v>
      </c>
      <c r="D93" s="61">
        <v>12620</v>
      </c>
      <c r="E93" s="61"/>
      <c r="F93" s="61"/>
    </row>
    <row r="94" spans="1:8" s="23" customFormat="1" x14ac:dyDescent="0.15">
      <c r="A94" s="23" t="s">
        <v>69</v>
      </c>
      <c r="C94" s="23" t="s">
        <v>22</v>
      </c>
      <c r="D94" s="61">
        <v>410</v>
      </c>
      <c r="E94" s="61"/>
      <c r="F94" s="61"/>
    </row>
    <row r="95" spans="1:8" s="23" customFormat="1" x14ac:dyDescent="0.15">
      <c r="A95" s="23" t="s">
        <v>69</v>
      </c>
      <c r="D95" s="61">
        <v>493343</v>
      </c>
      <c r="E95" s="61"/>
      <c r="F95" s="61"/>
    </row>
    <row r="96" spans="1:8" s="23" customFormat="1" x14ac:dyDescent="0.15">
      <c r="A96" s="23" t="s">
        <v>68</v>
      </c>
      <c r="C96" s="23" t="s">
        <v>8</v>
      </c>
      <c r="D96" s="61">
        <v>3566275</v>
      </c>
      <c r="E96" s="61"/>
      <c r="F96" s="61">
        <f>SUM(D96:D97)</f>
        <v>8247011</v>
      </c>
      <c r="G96" s="36">
        <f>活動計算書!I75+活動計算書!I109</f>
        <v>8921032</v>
      </c>
      <c r="H96" s="36">
        <f>F96-G96</f>
        <v>-674021</v>
      </c>
    </row>
    <row r="97" spans="1:8" s="23" customFormat="1" x14ac:dyDescent="0.15">
      <c r="A97" s="23" t="s">
        <v>68</v>
      </c>
      <c r="D97" s="61">
        <v>4680736</v>
      </c>
      <c r="E97" s="61"/>
      <c r="F97" s="61"/>
    </row>
    <row r="98" spans="1:8" s="23" customFormat="1" x14ac:dyDescent="0.15">
      <c r="A98" s="23" t="s">
        <v>43</v>
      </c>
      <c r="C98" s="23" t="s">
        <v>4</v>
      </c>
      <c r="D98" s="61">
        <v>56655</v>
      </c>
      <c r="E98" s="61"/>
      <c r="F98" s="61">
        <f>SUM(D98:D101)</f>
        <v>3342348</v>
      </c>
      <c r="G98" s="36">
        <f>活動計算書!I74+活動計算書!I108</f>
        <v>9595838</v>
      </c>
      <c r="H98" s="36">
        <f>F98-G98</f>
        <v>-6253490</v>
      </c>
    </row>
    <row r="99" spans="1:8" s="23" customFormat="1" x14ac:dyDescent="0.15">
      <c r="A99" s="23" t="s">
        <v>43</v>
      </c>
      <c r="C99" s="23" t="s">
        <v>8</v>
      </c>
      <c r="D99" s="61">
        <v>890028</v>
      </c>
      <c r="E99" s="61"/>
      <c r="F99" s="61"/>
    </row>
    <row r="100" spans="1:8" s="23" customFormat="1" x14ac:dyDescent="0.15">
      <c r="A100" s="23" t="s">
        <v>43</v>
      </c>
      <c r="C100" s="23" t="s">
        <v>12</v>
      </c>
      <c r="D100" s="61">
        <v>163416</v>
      </c>
      <c r="E100" s="61"/>
      <c r="F100" s="61"/>
    </row>
    <row r="101" spans="1:8" s="23" customFormat="1" x14ac:dyDescent="0.15">
      <c r="A101" s="23" t="s">
        <v>43</v>
      </c>
      <c r="D101" s="61">
        <f>2235568-3319</f>
        <v>2232249</v>
      </c>
      <c r="E101" s="61"/>
      <c r="F101" s="61"/>
    </row>
    <row r="102" spans="1:8" s="23" customFormat="1" x14ac:dyDescent="0.15">
      <c r="A102" s="23" t="s">
        <v>61</v>
      </c>
      <c r="C102" s="23" t="s">
        <v>4</v>
      </c>
      <c r="D102" s="61">
        <v>92840</v>
      </c>
      <c r="E102" s="61"/>
      <c r="F102" s="61">
        <f>SUM(D102:D109)</f>
        <v>2659300</v>
      </c>
      <c r="G102" s="36">
        <f>活動計算書!I79+活動計算書!I113</f>
        <v>12531282</v>
      </c>
      <c r="H102" s="36">
        <f>F102-G102</f>
        <v>-9871982</v>
      </c>
    </row>
    <row r="103" spans="1:8" s="23" customFormat="1" x14ac:dyDescent="0.15">
      <c r="A103" s="23" t="s">
        <v>61</v>
      </c>
      <c r="C103" s="23" t="s">
        <v>8</v>
      </c>
      <c r="D103" s="61">
        <v>665130</v>
      </c>
      <c r="E103" s="61"/>
      <c r="F103" s="61"/>
    </row>
    <row r="104" spans="1:8" s="23" customFormat="1" x14ac:dyDescent="0.15">
      <c r="A104" s="23" t="s">
        <v>61</v>
      </c>
      <c r="C104" s="23" t="s">
        <v>12</v>
      </c>
      <c r="D104" s="61">
        <v>767052</v>
      </c>
      <c r="E104" s="61"/>
      <c r="F104" s="61"/>
    </row>
    <row r="105" spans="1:8" s="23" customFormat="1" x14ac:dyDescent="0.15">
      <c r="A105" s="23" t="s">
        <v>61</v>
      </c>
      <c r="C105" s="23" t="s">
        <v>14</v>
      </c>
      <c r="D105" s="61">
        <v>17081</v>
      </c>
      <c r="E105" s="61"/>
      <c r="F105" s="61"/>
    </row>
    <row r="106" spans="1:8" s="23" customFormat="1" x14ac:dyDescent="0.15">
      <c r="A106" s="23" t="s">
        <v>61</v>
      </c>
      <c r="C106" s="23" t="s">
        <v>15</v>
      </c>
      <c r="D106" s="61">
        <v>153995</v>
      </c>
      <c r="E106" s="61"/>
      <c r="F106" s="61"/>
    </row>
    <row r="107" spans="1:8" s="23" customFormat="1" x14ac:dyDescent="0.15">
      <c r="A107" s="23" t="s">
        <v>61</v>
      </c>
      <c r="C107" s="23" t="s">
        <v>22</v>
      </c>
      <c r="D107" s="61">
        <v>5341</v>
      </c>
      <c r="E107" s="61"/>
      <c r="F107" s="61"/>
    </row>
    <row r="108" spans="1:8" s="23" customFormat="1" x14ac:dyDescent="0.15">
      <c r="A108" s="23" t="s">
        <v>61</v>
      </c>
      <c r="C108" s="23" t="s">
        <v>17</v>
      </c>
      <c r="D108" s="61">
        <v>422250</v>
      </c>
      <c r="E108" s="61"/>
      <c r="F108" s="61"/>
    </row>
    <row r="109" spans="1:8" s="23" customFormat="1" x14ac:dyDescent="0.15">
      <c r="A109" s="23" t="s">
        <v>61</v>
      </c>
      <c r="D109" s="61">
        <v>535611</v>
      </c>
      <c r="E109" s="61"/>
      <c r="F109" s="61"/>
    </row>
    <row r="110" spans="1:8" s="23" customFormat="1" x14ac:dyDescent="0.15">
      <c r="A110" s="23" t="s">
        <v>11</v>
      </c>
      <c r="C110" s="23" t="s">
        <v>8</v>
      </c>
      <c r="D110" s="61">
        <v>249915</v>
      </c>
      <c r="E110" s="61"/>
      <c r="F110" s="61">
        <f>SUM(D110:D112)</f>
        <v>767163</v>
      </c>
      <c r="G110" s="36">
        <f>活動計算書!I89</f>
        <v>3364751</v>
      </c>
      <c r="H110" s="36">
        <f>F110-G110</f>
        <v>-2597588</v>
      </c>
    </row>
    <row r="111" spans="1:8" s="23" customFormat="1" x14ac:dyDescent="0.15">
      <c r="A111" s="23" t="s">
        <v>11</v>
      </c>
      <c r="C111" s="23" t="s">
        <v>4</v>
      </c>
      <c r="D111" s="61">
        <v>144540</v>
      </c>
      <c r="E111" s="61"/>
      <c r="F111" s="61"/>
    </row>
    <row r="112" spans="1:8" s="23" customFormat="1" x14ac:dyDescent="0.15">
      <c r="A112" s="23" t="s">
        <v>11</v>
      </c>
      <c r="C112" s="23" t="s">
        <v>12</v>
      </c>
      <c r="D112" s="61">
        <v>372708</v>
      </c>
      <c r="E112" s="61"/>
      <c r="F112" s="61"/>
    </row>
    <row r="113" spans="1:8" s="23" customFormat="1" x14ac:dyDescent="0.15">
      <c r="A113" s="23" t="s">
        <v>13</v>
      </c>
      <c r="C113" s="23" t="s">
        <v>14</v>
      </c>
      <c r="D113" s="61">
        <v>131250</v>
      </c>
      <c r="E113" s="61"/>
      <c r="F113" s="61">
        <f>SUM(D113:D116)</f>
        <v>1932584</v>
      </c>
      <c r="G113" s="36">
        <f>活動計算書!I90</f>
        <v>2110673</v>
      </c>
      <c r="H113" s="36">
        <f>F113-G113</f>
        <v>-178089</v>
      </c>
    </row>
    <row r="114" spans="1:8" s="23" customFormat="1" x14ac:dyDescent="0.15">
      <c r="A114" s="23" t="s">
        <v>13</v>
      </c>
      <c r="C114" s="23" t="s">
        <v>15</v>
      </c>
      <c r="D114" s="61">
        <v>1407584</v>
      </c>
      <c r="E114" s="61"/>
      <c r="F114" s="61"/>
    </row>
    <row r="115" spans="1:8" s="23" customFormat="1" x14ac:dyDescent="0.15">
      <c r="A115" s="23" t="s">
        <v>13</v>
      </c>
      <c r="C115" s="23" t="s">
        <v>16</v>
      </c>
      <c r="D115" s="61">
        <v>131250</v>
      </c>
      <c r="E115" s="61"/>
      <c r="F115" s="61"/>
    </row>
    <row r="116" spans="1:8" s="23" customFormat="1" x14ac:dyDescent="0.15">
      <c r="A116" s="23" t="s">
        <v>13</v>
      </c>
      <c r="C116" s="23" t="s">
        <v>17</v>
      </c>
      <c r="D116" s="61">
        <v>262500</v>
      </c>
      <c r="E116" s="61"/>
      <c r="F116" s="61"/>
    </row>
    <row r="117" spans="1:8" s="23" customFormat="1" x14ac:dyDescent="0.15">
      <c r="A117" s="23" t="s">
        <v>18</v>
      </c>
      <c r="C117" s="23" t="s">
        <v>12</v>
      </c>
      <c r="D117" s="61">
        <v>1530</v>
      </c>
      <c r="E117" s="61"/>
      <c r="F117" s="61">
        <f>SUM(D117:D119)</f>
        <v>985936</v>
      </c>
      <c r="G117" s="36">
        <f>活動計算書!I76+活動計算書!I121</f>
        <v>1791620</v>
      </c>
      <c r="H117" s="36">
        <f>F117-G117</f>
        <v>-805684</v>
      </c>
    </row>
    <row r="118" spans="1:8" s="23" customFormat="1" x14ac:dyDescent="0.15">
      <c r="A118" s="23" t="s">
        <v>18</v>
      </c>
      <c r="C118" s="23" t="s">
        <v>15</v>
      </c>
      <c r="D118" s="61">
        <v>658287</v>
      </c>
      <c r="E118" s="61"/>
      <c r="F118" s="61"/>
    </row>
    <row r="119" spans="1:8" s="23" customFormat="1" x14ac:dyDescent="0.15">
      <c r="A119" s="23" t="s">
        <v>18</v>
      </c>
      <c r="D119" s="61">
        <v>326119</v>
      </c>
      <c r="E119" s="61"/>
      <c r="F119" s="61"/>
    </row>
    <row r="120" spans="1:8" s="23" customFormat="1" x14ac:dyDescent="0.15">
      <c r="A120" s="23" t="s">
        <v>65</v>
      </c>
      <c r="C120" s="23" t="s">
        <v>4</v>
      </c>
      <c r="D120" s="61">
        <v>2100</v>
      </c>
      <c r="E120" s="61"/>
      <c r="F120" s="61">
        <f>SUM(D120:D124)</f>
        <v>729270</v>
      </c>
      <c r="G120" s="36">
        <f>活動計算書!I80+活動計算書!I114</f>
        <v>1186074</v>
      </c>
      <c r="H120" s="36">
        <f>F120-G120</f>
        <v>-456804</v>
      </c>
    </row>
    <row r="121" spans="1:8" s="23" customFormat="1" x14ac:dyDescent="0.15">
      <c r="A121" s="23" t="s">
        <v>65</v>
      </c>
      <c r="C121" s="23" t="s">
        <v>8</v>
      </c>
      <c r="D121" s="61">
        <v>67050</v>
      </c>
      <c r="E121" s="61"/>
      <c r="F121" s="61"/>
    </row>
    <row r="122" spans="1:8" s="23" customFormat="1" x14ac:dyDescent="0.15">
      <c r="A122" s="23" t="s">
        <v>65</v>
      </c>
      <c r="C122" s="23" t="s">
        <v>14</v>
      </c>
      <c r="D122" s="61">
        <v>300970</v>
      </c>
      <c r="E122" s="61"/>
      <c r="F122" s="61"/>
    </row>
    <row r="123" spans="1:8" s="23" customFormat="1" x14ac:dyDescent="0.15">
      <c r="A123" s="23" t="s">
        <v>65</v>
      </c>
      <c r="C123" s="23" t="s">
        <v>10</v>
      </c>
      <c r="D123" s="61">
        <v>223000</v>
      </c>
      <c r="E123" s="61"/>
      <c r="F123" s="61"/>
    </row>
    <row r="124" spans="1:8" s="23" customFormat="1" x14ac:dyDescent="0.15">
      <c r="A124" s="23" t="s">
        <v>65</v>
      </c>
      <c r="D124" s="61">
        <v>136150</v>
      </c>
      <c r="E124" s="61"/>
      <c r="F124" s="61"/>
    </row>
    <row r="125" spans="1:8" s="23" customFormat="1" x14ac:dyDescent="0.15">
      <c r="A125" s="23" t="s">
        <v>83</v>
      </c>
      <c r="C125" s="23" t="s">
        <v>8</v>
      </c>
      <c r="D125" s="61">
        <v>61800</v>
      </c>
      <c r="E125" s="61"/>
      <c r="F125" s="61">
        <f>D125+D126</f>
        <v>878860</v>
      </c>
      <c r="G125" s="36">
        <f>活動計算書!I87+活動計算書!I110</f>
        <v>8610490</v>
      </c>
      <c r="H125" s="36">
        <f>F125-G125</f>
        <v>-7731630</v>
      </c>
    </row>
    <row r="126" spans="1:8" s="23" customFormat="1" x14ac:dyDescent="0.15">
      <c r="A126" s="23" t="s">
        <v>83</v>
      </c>
      <c r="D126" s="61">
        <v>817060</v>
      </c>
      <c r="E126" s="61"/>
      <c r="F126" s="61"/>
    </row>
    <row r="127" spans="1:8" s="23" customFormat="1" x14ac:dyDescent="0.15">
      <c r="A127" s="23" t="s">
        <v>54</v>
      </c>
      <c r="C127" s="23" t="s">
        <v>15</v>
      </c>
      <c r="D127" s="61">
        <v>10584</v>
      </c>
      <c r="E127" s="61"/>
      <c r="F127" s="61">
        <f>D127+D128</f>
        <v>22529</v>
      </c>
      <c r="G127" s="36">
        <f>活動計算書!I73+活動計算書!I107</f>
        <v>307275</v>
      </c>
      <c r="H127" s="36">
        <f>F127-G127</f>
        <v>-284746</v>
      </c>
    </row>
    <row r="128" spans="1:8" s="23" customFormat="1" x14ac:dyDescent="0.15">
      <c r="A128" s="23" t="s">
        <v>54</v>
      </c>
      <c r="D128" s="61">
        <v>11945</v>
      </c>
      <c r="E128" s="61"/>
      <c r="F128" s="61"/>
    </row>
    <row r="129" spans="1:8" s="53" customFormat="1" x14ac:dyDescent="0.15">
      <c r="A129" s="53" t="s">
        <v>62</v>
      </c>
      <c r="C129" s="53" t="s">
        <v>4</v>
      </c>
      <c r="D129" s="54">
        <v>260</v>
      </c>
      <c r="E129" s="54"/>
      <c r="F129" s="54">
        <f>D129</f>
        <v>260</v>
      </c>
      <c r="G129" s="55">
        <f>活動計算書!I85</f>
        <v>300</v>
      </c>
      <c r="H129" s="55">
        <f>F129-G129</f>
        <v>-40</v>
      </c>
    </row>
    <row r="130" spans="1:8" s="23" customFormat="1" x14ac:dyDescent="0.15">
      <c r="A130" s="23" t="s">
        <v>58</v>
      </c>
      <c r="C130" s="23" t="s">
        <v>8</v>
      </c>
      <c r="D130" s="61">
        <v>135000</v>
      </c>
      <c r="E130" s="61"/>
      <c r="F130" s="61">
        <f>SUM(D130:D132)</f>
        <v>372550</v>
      </c>
      <c r="G130" s="36">
        <f>活動計算書!I84+活動計算書!I116</f>
        <v>10425</v>
      </c>
      <c r="H130" s="36">
        <f>F130-G130</f>
        <v>362125</v>
      </c>
    </row>
    <row r="131" spans="1:8" s="23" customFormat="1" x14ac:dyDescent="0.15">
      <c r="A131" s="23" t="s">
        <v>58</v>
      </c>
      <c r="C131" s="23" t="s">
        <v>15</v>
      </c>
      <c r="D131" s="61">
        <v>107550</v>
      </c>
      <c r="E131" s="61"/>
      <c r="F131" s="61"/>
    </row>
    <row r="132" spans="1:8" s="23" customFormat="1" x14ac:dyDescent="0.15">
      <c r="A132" s="23" t="s">
        <v>58</v>
      </c>
      <c r="D132" s="61">
        <v>130000</v>
      </c>
      <c r="E132" s="61"/>
      <c r="F132" s="61"/>
    </row>
    <row r="133" spans="1:8" s="23" customFormat="1" x14ac:dyDescent="0.15">
      <c r="A133" s="23" t="s">
        <v>19</v>
      </c>
      <c r="C133" s="23" t="s">
        <v>8</v>
      </c>
      <c r="D133" s="61">
        <v>9080</v>
      </c>
      <c r="E133" s="61"/>
      <c r="F133" s="61">
        <f>SUM(D133:D136)</f>
        <v>43391</v>
      </c>
      <c r="G133" s="36">
        <f>活動計算書!I86+活動計算書!I122</f>
        <v>119045</v>
      </c>
      <c r="H133" s="36">
        <f>F133-G133</f>
        <v>-75654</v>
      </c>
    </row>
    <row r="134" spans="1:8" s="23" customFormat="1" x14ac:dyDescent="0.15">
      <c r="A134" s="23" t="s">
        <v>19</v>
      </c>
      <c r="C134" s="23" t="s">
        <v>15</v>
      </c>
      <c r="D134" s="61">
        <v>31111</v>
      </c>
      <c r="E134" s="61"/>
      <c r="F134" s="61"/>
    </row>
    <row r="135" spans="1:8" s="23" customFormat="1" x14ac:dyDescent="0.15">
      <c r="A135" s="23" t="s">
        <v>19</v>
      </c>
      <c r="C135" s="23" t="s">
        <v>17</v>
      </c>
      <c r="D135" s="61">
        <v>1400</v>
      </c>
      <c r="E135" s="61"/>
      <c r="F135" s="61"/>
    </row>
    <row r="136" spans="1:8" s="23" customFormat="1" x14ac:dyDescent="0.15">
      <c r="A136" s="23" t="s">
        <v>19</v>
      </c>
      <c r="D136" s="61">
        <v>1800</v>
      </c>
      <c r="E136" s="61"/>
      <c r="F136" s="61"/>
    </row>
    <row r="137" spans="1:8" s="23" customFormat="1" x14ac:dyDescent="0.15">
      <c r="A137" s="23" t="s">
        <v>47</v>
      </c>
      <c r="C137" s="23" t="s">
        <v>15</v>
      </c>
      <c r="D137" s="61">
        <v>200400</v>
      </c>
      <c r="E137" s="61"/>
      <c r="F137" s="61">
        <f>D137</f>
        <v>200400</v>
      </c>
      <c r="G137" s="36">
        <f>活動計算書!I93</f>
        <v>113905</v>
      </c>
      <c r="H137" s="36">
        <f>F137-G137</f>
        <v>86495</v>
      </c>
    </row>
    <row r="138" spans="1:8" s="23" customFormat="1" x14ac:dyDescent="0.15">
      <c r="A138" s="23" t="s">
        <v>41</v>
      </c>
      <c r="D138" s="61">
        <v>505307</v>
      </c>
      <c r="E138" s="61"/>
      <c r="F138" s="61">
        <f>D138</f>
        <v>505307</v>
      </c>
      <c r="G138" s="36">
        <f>活動計算書!I119</f>
        <v>115500</v>
      </c>
    </row>
    <row r="139" spans="1:8" s="23" customFormat="1" x14ac:dyDescent="0.15">
      <c r="A139" s="23" t="s">
        <v>51</v>
      </c>
      <c r="C139" s="23" t="s">
        <v>4</v>
      </c>
      <c r="D139" s="61">
        <v>2490</v>
      </c>
      <c r="E139" s="61"/>
      <c r="F139" s="61">
        <f>SUM(D139:D144)</f>
        <v>1604608</v>
      </c>
      <c r="G139" s="36">
        <f>活動計算書!I83+活動計算書!I115</f>
        <v>4327124</v>
      </c>
      <c r="H139" s="36">
        <f>F139-G139</f>
        <v>-2722516</v>
      </c>
    </row>
    <row r="140" spans="1:8" s="23" customFormat="1" x14ac:dyDescent="0.15">
      <c r="A140" s="23" t="s">
        <v>51</v>
      </c>
      <c r="C140" s="23" t="s">
        <v>8</v>
      </c>
      <c r="D140" s="61">
        <v>92790</v>
      </c>
      <c r="E140" s="61"/>
      <c r="F140" s="61"/>
    </row>
    <row r="141" spans="1:8" s="23" customFormat="1" x14ac:dyDescent="0.15">
      <c r="A141" s="23" t="s">
        <v>51</v>
      </c>
      <c r="C141" s="23" t="s">
        <v>12</v>
      </c>
      <c r="D141" s="61">
        <v>15950</v>
      </c>
      <c r="E141" s="61"/>
      <c r="F141" s="61"/>
    </row>
    <row r="142" spans="1:8" s="23" customFormat="1" x14ac:dyDescent="0.15">
      <c r="A142" s="23" t="s">
        <v>51</v>
      </c>
      <c r="C142" s="23" t="s">
        <v>15</v>
      </c>
      <c r="D142" s="61">
        <v>97650</v>
      </c>
      <c r="E142" s="61"/>
      <c r="F142" s="61"/>
    </row>
    <row r="143" spans="1:8" s="23" customFormat="1" x14ac:dyDescent="0.15">
      <c r="A143" s="23" t="s">
        <v>51</v>
      </c>
      <c r="C143" s="23" t="s">
        <v>10</v>
      </c>
      <c r="D143" s="61">
        <v>5670</v>
      </c>
      <c r="E143" s="61"/>
      <c r="F143" s="61"/>
    </row>
    <row r="144" spans="1:8" s="23" customFormat="1" x14ac:dyDescent="0.15">
      <c r="A144" s="23" t="s">
        <v>51</v>
      </c>
      <c r="D144" s="61">
        <v>1390058</v>
      </c>
      <c r="E144" s="61"/>
      <c r="F144" s="61"/>
    </row>
    <row r="145" spans="1:9" s="23" customFormat="1" x14ac:dyDescent="0.15">
      <c r="A145" s="23" t="s">
        <v>50</v>
      </c>
      <c r="C145" s="23" t="s">
        <v>8</v>
      </c>
      <c r="D145" s="61">
        <v>4650</v>
      </c>
      <c r="E145" s="61"/>
      <c r="F145" s="61">
        <f>SUM(D145:D149)</f>
        <v>225630</v>
      </c>
      <c r="G145" s="36">
        <f>活動計算書!I94+活動計算書!I123</f>
        <v>673206</v>
      </c>
      <c r="H145" s="36">
        <f>F145-G145</f>
        <v>-447576</v>
      </c>
    </row>
    <row r="146" spans="1:9" s="23" customFormat="1" x14ac:dyDescent="0.15">
      <c r="A146" s="23" t="s">
        <v>50</v>
      </c>
      <c r="C146" s="23" t="s">
        <v>4</v>
      </c>
      <c r="D146" s="61">
        <v>2160</v>
      </c>
      <c r="E146" s="61"/>
      <c r="F146" s="61"/>
    </row>
    <row r="147" spans="1:9" s="23" customFormat="1" x14ac:dyDescent="0.15">
      <c r="A147" s="23" t="s">
        <v>50</v>
      </c>
      <c r="C147" s="23" t="s">
        <v>15</v>
      </c>
      <c r="D147" s="61">
        <v>1050</v>
      </c>
      <c r="E147" s="61"/>
      <c r="F147" s="61"/>
    </row>
    <row r="148" spans="1:9" s="23" customFormat="1" x14ac:dyDescent="0.15">
      <c r="A148" s="23" t="s">
        <v>50</v>
      </c>
      <c r="C148" s="23" t="s">
        <v>22</v>
      </c>
      <c r="D148" s="61">
        <v>500</v>
      </c>
      <c r="E148" s="61"/>
      <c r="F148" s="61"/>
    </row>
    <row r="149" spans="1:9" s="23" customFormat="1" x14ac:dyDescent="0.15">
      <c r="A149" s="23" t="s">
        <v>50</v>
      </c>
      <c r="D149" s="61">
        <v>217270</v>
      </c>
      <c r="E149" s="61"/>
      <c r="F149" s="61"/>
      <c r="I149" s="36">
        <f>SUM(D57:D149)</f>
        <v>67501589</v>
      </c>
    </row>
    <row r="150" spans="1:9" s="23" customFormat="1" x14ac:dyDescent="0.15">
      <c r="A150" s="23" t="s">
        <v>56</v>
      </c>
      <c r="D150" s="61"/>
      <c r="E150" s="61">
        <v>119</v>
      </c>
      <c r="F150" s="61"/>
      <c r="I150" s="36">
        <f>活動計算書!I125+活動計算書!I96</f>
        <v>140956047</v>
      </c>
    </row>
    <row r="151" spans="1:9" s="23" customFormat="1" x14ac:dyDescent="0.15">
      <c r="A151" s="23" t="s">
        <v>9</v>
      </c>
      <c r="B151" s="23" t="s">
        <v>10</v>
      </c>
      <c r="D151" s="61"/>
      <c r="E151" s="61">
        <v>504930</v>
      </c>
    </row>
    <row r="152" spans="1:9" s="23" customFormat="1" x14ac:dyDescent="0.15">
      <c r="A152" s="23" t="s">
        <v>49</v>
      </c>
      <c r="C152" s="23" t="s">
        <v>10</v>
      </c>
      <c r="D152" s="61"/>
      <c r="E152" s="61">
        <v>68400</v>
      </c>
      <c r="F152" s="61"/>
    </row>
    <row r="153" spans="1:9" s="23" customFormat="1" x14ac:dyDescent="0.15">
      <c r="A153" s="23" t="s">
        <v>52</v>
      </c>
      <c r="D153" s="61">
        <v>971155</v>
      </c>
      <c r="E153" s="61"/>
      <c r="F153" s="61">
        <f>D153</f>
        <v>971155</v>
      </c>
      <c r="G153" s="36">
        <f>活動計算書!I127</f>
        <v>0</v>
      </c>
      <c r="H153" s="36">
        <f>F153-G153</f>
        <v>971155</v>
      </c>
    </row>
    <row r="154" spans="1:9" s="23" customFormat="1" x14ac:dyDescent="0.15">
      <c r="A154" s="23" t="s">
        <v>44</v>
      </c>
      <c r="C154" s="23" t="s">
        <v>8</v>
      </c>
      <c r="D154" s="61">
        <v>133761</v>
      </c>
      <c r="E154" s="61"/>
      <c r="F154" s="61"/>
    </row>
    <row r="155" spans="1:9" s="23" customFormat="1" x14ac:dyDescent="0.15">
      <c r="A155" s="23" t="s">
        <v>45</v>
      </c>
      <c r="C155" s="23" t="s">
        <v>8</v>
      </c>
      <c r="D155" s="61">
        <v>85047</v>
      </c>
      <c r="E155" s="61"/>
      <c r="F155" s="61"/>
    </row>
    <row r="156" spans="1:9" s="23" customFormat="1" x14ac:dyDescent="0.15">
      <c r="A156" s="23" t="s">
        <v>53</v>
      </c>
      <c r="D156" s="61">
        <f>34315-8065+1</f>
        <v>26251</v>
      </c>
      <c r="E156" s="61"/>
      <c r="F156" s="61"/>
    </row>
    <row r="158" spans="1:9" x14ac:dyDescent="0.15">
      <c r="D158" s="2">
        <f>SUM(D2:D157)</f>
        <v>66770237</v>
      </c>
      <c r="E158" s="2">
        <f>SUM(E2:E157)</f>
        <v>66770237</v>
      </c>
      <c r="F158" s="2">
        <f>D158-E158</f>
        <v>0</v>
      </c>
    </row>
    <row r="159" spans="1:9" x14ac:dyDescent="0.15">
      <c r="E159" s="2"/>
    </row>
    <row r="160" spans="1:9" x14ac:dyDescent="0.15">
      <c r="A160" t="s">
        <v>288</v>
      </c>
      <c r="D160" s="2"/>
      <c r="E160" s="2"/>
    </row>
    <row r="162" spans="1:5" x14ac:dyDescent="0.15">
      <c r="A162" s="23" t="s">
        <v>27</v>
      </c>
      <c r="B162" s="23" t="s">
        <v>32</v>
      </c>
      <c r="D162" s="2"/>
      <c r="E162" s="1">
        <v>-6500000</v>
      </c>
    </row>
    <row r="163" spans="1:5" x14ac:dyDescent="0.15">
      <c r="A163" s="23" t="s">
        <v>27</v>
      </c>
      <c r="B163" s="23" t="s">
        <v>32</v>
      </c>
      <c r="C163" s="23" t="s">
        <v>8</v>
      </c>
      <c r="D163" s="1">
        <v>3695000</v>
      </c>
    </row>
    <row r="164" spans="1:5" x14ac:dyDescent="0.15">
      <c r="A164" s="23" t="s">
        <v>27</v>
      </c>
      <c r="B164" s="23" t="s">
        <v>32</v>
      </c>
      <c r="C164" s="23" t="s">
        <v>4</v>
      </c>
      <c r="D164" s="1">
        <v>1715000</v>
      </c>
    </row>
    <row r="165" spans="1:5" x14ac:dyDescent="0.15">
      <c r="A165" s="23" t="s">
        <v>27</v>
      </c>
      <c r="B165" s="23" t="s">
        <v>32</v>
      </c>
      <c r="C165" s="23" t="s">
        <v>12</v>
      </c>
      <c r="D165" s="1">
        <v>1090000</v>
      </c>
    </row>
    <row r="166" spans="1:5" x14ac:dyDescent="0.15">
      <c r="A166" s="23"/>
    </row>
    <row r="167" spans="1:5" x14ac:dyDescent="0.15">
      <c r="D167" s="2">
        <f>SUM(D162:D166)</f>
        <v>6500000</v>
      </c>
      <c r="E167" s="2">
        <f>SUM(E162:E166)</f>
        <v>-6500000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0"/>
  <sheetViews>
    <sheetView workbookViewId="0">
      <selection activeCell="A10" sqref="A10"/>
    </sheetView>
  </sheetViews>
  <sheetFormatPr defaultRowHeight="13.5" x14ac:dyDescent="0.15"/>
  <cols>
    <col min="1" max="1" width="25" bestFit="1" customWidth="1"/>
    <col min="2" max="2" width="11.625" style="1" bestFit="1" customWidth="1"/>
    <col min="3" max="3" width="11.625" bestFit="1" customWidth="1"/>
  </cols>
  <sheetData>
    <row r="1" spans="1:3" x14ac:dyDescent="0.15">
      <c r="A1" t="s">
        <v>94</v>
      </c>
      <c r="B1" s="1" t="s">
        <v>95</v>
      </c>
    </row>
    <row r="2" spans="1:3" x14ac:dyDescent="0.15">
      <c r="A2" t="s">
        <v>0</v>
      </c>
      <c r="B2" s="1">
        <v>96841</v>
      </c>
    </row>
    <row r="3" spans="1:3" x14ac:dyDescent="0.15">
      <c r="A3" t="s">
        <v>73</v>
      </c>
      <c r="B3" s="1">
        <v>1085472</v>
      </c>
    </row>
    <row r="4" spans="1:3" x14ac:dyDescent="0.15">
      <c r="A4" t="s">
        <v>60</v>
      </c>
      <c r="B4" s="1">
        <v>224228</v>
      </c>
      <c r="C4" s="2"/>
    </row>
    <row r="5" spans="1:3" x14ac:dyDescent="0.15">
      <c r="A5" t="s">
        <v>42</v>
      </c>
      <c r="B5" s="1">
        <v>76181997</v>
      </c>
    </row>
    <row r="6" spans="1:3" x14ac:dyDescent="0.15">
      <c r="A6" t="s">
        <v>55</v>
      </c>
      <c r="B6" s="1">
        <v>441845</v>
      </c>
    </row>
    <row r="7" spans="1:3" x14ac:dyDescent="0.15">
      <c r="A7" t="s">
        <v>46</v>
      </c>
      <c r="B7" s="1">
        <v>555844</v>
      </c>
    </row>
    <row r="8" spans="1:3" x14ac:dyDescent="0.15">
      <c r="A8" t="s">
        <v>48</v>
      </c>
      <c r="B8" s="1">
        <v>2172447</v>
      </c>
    </row>
    <row r="9" spans="1:3" x14ac:dyDescent="0.15">
      <c r="A9" t="s">
        <v>6</v>
      </c>
      <c r="B9" s="1">
        <v>334773</v>
      </c>
    </row>
    <row r="10" spans="1:3" x14ac:dyDescent="0.15">
      <c r="A10" t="s">
        <v>1</v>
      </c>
      <c r="B10" s="1">
        <v>181015</v>
      </c>
    </row>
    <row r="11" spans="1:3" x14ac:dyDescent="0.15">
      <c r="A11" t="s">
        <v>59</v>
      </c>
      <c r="B11" s="1">
        <v>594011</v>
      </c>
    </row>
    <row r="12" spans="1:3" x14ac:dyDescent="0.15">
      <c r="A12" t="s">
        <v>64</v>
      </c>
      <c r="B12" s="1">
        <v>103170</v>
      </c>
    </row>
    <row r="13" spans="1:3" x14ac:dyDescent="0.15">
      <c r="A13" s="4" t="s">
        <v>177</v>
      </c>
      <c r="B13" s="5">
        <v>7192000</v>
      </c>
    </row>
    <row r="14" spans="1:3" x14ac:dyDescent="0.15">
      <c r="A14" t="s">
        <v>66</v>
      </c>
      <c r="B14" s="1">
        <v>4270000</v>
      </c>
    </row>
    <row r="15" spans="1:3" x14ac:dyDescent="0.15">
      <c r="A15" t="s">
        <v>86</v>
      </c>
      <c r="B15" s="1">
        <v>1603872</v>
      </c>
    </row>
    <row r="16" spans="1:3" x14ac:dyDescent="0.15">
      <c r="A16" t="s">
        <v>90</v>
      </c>
      <c r="B16" s="1">
        <v>120320</v>
      </c>
    </row>
    <row r="17" spans="1:3" x14ac:dyDescent="0.15">
      <c r="A17" t="s">
        <v>67</v>
      </c>
      <c r="B17" s="1">
        <v>3552445</v>
      </c>
      <c r="C17" s="2"/>
    </row>
    <row r="18" spans="1:3" x14ac:dyDescent="0.15">
      <c r="A18" t="s">
        <v>96</v>
      </c>
      <c r="B18" s="1">
        <v>3552445</v>
      </c>
    </row>
    <row r="19" spans="1:3" x14ac:dyDescent="0.15">
      <c r="A19" t="s">
        <v>97</v>
      </c>
      <c r="B19" s="1">
        <v>500000</v>
      </c>
    </row>
    <row r="20" spans="1:3" x14ac:dyDescent="0.15">
      <c r="A20" t="s">
        <v>98</v>
      </c>
      <c r="B20" s="1">
        <v>79617006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C20"/>
  <sheetViews>
    <sheetView workbookViewId="0">
      <selection activeCell="C8" sqref="C8"/>
    </sheetView>
  </sheetViews>
  <sheetFormatPr defaultRowHeight="13.5" x14ac:dyDescent="0.15"/>
  <cols>
    <col min="2" max="2" width="10.5" bestFit="1" customWidth="1"/>
    <col min="3" max="3" width="10.5" style="1" bestFit="1" customWidth="1"/>
  </cols>
  <sheetData>
    <row r="2" spans="1:3" x14ac:dyDescent="0.15">
      <c r="A2" t="s">
        <v>178</v>
      </c>
    </row>
    <row r="3" spans="1:3" x14ac:dyDescent="0.15">
      <c r="A3" t="str">
        <f>活動計算書!D54</f>
        <v>物販売上</v>
      </c>
      <c r="C3" s="1">
        <f>活動計算書!H54</f>
        <v>1198016</v>
      </c>
    </row>
    <row r="5" spans="1:3" x14ac:dyDescent="0.15">
      <c r="A5" t="str">
        <f>単年度試算表!A54</f>
        <v>期首商品</v>
      </c>
      <c r="B5" s="2">
        <v>82586</v>
      </c>
    </row>
    <row r="6" spans="1:3" x14ac:dyDescent="0.15">
      <c r="A6" t="str">
        <f>単年度試算表!A55</f>
        <v>物販仕入高</v>
      </c>
      <c r="B6" s="2">
        <v>386072</v>
      </c>
    </row>
    <row r="7" spans="1:3" x14ac:dyDescent="0.15">
      <c r="A7" t="str">
        <f>単年度試算表!A56</f>
        <v>期末商品</v>
      </c>
      <c r="B7" s="2">
        <v>194877</v>
      </c>
    </row>
    <row r="8" spans="1:3" x14ac:dyDescent="0.15">
      <c r="A8" t="s">
        <v>179</v>
      </c>
      <c r="C8" s="1">
        <f>B5+B6-B7</f>
        <v>273781</v>
      </c>
    </row>
    <row r="9" spans="1:3" x14ac:dyDescent="0.15">
      <c r="A9" t="str">
        <f>活動計算書!E63</f>
        <v>給料</v>
      </c>
      <c r="C9" s="1">
        <f>活動計算書!H63</f>
        <v>364491</v>
      </c>
    </row>
    <row r="10" spans="1:3" x14ac:dyDescent="0.15">
      <c r="A10" t="str">
        <f>活動計算書!E71</f>
        <v>旅費交通費</v>
      </c>
      <c r="C10" s="1">
        <f>活動計算書!H71</f>
        <v>0</v>
      </c>
    </row>
    <row r="11" spans="1:3" x14ac:dyDescent="0.15">
      <c r="A11" t="str">
        <f>活動計算書!E78</f>
        <v>水道光熱費</v>
      </c>
      <c r="C11" s="1">
        <f>活動計算書!H78</f>
        <v>84404</v>
      </c>
    </row>
    <row r="12" spans="1:3" x14ac:dyDescent="0.15">
      <c r="A12" t="str">
        <f>活動計算書!E79</f>
        <v>消耗品費</v>
      </c>
      <c r="C12" s="1">
        <f>活動計算書!H79</f>
        <v>836</v>
      </c>
    </row>
    <row r="13" spans="1:3" x14ac:dyDescent="0.15">
      <c r="A13" t="str">
        <f>活動計算書!E80</f>
        <v>租税公課</v>
      </c>
      <c r="C13" s="1">
        <f>活動計算書!H80</f>
        <v>297400</v>
      </c>
    </row>
    <row r="14" spans="1:3" x14ac:dyDescent="0.15">
      <c r="A14" t="str">
        <f>活動計算書!E86</f>
        <v>会議費</v>
      </c>
      <c r="C14" s="1">
        <f>活動計算書!H86</f>
        <v>0</v>
      </c>
    </row>
    <row r="15" spans="1:3" x14ac:dyDescent="0.15">
      <c r="A15" t="s">
        <v>180</v>
      </c>
      <c r="C15" s="1">
        <f>SUM(C8:C14)</f>
        <v>1020912</v>
      </c>
    </row>
    <row r="16" spans="1:3" x14ac:dyDescent="0.15">
      <c r="A16" t="s">
        <v>181</v>
      </c>
      <c r="C16" s="57">
        <f>C3-C15</f>
        <v>177104</v>
      </c>
    </row>
    <row r="17" spans="1:3" x14ac:dyDescent="0.15">
      <c r="A17" t="str">
        <f>活動計算書!D58</f>
        <v>ロイヤリティ</v>
      </c>
      <c r="C17" s="1">
        <f>活動計算書!H58</f>
        <v>2166115</v>
      </c>
    </row>
    <row r="18" spans="1:3" x14ac:dyDescent="0.15">
      <c r="A18" t="s">
        <v>182</v>
      </c>
      <c r="C18" s="1">
        <f>C16+C17</f>
        <v>2343219</v>
      </c>
    </row>
    <row r="19" spans="1:3" x14ac:dyDescent="0.15">
      <c r="A19" t="s">
        <v>183</v>
      </c>
      <c r="C19" s="1">
        <f>活動計算書!H131</f>
        <v>0</v>
      </c>
    </row>
    <row r="20" spans="1:3" x14ac:dyDescent="0.15">
      <c r="A20" t="s">
        <v>184</v>
      </c>
      <c r="C20" s="1">
        <f>C18+C19</f>
        <v>2343219</v>
      </c>
    </row>
  </sheetData>
  <phoneticPr fontId="2"/>
  <pageMargins left="0.7" right="0.7" top="0.75" bottom="0.75" header="0.3" footer="0.3"/>
  <ignoredErrors>
    <ignoredError sqref="C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R4年度予算←これだけ印刷</vt:lpstr>
      <vt:lpstr>無視して下さい→</vt:lpstr>
      <vt:lpstr>活動計算書 (比較)</vt:lpstr>
      <vt:lpstr>活動計算書</vt:lpstr>
      <vt:lpstr>貸借対照表</vt:lpstr>
      <vt:lpstr>財産目録</vt:lpstr>
      <vt:lpstr>単年度試算表</vt:lpstr>
      <vt:lpstr>前期試算表</vt:lpstr>
      <vt:lpstr>収益事業損益</vt:lpstr>
      <vt:lpstr>別表</vt:lpstr>
      <vt:lpstr>Sheet10</vt:lpstr>
      <vt:lpstr>Sheet11</vt:lpstr>
      <vt:lpstr>活動計算書!Print_Area</vt:lpstr>
      <vt:lpstr>'活動計算書 (比較)'!Print_Area</vt:lpstr>
      <vt:lpstr>財産目録!Print_Area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</dc:creator>
  <cp:lastModifiedBy>m.itoh</cp:lastModifiedBy>
  <cp:lastPrinted>2022-11-15T02:16:47Z</cp:lastPrinted>
  <dcterms:created xsi:type="dcterms:W3CDTF">2013-09-05T23:39:14Z</dcterms:created>
  <dcterms:modified xsi:type="dcterms:W3CDTF">2022-11-15T02:16:50Z</dcterms:modified>
</cp:coreProperties>
</file>