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shi oota\Desktop\公庫\"/>
    </mc:Choice>
  </mc:AlternateContent>
  <xr:revisionPtr revIDLastSave="0" documentId="13_ncr:1_{961A0B54-9EBE-41FC-B38C-EE4DC15AE358}" xr6:coauthVersionLast="45" xr6:coauthVersionMax="45" xr10:uidLastSave="{00000000-0000-0000-0000-000000000000}"/>
  <bookViews>
    <workbookView xWindow="-110" yWindow="-110" windowWidth="19420" windowHeight="12420" firstSheet="1" activeTab="3" xr2:uid="{00000000-000D-0000-FFFF-FFFF00000000}"/>
  </bookViews>
  <sheets>
    <sheet name="収入基本" sheetId="6" r:id="rId1"/>
    <sheet name="支出基本" sheetId="8" r:id="rId2"/>
    <sheet name="収支計画" sheetId="11" r:id="rId3"/>
    <sheet name="資金計画" sheetId="12" r:id="rId4"/>
    <sheet name="シュミレーション" sheetId="3" r:id="rId5"/>
    <sheet name="初年度" sheetId="5" r:id="rId6"/>
    <sheet name="初年度 (2)" sheetId="13" r:id="rId7"/>
    <sheet name="初年度 (3)" sheetId="15" r:id="rId8"/>
    <sheet name="初年度 (4)" sheetId="16" r:id="rId9"/>
    <sheet name="初年度 (5)" sheetId="17" r:id="rId10"/>
  </sheets>
  <definedNames>
    <definedName name="_xlnm.Print_Area" localSheetId="4">シュミレーション!$A$1:$N$43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G52" i="5"/>
  <c r="F38" i="5"/>
  <c r="F39" i="5" s="1"/>
  <c r="F52" i="5" s="1"/>
  <c r="F53" i="5" s="1"/>
  <c r="G10" i="5" s="1"/>
  <c r="G53" i="5" s="1"/>
  <c r="G38" i="5"/>
  <c r="G39" i="5" s="1"/>
  <c r="D112" i="8"/>
  <c r="D17" i="12" l="1"/>
  <c r="O24" i="15" l="1"/>
  <c r="D27" i="13"/>
  <c r="E27" i="13"/>
  <c r="F27" i="13"/>
  <c r="O11" i="13"/>
  <c r="N11" i="13"/>
  <c r="M11" i="13"/>
  <c r="L11" i="13"/>
  <c r="K11" i="13"/>
  <c r="J11" i="13"/>
  <c r="I11" i="13"/>
  <c r="H11" i="13"/>
  <c r="G11" i="13"/>
  <c r="F11" i="13"/>
  <c r="E15" i="13"/>
  <c r="E14" i="13"/>
  <c r="E11" i="13"/>
  <c r="E13" i="13"/>
  <c r="D11" i="13"/>
  <c r="L11" i="17"/>
  <c r="M11" i="17"/>
  <c r="N11" i="17"/>
  <c r="O11" i="17"/>
  <c r="O38" i="17" s="1"/>
  <c r="M15" i="17"/>
  <c r="N15" i="17"/>
  <c r="O15" i="17"/>
  <c r="L18" i="17"/>
  <c r="M18" i="17"/>
  <c r="N18" i="17"/>
  <c r="O18" i="17"/>
  <c r="L19" i="17"/>
  <c r="M19" i="17"/>
  <c r="N19" i="17"/>
  <c r="O19" i="17"/>
  <c r="L20" i="17"/>
  <c r="M20" i="17"/>
  <c r="N20" i="17"/>
  <c r="O20" i="17"/>
  <c r="L21" i="17"/>
  <c r="M21" i="17"/>
  <c r="N21" i="17"/>
  <c r="O21" i="17"/>
  <c r="L22" i="17"/>
  <c r="M22" i="17"/>
  <c r="N22" i="17"/>
  <c r="O22" i="17"/>
  <c r="L23" i="17"/>
  <c r="M23" i="17"/>
  <c r="N23" i="17"/>
  <c r="O23" i="17"/>
  <c r="O24" i="17"/>
  <c r="O25" i="17"/>
  <c r="L27" i="17"/>
  <c r="M27" i="17"/>
  <c r="N27" i="17"/>
  <c r="O27" i="17"/>
  <c r="L28" i="17"/>
  <c r="M28" i="17"/>
  <c r="N28" i="17"/>
  <c r="O28" i="17"/>
  <c r="L29" i="17"/>
  <c r="M29" i="17"/>
  <c r="N29" i="17"/>
  <c r="O29" i="17"/>
  <c r="L30" i="17"/>
  <c r="M30" i="17"/>
  <c r="N30" i="17"/>
  <c r="O30" i="17"/>
  <c r="L31" i="17"/>
  <c r="M31" i="17"/>
  <c r="N31" i="17"/>
  <c r="O31" i="17"/>
  <c r="L32" i="17"/>
  <c r="M32" i="17"/>
  <c r="N32" i="17"/>
  <c r="O32" i="17"/>
  <c r="L33" i="17"/>
  <c r="M33" i="17"/>
  <c r="N33" i="17"/>
  <c r="O33" i="17"/>
  <c r="L34" i="17"/>
  <c r="M34" i="17"/>
  <c r="N34" i="17"/>
  <c r="O34" i="17"/>
  <c r="L35" i="17"/>
  <c r="M35" i="17"/>
  <c r="N35" i="17"/>
  <c r="O35" i="17"/>
  <c r="L36" i="17"/>
  <c r="M36" i="17"/>
  <c r="N36" i="17"/>
  <c r="O36" i="17"/>
  <c r="L37" i="17"/>
  <c r="M37" i="17"/>
  <c r="N37" i="17"/>
  <c r="O37" i="17"/>
  <c r="L38" i="17"/>
  <c r="M38" i="17"/>
  <c r="N38" i="17"/>
  <c r="L45" i="17"/>
  <c r="M45" i="17"/>
  <c r="N45" i="17"/>
  <c r="O45" i="17"/>
  <c r="O18" i="5" l="1"/>
  <c r="N18" i="5"/>
  <c r="M18" i="5"/>
  <c r="B9" i="12" l="1"/>
  <c r="D11" i="16"/>
  <c r="K11" i="17"/>
  <c r="L15" i="17" s="1"/>
  <c r="J11" i="17"/>
  <c r="I11" i="17"/>
  <c r="H11" i="17"/>
  <c r="H38" i="17" s="1"/>
  <c r="G11" i="17"/>
  <c r="H14" i="17" s="1"/>
  <c r="F11" i="17"/>
  <c r="E11" i="17"/>
  <c r="D11" i="17"/>
  <c r="O11" i="16"/>
  <c r="N11" i="16"/>
  <c r="O15" i="16" s="1"/>
  <c r="M11" i="16"/>
  <c r="L11" i="16"/>
  <c r="K11" i="16"/>
  <c r="J11" i="16"/>
  <c r="I11" i="16"/>
  <c r="H11" i="16"/>
  <c r="H38" i="16" s="1"/>
  <c r="G11" i="16"/>
  <c r="F11" i="16"/>
  <c r="F38" i="16" s="1"/>
  <c r="E11" i="16"/>
  <c r="J11" i="15"/>
  <c r="F11" i="15"/>
  <c r="E11" i="15"/>
  <c r="D11" i="15"/>
  <c r="I11" i="15"/>
  <c r="K45" i="17"/>
  <c r="J45" i="17"/>
  <c r="I45" i="17"/>
  <c r="H45" i="17"/>
  <c r="G45" i="17"/>
  <c r="F45" i="17"/>
  <c r="E45" i="17"/>
  <c r="D45" i="17"/>
  <c r="D38" i="17"/>
  <c r="K37" i="17"/>
  <c r="J37" i="17"/>
  <c r="I37" i="17"/>
  <c r="H37" i="17"/>
  <c r="G37" i="17"/>
  <c r="F37" i="17"/>
  <c r="E37" i="17"/>
  <c r="D37" i="17"/>
  <c r="K36" i="17"/>
  <c r="J36" i="17"/>
  <c r="I36" i="17"/>
  <c r="H36" i="17"/>
  <c r="G36" i="17"/>
  <c r="F36" i="17"/>
  <c r="E36" i="17"/>
  <c r="D36" i="17"/>
  <c r="K35" i="17"/>
  <c r="J35" i="17"/>
  <c r="I35" i="17"/>
  <c r="H35" i="17"/>
  <c r="G35" i="17"/>
  <c r="F35" i="17"/>
  <c r="E35" i="17"/>
  <c r="D35" i="17"/>
  <c r="K34" i="17"/>
  <c r="J34" i="17"/>
  <c r="I34" i="17"/>
  <c r="H34" i="17"/>
  <c r="G34" i="17"/>
  <c r="F34" i="17"/>
  <c r="E34" i="17"/>
  <c r="D34" i="17"/>
  <c r="K33" i="17"/>
  <c r="J33" i="17"/>
  <c r="I33" i="17"/>
  <c r="H33" i="17"/>
  <c r="G33" i="17"/>
  <c r="F33" i="17"/>
  <c r="E33" i="17"/>
  <c r="D33" i="17"/>
  <c r="K32" i="17"/>
  <c r="J32" i="17"/>
  <c r="I32" i="17"/>
  <c r="H32" i="17"/>
  <c r="G32" i="17"/>
  <c r="F32" i="17"/>
  <c r="E32" i="17"/>
  <c r="D32" i="17"/>
  <c r="K31" i="17"/>
  <c r="J31" i="17"/>
  <c r="I31" i="17"/>
  <c r="H31" i="17"/>
  <c r="G31" i="17"/>
  <c r="F31" i="17"/>
  <c r="E31" i="17"/>
  <c r="D31" i="17"/>
  <c r="K30" i="17"/>
  <c r="J30" i="17"/>
  <c r="I30" i="17"/>
  <c r="H30" i="17"/>
  <c r="G30" i="17"/>
  <c r="F30" i="17"/>
  <c r="E30" i="17"/>
  <c r="D30" i="17"/>
  <c r="K29" i="17"/>
  <c r="J29" i="17"/>
  <c r="I29" i="17"/>
  <c r="H29" i="17"/>
  <c r="G29" i="17"/>
  <c r="F29" i="17"/>
  <c r="E29" i="17"/>
  <c r="D29" i="17"/>
  <c r="K28" i="17"/>
  <c r="J28" i="17"/>
  <c r="I28" i="17"/>
  <c r="H28" i="17"/>
  <c r="G28" i="17"/>
  <c r="F28" i="17"/>
  <c r="E28" i="17"/>
  <c r="D28" i="17"/>
  <c r="K27" i="17"/>
  <c r="J27" i="17"/>
  <c r="I27" i="17"/>
  <c r="H27" i="17"/>
  <c r="G27" i="17"/>
  <c r="F27" i="17"/>
  <c r="E27" i="17"/>
  <c r="D27" i="17"/>
  <c r="K22" i="17"/>
  <c r="J22" i="17"/>
  <c r="I22" i="17"/>
  <c r="H22" i="17"/>
  <c r="G22" i="17"/>
  <c r="F22" i="17"/>
  <c r="E22" i="17"/>
  <c r="D22" i="17"/>
  <c r="K21" i="17"/>
  <c r="J21" i="17"/>
  <c r="I21" i="17"/>
  <c r="H21" i="17"/>
  <c r="G21" i="17"/>
  <c r="F21" i="17"/>
  <c r="E21" i="17"/>
  <c r="K20" i="17"/>
  <c r="J20" i="17"/>
  <c r="I20" i="17"/>
  <c r="H20" i="17"/>
  <c r="G20" i="17"/>
  <c r="F20" i="17"/>
  <c r="E20" i="17"/>
  <c r="D20" i="17"/>
  <c r="K19" i="17"/>
  <c r="J19" i="17"/>
  <c r="I19" i="17"/>
  <c r="H19" i="17"/>
  <c r="G19" i="17"/>
  <c r="F19" i="17"/>
  <c r="E19" i="17"/>
  <c r="D19" i="17"/>
  <c r="K18" i="17"/>
  <c r="J18" i="17"/>
  <c r="I18" i="17"/>
  <c r="H18" i="17"/>
  <c r="G18" i="17"/>
  <c r="F18" i="17"/>
  <c r="E18" i="17"/>
  <c r="D18" i="17"/>
  <c r="I15" i="17"/>
  <c r="H15" i="17"/>
  <c r="J38" i="17"/>
  <c r="F38" i="17"/>
  <c r="O7" i="17"/>
  <c r="O12" i="17" s="1"/>
  <c r="N7" i="17"/>
  <c r="M7" i="17"/>
  <c r="L7" i="17"/>
  <c r="K7" i="17"/>
  <c r="J7" i="17"/>
  <c r="L13" i="17" s="1"/>
  <c r="I7" i="17"/>
  <c r="K13" i="17" s="1"/>
  <c r="H7" i="17"/>
  <c r="J13" i="17" s="1"/>
  <c r="G7" i="17"/>
  <c r="F7" i="17"/>
  <c r="E7" i="17"/>
  <c r="D7" i="17"/>
  <c r="C7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C3" i="17"/>
  <c r="O45" i="16"/>
  <c r="N45" i="16"/>
  <c r="M45" i="16"/>
  <c r="L45" i="16"/>
  <c r="K45" i="16"/>
  <c r="J45" i="16"/>
  <c r="I45" i="16"/>
  <c r="H45" i="16"/>
  <c r="G45" i="16"/>
  <c r="F45" i="16"/>
  <c r="E45" i="16"/>
  <c r="D45" i="16"/>
  <c r="D38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O25" i="16"/>
  <c r="O24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O21" i="16"/>
  <c r="N21" i="16"/>
  <c r="M21" i="16"/>
  <c r="L21" i="16"/>
  <c r="K21" i="16"/>
  <c r="J21" i="16"/>
  <c r="I21" i="16"/>
  <c r="H21" i="16"/>
  <c r="G21" i="16"/>
  <c r="F21" i="16"/>
  <c r="E21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K15" i="16"/>
  <c r="I15" i="16"/>
  <c r="G15" i="16"/>
  <c r="O14" i="16"/>
  <c r="O13" i="16"/>
  <c r="O16" i="16" s="1"/>
  <c r="O38" i="16"/>
  <c r="N38" i="16"/>
  <c r="M38" i="16"/>
  <c r="K38" i="16"/>
  <c r="J38" i="16"/>
  <c r="I38" i="16"/>
  <c r="G38" i="16"/>
  <c r="E38" i="16"/>
  <c r="O7" i="16"/>
  <c r="O12" i="16" s="1"/>
  <c r="N7" i="16"/>
  <c r="N12" i="16" s="1"/>
  <c r="M7" i="16"/>
  <c r="N14" i="16" s="1"/>
  <c r="L7" i="16"/>
  <c r="L12" i="16" s="1"/>
  <c r="K7" i="16"/>
  <c r="L14" i="16" s="1"/>
  <c r="J7" i="16"/>
  <c r="L13" i="16" s="1"/>
  <c r="I7" i="16"/>
  <c r="H7" i="16"/>
  <c r="I14" i="16" s="1"/>
  <c r="G7" i="16"/>
  <c r="H14" i="16" s="1"/>
  <c r="F7" i="16"/>
  <c r="E7" i="16"/>
  <c r="D7" i="16"/>
  <c r="D12" i="16" s="1"/>
  <c r="C7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C3" i="16"/>
  <c r="M12" i="17" l="1"/>
  <c r="N14" i="17"/>
  <c r="O13" i="17"/>
  <c r="O16" i="17" s="1"/>
  <c r="L16" i="17"/>
  <c r="N12" i="17"/>
  <c r="O14" i="17"/>
  <c r="I13" i="17"/>
  <c r="I16" i="17" s="1"/>
  <c r="F13" i="17"/>
  <c r="F16" i="17" s="1"/>
  <c r="G12" i="17"/>
  <c r="K12" i="17"/>
  <c r="L14" i="17"/>
  <c r="M13" i="17"/>
  <c r="M16" i="17" s="1"/>
  <c r="G38" i="17"/>
  <c r="L12" i="17"/>
  <c r="M14" i="17"/>
  <c r="N13" i="17"/>
  <c r="N16" i="17" s="1"/>
  <c r="K38" i="17"/>
  <c r="M14" i="16"/>
  <c r="G13" i="16"/>
  <c r="K13" i="16"/>
  <c r="K14" i="16"/>
  <c r="H12" i="17"/>
  <c r="D12" i="17"/>
  <c r="I14" i="17"/>
  <c r="L38" i="16"/>
  <c r="M15" i="16"/>
  <c r="J14" i="16"/>
  <c r="H12" i="16"/>
  <c r="G14" i="16"/>
  <c r="G16" i="16" s="1"/>
  <c r="H13" i="16"/>
  <c r="F14" i="16"/>
  <c r="G13" i="17"/>
  <c r="G16" i="17" s="1"/>
  <c r="F14" i="17"/>
  <c r="J14" i="17"/>
  <c r="E12" i="17"/>
  <c r="H13" i="17"/>
  <c r="H16" i="17" s="1"/>
  <c r="G14" i="17"/>
  <c r="F12" i="17"/>
  <c r="K14" i="17"/>
  <c r="J12" i="17"/>
  <c r="E38" i="17"/>
  <c r="F15" i="17"/>
  <c r="I38" i="17"/>
  <c r="J15" i="17"/>
  <c r="I12" i="17"/>
  <c r="J16" i="17"/>
  <c r="G15" i="17"/>
  <c r="K15" i="17"/>
  <c r="H16" i="16"/>
  <c r="L16" i="16"/>
  <c r="K12" i="16"/>
  <c r="E12" i="16"/>
  <c r="I13" i="16"/>
  <c r="I16" i="16" s="1"/>
  <c r="M13" i="16"/>
  <c r="M16" i="16" s="1"/>
  <c r="G12" i="16"/>
  <c r="I12" i="16"/>
  <c r="M12" i="16"/>
  <c r="F12" i="16"/>
  <c r="J12" i="16"/>
  <c r="F13" i="16"/>
  <c r="J13" i="16"/>
  <c r="N13" i="16"/>
  <c r="N16" i="16" s="1"/>
  <c r="F15" i="16"/>
  <c r="J15" i="16"/>
  <c r="N15" i="16"/>
  <c r="H15" i="16"/>
  <c r="L15" i="16"/>
  <c r="E19" i="13"/>
  <c r="E18" i="13"/>
  <c r="D19" i="13"/>
  <c r="D18" i="13"/>
  <c r="O19" i="5"/>
  <c r="N19" i="5"/>
  <c r="O29" i="15"/>
  <c r="F29" i="15"/>
  <c r="G29" i="15"/>
  <c r="H29" i="15"/>
  <c r="I29" i="15"/>
  <c r="J29" i="15"/>
  <c r="K29" i="15"/>
  <c r="L29" i="15"/>
  <c r="M29" i="15"/>
  <c r="N29" i="15"/>
  <c r="E29" i="15"/>
  <c r="D29" i="15"/>
  <c r="D28" i="13"/>
  <c r="M19" i="5"/>
  <c r="K16" i="16" l="1"/>
  <c r="F16" i="16"/>
  <c r="D15" i="17"/>
  <c r="D15" i="16"/>
  <c r="E15" i="17"/>
  <c r="E15" i="16"/>
  <c r="J16" i="16"/>
  <c r="K16" i="17"/>
  <c r="C7" i="3"/>
  <c r="O28" i="13"/>
  <c r="E28" i="13"/>
  <c r="F28" i="13"/>
  <c r="G28" i="13"/>
  <c r="H28" i="13"/>
  <c r="I28" i="13"/>
  <c r="J28" i="13"/>
  <c r="K28" i="13"/>
  <c r="L28" i="13"/>
  <c r="M28" i="13"/>
  <c r="N28" i="13"/>
  <c r="O28" i="5"/>
  <c r="N28" i="5"/>
  <c r="O18" i="15"/>
  <c r="N18" i="15"/>
  <c r="M18" i="15"/>
  <c r="L18" i="15"/>
  <c r="K18" i="15"/>
  <c r="J18" i="15"/>
  <c r="I18" i="15"/>
  <c r="H18" i="15"/>
  <c r="G18" i="15"/>
  <c r="F18" i="15"/>
  <c r="E18" i="15"/>
  <c r="D18" i="15"/>
  <c r="O18" i="13"/>
  <c r="N18" i="13"/>
  <c r="M18" i="13"/>
  <c r="L18" i="13"/>
  <c r="K18" i="13"/>
  <c r="J18" i="13"/>
  <c r="I18" i="13"/>
  <c r="H18" i="13"/>
  <c r="G18" i="13"/>
  <c r="F18" i="13"/>
  <c r="E16" i="8"/>
  <c r="C6" i="8" l="1"/>
  <c r="D45" i="15" l="1"/>
  <c r="D22" i="15"/>
  <c r="D27" i="15"/>
  <c r="D28" i="15"/>
  <c r="D30" i="15"/>
  <c r="D31" i="15"/>
  <c r="D32" i="15"/>
  <c r="D33" i="15"/>
  <c r="D34" i="15"/>
  <c r="D35" i="15"/>
  <c r="D36" i="15"/>
  <c r="D37" i="15"/>
  <c r="D38" i="15"/>
  <c r="D20" i="15"/>
  <c r="D19" i="15"/>
  <c r="D7" i="15"/>
  <c r="F13" i="15" s="1"/>
  <c r="D6" i="15"/>
  <c r="D5" i="15"/>
  <c r="D4" i="15"/>
  <c r="O25" i="15"/>
  <c r="E4" i="15"/>
  <c r="D44" i="13"/>
  <c r="D36" i="13"/>
  <c r="D35" i="13"/>
  <c r="D34" i="13"/>
  <c r="D33" i="13"/>
  <c r="D32" i="13"/>
  <c r="D31" i="13"/>
  <c r="D30" i="13"/>
  <c r="D29" i="13"/>
  <c r="D26" i="13"/>
  <c r="D21" i="13"/>
  <c r="D20" i="13"/>
  <c r="D37" i="13"/>
  <c r="D7" i="13"/>
  <c r="D6" i="13"/>
  <c r="D5" i="13"/>
  <c r="D4" i="13"/>
  <c r="E4" i="13"/>
  <c r="F4" i="13"/>
  <c r="G4" i="13"/>
  <c r="H4" i="13"/>
  <c r="E5" i="13"/>
  <c r="F5" i="13"/>
  <c r="G5" i="13"/>
  <c r="H5" i="13"/>
  <c r="E6" i="13"/>
  <c r="F6" i="13"/>
  <c r="G6" i="13"/>
  <c r="H6" i="13"/>
  <c r="E7" i="13"/>
  <c r="F7" i="13"/>
  <c r="G7" i="13"/>
  <c r="H7" i="13"/>
  <c r="G3" i="5"/>
  <c r="H3" i="5"/>
  <c r="I3" i="5"/>
  <c r="J3" i="5"/>
  <c r="K3" i="5"/>
  <c r="L3" i="5"/>
  <c r="M3" i="5"/>
  <c r="N3" i="5"/>
  <c r="O3" i="5"/>
  <c r="F16" i="5"/>
  <c r="F7" i="5"/>
  <c r="F6" i="5"/>
  <c r="F5" i="5"/>
  <c r="F4" i="5"/>
  <c r="F3" i="5"/>
  <c r="G4" i="5"/>
  <c r="G5" i="5"/>
  <c r="G6" i="5"/>
  <c r="G7" i="5"/>
  <c r="G16" i="5"/>
  <c r="G44" i="5"/>
  <c r="G50" i="5"/>
  <c r="D12" i="15" l="1"/>
  <c r="E14" i="17"/>
  <c r="E14" i="16"/>
  <c r="D12" i="13"/>
  <c r="D15" i="13"/>
  <c r="G51" i="5"/>
  <c r="E20" i="15" l="1"/>
  <c r="F20" i="15"/>
  <c r="G20" i="15"/>
  <c r="H20" i="15"/>
  <c r="I20" i="15"/>
  <c r="J20" i="15"/>
  <c r="K20" i="15"/>
  <c r="L20" i="15"/>
  <c r="M20" i="15"/>
  <c r="N20" i="15"/>
  <c r="O20" i="15"/>
  <c r="C4" i="5" l="1"/>
  <c r="D4" i="5"/>
  <c r="E4" i="5"/>
  <c r="H4" i="5"/>
  <c r="I4" i="5"/>
  <c r="J4" i="5"/>
  <c r="K4" i="5"/>
  <c r="L4" i="5"/>
  <c r="M4" i="5"/>
  <c r="N4" i="5"/>
  <c r="O4" i="5"/>
  <c r="C6" i="3" l="1"/>
  <c r="O21" i="15" l="1"/>
  <c r="F21" i="15"/>
  <c r="G21" i="15"/>
  <c r="H21" i="15"/>
  <c r="I21" i="15"/>
  <c r="J21" i="15"/>
  <c r="K21" i="15"/>
  <c r="L21" i="15"/>
  <c r="M21" i="15"/>
  <c r="N21" i="15"/>
  <c r="E21" i="15"/>
  <c r="E22" i="15"/>
  <c r="O45" i="15"/>
  <c r="N45" i="15"/>
  <c r="M45" i="15"/>
  <c r="L45" i="15"/>
  <c r="K45" i="15"/>
  <c r="J45" i="15"/>
  <c r="I45" i="15"/>
  <c r="H45" i="15"/>
  <c r="G45" i="15"/>
  <c r="F45" i="15"/>
  <c r="E45" i="15"/>
  <c r="O37" i="15"/>
  <c r="N37" i="15"/>
  <c r="M37" i="15"/>
  <c r="L37" i="15"/>
  <c r="K37" i="15"/>
  <c r="J37" i="15"/>
  <c r="I37" i="15"/>
  <c r="H37" i="15"/>
  <c r="G37" i="15"/>
  <c r="F37" i="15"/>
  <c r="E37" i="15"/>
  <c r="O36" i="15"/>
  <c r="N36" i="15"/>
  <c r="M36" i="15"/>
  <c r="L36" i="15"/>
  <c r="K36" i="15"/>
  <c r="J36" i="15"/>
  <c r="I36" i="15"/>
  <c r="H36" i="15"/>
  <c r="G36" i="15"/>
  <c r="F36" i="15"/>
  <c r="E36" i="15"/>
  <c r="O35" i="15"/>
  <c r="N35" i="15"/>
  <c r="M35" i="15"/>
  <c r="L35" i="15"/>
  <c r="K35" i="15"/>
  <c r="J35" i="15"/>
  <c r="I35" i="15"/>
  <c r="H35" i="15"/>
  <c r="G35" i="15"/>
  <c r="F35" i="15"/>
  <c r="E35" i="15"/>
  <c r="O34" i="15"/>
  <c r="N34" i="15"/>
  <c r="M34" i="15"/>
  <c r="L34" i="15"/>
  <c r="K34" i="15"/>
  <c r="J34" i="15"/>
  <c r="I34" i="15"/>
  <c r="H34" i="15"/>
  <c r="G34" i="15"/>
  <c r="F34" i="15"/>
  <c r="E34" i="15"/>
  <c r="O33" i="15"/>
  <c r="N33" i="15"/>
  <c r="M33" i="15"/>
  <c r="L33" i="15"/>
  <c r="K33" i="15"/>
  <c r="J33" i="15"/>
  <c r="I33" i="15"/>
  <c r="H33" i="15"/>
  <c r="G33" i="15"/>
  <c r="F33" i="15"/>
  <c r="E33" i="15"/>
  <c r="O32" i="15"/>
  <c r="N32" i="15"/>
  <c r="M32" i="15"/>
  <c r="L32" i="15"/>
  <c r="K32" i="15"/>
  <c r="J32" i="15"/>
  <c r="I32" i="15"/>
  <c r="H32" i="15"/>
  <c r="G32" i="15"/>
  <c r="F32" i="15"/>
  <c r="E32" i="15"/>
  <c r="O31" i="15"/>
  <c r="N31" i="15"/>
  <c r="M31" i="15"/>
  <c r="L31" i="15"/>
  <c r="K31" i="15"/>
  <c r="J31" i="15"/>
  <c r="I31" i="15"/>
  <c r="H31" i="15"/>
  <c r="G31" i="15"/>
  <c r="F31" i="15"/>
  <c r="E31" i="15"/>
  <c r="O30" i="15"/>
  <c r="N30" i="15"/>
  <c r="M30" i="15"/>
  <c r="L30" i="15"/>
  <c r="K30" i="15"/>
  <c r="J30" i="15"/>
  <c r="I30" i="15"/>
  <c r="H30" i="15"/>
  <c r="G30" i="15"/>
  <c r="F30" i="15"/>
  <c r="E30" i="15"/>
  <c r="O28" i="15"/>
  <c r="N28" i="15"/>
  <c r="M28" i="15"/>
  <c r="L28" i="15"/>
  <c r="K28" i="15"/>
  <c r="J28" i="15"/>
  <c r="I28" i="15"/>
  <c r="H28" i="15"/>
  <c r="G28" i="15"/>
  <c r="F28" i="15"/>
  <c r="E28" i="15"/>
  <c r="O27" i="15"/>
  <c r="N27" i="15"/>
  <c r="M27" i="15"/>
  <c r="L27" i="15"/>
  <c r="K27" i="15"/>
  <c r="J27" i="15"/>
  <c r="I27" i="15"/>
  <c r="H27" i="15"/>
  <c r="G27" i="15"/>
  <c r="F27" i="15"/>
  <c r="E27" i="15"/>
  <c r="O22" i="15"/>
  <c r="N22" i="15"/>
  <c r="M22" i="15"/>
  <c r="L22" i="15"/>
  <c r="K22" i="15"/>
  <c r="J22" i="15"/>
  <c r="I22" i="15"/>
  <c r="H22" i="15"/>
  <c r="G22" i="15"/>
  <c r="F22" i="15"/>
  <c r="O19" i="15"/>
  <c r="N19" i="15"/>
  <c r="M19" i="15"/>
  <c r="L19" i="15"/>
  <c r="K19" i="15"/>
  <c r="J19" i="15"/>
  <c r="I19" i="15"/>
  <c r="H19" i="15"/>
  <c r="G19" i="15"/>
  <c r="F19" i="15"/>
  <c r="E19" i="15"/>
  <c r="O11" i="15"/>
  <c r="O38" i="15" s="1"/>
  <c r="N11" i="15"/>
  <c r="N38" i="15" s="1"/>
  <c r="M11" i="15"/>
  <c r="M38" i="15" s="1"/>
  <c r="L11" i="15"/>
  <c r="L38" i="15" s="1"/>
  <c r="K11" i="15"/>
  <c r="K38" i="15" s="1"/>
  <c r="J38" i="15"/>
  <c r="I38" i="15"/>
  <c r="H11" i="15"/>
  <c r="H38" i="15" s="1"/>
  <c r="G11" i="15"/>
  <c r="G38" i="15" s="1"/>
  <c r="F38" i="15"/>
  <c r="E38" i="15"/>
  <c r="C7" i="15"/>
  <c r="O6" i="15"/>
  <c r="N6" i="15"/>
  <c r="M6" i="15"/>
  <c r="L6" i="15"/>
  <c r="K6" i="15"/>
  <c r="J6" i="15"/>
  <c r="I6" i="15"/>
  <c r="H6" i="15"/>
  <c r="G6" i="15"/>
  <c r="F6" i="15"/>
  <c r="E6" i="15"/>
  <c r="C6" i="15"/>
  <c r="O5" i="15"/>
  <c r="N5" i="15"/>
  <c r="M5" i="15"/>
  <c r="L5" i="15"/>
  <c r="K5" i="15"/>
  <c r="J5" i="15"/>
  <c r="I5" i="15"/>
  <c r="H5" i="15"/>
  <c r="G5" i="15"/>
  <c r="F5" i="15"/>
  <c r="E5" i="15"/>
  <c r="C5" i="15"/>
  <c r="O4" i="15"/>
  <c r="N4" i="15"/>
  <c r="M4" i="15"/>
  <c r="L4" i="15"/>
  <c r="K4" i="15"/>
  <c r="J4" i="15"/>
  <c r="I4" i="15"/>
  <c r="H4" i="15"/>
  <c r="G4" i="15"/>
  <c r="F4" i="15"/>
  <c r="C4" i="15"/>
  <c r="C3" i="15"/>
  <c r="F36" i="13"/>
  <c r="G36" i="13"/>
  <c r="H36" i="13"/>
  <c r="I36" i="13"/>
  <c r="J36" i="13"/>
  <c r="K36" i="13"/>
  <c r="L36" i="13"/>
  <c r="M36" i="13"/>
  <c r="N36" i="13"/>
  <c r="O36" i="13"/>
  <c r="E36" i="13"/>
  <c r="O36" i="5"/>
  <c r="M36" i="5"/>
  <c r="N36" i="5"/>
  <c r="M8" i="11" l="1"/>
  <c r="J15" i="15"/>
  <c r="K15" i="15"/>
  <c r="M11" i="11"/>
  <c r="M12" i="11"/>
  <c r="M13" i="11"/>
  <c r="M9" i="11"/>
  <c r="M5" i="11"/>
  <c r="F15" i="15"/>
  <c r="N15" i="15"/>
  <c r="G15" i="15"/>
  <c r="O15" i="15"/>
  <c r="H15" i="15"/>
  <c r="L15" i="15"/>
  <c r="I15" i="15"/>
  <c r="M15" i="15"/>
  <c r="H44" i="5" l="1"/>
  <c r="K44" i="5"/>
  <c r="L44" i="5"/>
  <c r="M44" i="5"/>
  <c r="O44" i="5"/>
  <c r="I44" i="5"/>
  <c r="J44" i="5"/>
  <c r="N44" i="5"/>
  <c r="B8" i="12"/>
  <c r="M29" i="5"/>
  <c r="N29" i="5"/>
  <c r="O29" i="5"/>
  <c r="F26" i="13"/>
  <c r="G26" i="13"/>
  <c r="H26" i="13"/>
  <c r="I26" i="13"/>
  <c r="J26" i="13"/>
  <c r="K26" i="13"/>
  <c r="L26" i="13"/>
  <c r="M26" i="13"/>
  <c r="N26" i="13"/>
  <c r="O26" i="13"/>
  <c r="E26" i="13"/>
  <c r="M26" i="5"/>
  <c r="N26" i="5"/>
  <c r="O26" i="5"/>
  <c r="D6" i="3"/>
  <c r="D5" i="3"/>
  <c r="E5" i="3"/>
  <c r="G7" i="15" s="1"/>
  <c r="F5" i="3"/>
  <c r="H7" i="15" s="1"/>
  <c r="G5" i="3"/>
  <c r="I7" i="15" s="1"/>
  <c r="H5" i="3"/>
  <c r="J7" i="15" s="1"/>
  <c r="I5" i="3"/>
  <c r="K7" i="15" s="1"/>
  <c r="J5" i="3"/>
  <c r="L7" i="15" s="1"/>
  <c r="K5" i="3"/>
  <c r="M7" i="15" s="1"/>
  <c r="L5" i="3"/>
  <c r="N7" i="15" s="1"/>
  <c r="M5" i="3"/>
  <c r="O7" i="15" s="1"/>
  <c r="N5" i="3"/>
  <c r="C5" i="3"/>
  <c r="E7" i="15" s="1"/>
  <c r="D28" i="6"/>
  <c r="D26" i="6"/>
  <c r="D15" i="15"/>
  <c r="O15" i="13"/>
  <c r="K15" i="13"/>
  <c r="J15" i="13"/>
  <c r="H15" i="13"/>
  <c r="G15" i="13"/>
  <c r="F15" i="13"/>
  <c r="O15" i="5"/>
  <c r="N15" i="5"/>
  <c r="M15" i="5"/>
  <c r="K15" i="5"/>
  <c r="K37" i="13" l="1"/>
  <c r="L15" i="13"/>
  <c r="O37" i="13"/>
  <c r="H37" i="13"/>
  <c r="I15" i="13"/>
  <c r="L37" i="13"/>
  <c r="M15" i="13"/>
  <c r="M37" i="13"/>
  <c r="N15" i="13"/>
  <c r="K37" i="5"/>
  <c r="L15" i="5"/>
  <c r="E15" i="15"/>
  <c r="I11" i="11"/>
  <c r="O12" i="15"/>
  <c r="M13" i="15"/>
  <c r="K12" i="15"/>
  <c r="L14" i="15"/>
  <c r="I13" i="15"/>
  <c r="G12" i="15"/>
  <c r="H14" i="15"/>
  <c r="F7" i="15"/>
  <c r="D7" i="3"/>
  <c r="N12" i="15"/>
  <c r="O14" i="15"/>
  <c r="L13" i="15"/>
  <c r="J12" i="15"/>
  <c r="K14" i="15"/>
  <c r="F14" i="15"/>
  <c r="E12" i="15"/>
  <c r="G13" i="15"/>
  <c r="N14" i="15"/>
  <c r="M12" i="15"/>
  <c r="O13" i="15"/>
  <c r="K13" i="15"/>
  <c r="I12" i="15"/>
  <c r="J14" i="15"/>
  <c r="D9" i="3"/>
  <c r="M14" i="15"/>
  <c r="L12" i="15"/>
  <c r="N13" i="15"/>
  <c r="I14" i="15"/>
  <c r="H12" i="15"/>
  <c r="J13" i="15"/>
  <c r="J37" i="13"/>
  <c r="I37" i="13"/>
  <c r="G37" i="13"/>
  <c r="J37" i="5"/>
  <c r="F37" i="13"/>
  <c r="N37" i="5"/>
  <c r="M37" i="5"/>
  <c r="L37" i="5"/>
  <c r="E37" i="13"/>
  <c r="O37" i="5"/>
  <c r="N37" i="13"/>
  <c r="K16" i="15" l="1"/>
  <c r="E5" i="11"/>
  <c r="J16" i="15"/>
  <c r="O16" i="15"/>
  <c r="M16" i="15"/>
  <c r="I5" i="11"/>
  <c r="I16" i="15"/>
  <c r="N16" i="15"/>
  <c r="H13" i="15"/>
  <c r="H16" i="15" s="1"/>
  <c r="F12" i="15"/>
  <c r="M4" i="11" s="1"/>
  <c r="G14" i="15"/>
  <c r="G16" i="15" s="1"/>
  <c r="L16" i="15"/>
  <c r="C26" i="3"/>
  <c r="E12" i="11"/>
  <c r="G27" i="13"/>
  <c r="H27" i="13"/>
  <c r="I27" i="13"/>
  <c r="J27" i="13"/>
  <c r="K27" i="13"/>
  <c r="L27" i="13"/>
  <c r="M27" i="13"/>
  <c r="N27" i="13"/>
  <c r="O27" i="13"/>
  <c r="F21" i="13"/>
  <c r="G21" i="13"/>
  <c r="H21" i="13"/>
  <c r="I21" i="13"/>
  <c r="J21" i="13"/>
  <c r="K21" i="13"/>
  <c r="L21" i="13"/>
  <c r="M21" i="13"/>
  <c r="N21" i="13"/>
  <c r="O21" i="13"/>
  <c r="E21" i="13"/>
  <c r="M21" i="5"/>
  <c r="N21" i="5"/>
  <c r="O21" i="5"/>
  <c r="E44" i="13"/>
  <c r="F44" i="13"/>
  <c r="G44" i="13"/>
  <c r="E29" i="13"/>
  <c r="F29" i="13"/>
  <c r="G29" i="13"/>
  <c r="H29" i="13"/>
  <c r="E30" i="13"/>
  <c r="F30" i="13"/>
  <c r="G30" i="13"/>
  <c r="H30" i="13"/>
  <c r="E31" i="13"/>
  <c r="F31" i="13"/>
  <c r="G31" i="13"/>
  <c r="H31" i="13"/>
  <c r="E32" i="13"/>
  <c r="F32" i="13"/>
  <c r="G32" i="13"/>
  <c r="H32" i="13"/>
  <c r="E33" i="13"/>
  <c r="F33" i="13"/>
  <c r="G33" i="13"/>
  <c r="H33" i="13"/>
  <c r="E34" i="13"/>
  <c r="F34" i="13"/>
  <c r="G34" i="13"/>
  <c r="H34" i="13"/>
  <c r="E35" i="13"/>
  <c r="F35" i="13"/>
  <c r="G35" i="13"/>
  <c r="H35" i="13"/>
  <c r="E20" i="13"/>
  <c r="F20" i="13"/>
  <c r="G20" i="13"/>
  <c r="H20" i="13"/>
  <c r="F19" i="13"/>
  <c r="G19" i="13"/>
  <c r="H19" i="13"/>
  <c r="O44" i="13"/>
  <c r="N44" i="13"/>
  <c r="M44" i="13"/>
  <c r="L44" i="13"/>
  <c r="K44" i="13"/>
  <c r="J44" i="13"/>
  <c r="I44" i="13"/>
  <c r="H44" i="13"/>
  <c r="O35" i="13"/>
  <c r="N35" i="13"/>
  <c r="M35" i="13"/>
  <c r="L35" i="13"/>
  <c r="K35" i="13"/>
  <c r="J35" i="13"/>
  <c r="I35" i="13"/>
  <c r="O34" i="13"/>
  <c r="N34" i="13"/>
  <c r="M34" i="13"/>
  <c r="L34" i="13"/>
  <c r="K34" i="13"/>
  <c r="J34" i="13"/>
  <c r="I34" i="13"/>
  <c r="O33" i="13"/>
  <c r="N33" i="13"/>
  <c r="M33" i="13"/>
  <c r="L33" i="13"/>
  <c r="K33" i="13"/>
  <c r="J33" i="13"/>
  <c r="I33" i="13"/>
  <c r="O32" i="13"/>
  <c r="N32" i="13"/>
  <c r="M32" i="13"/>
  <c r="L32" i="13"/>
  <c r="K32" i="13"/>
  <c r="J32" i="13"/>
  <c r="I32" i="13"/>
  <c r="O31" i="13"/>
  <c r="N31" i="13"/>
  <c r="M31" i="13"/>
  <c r="L31" i="13"/>
  <c r="K31" i="13"/>
  <c r="J31" i="13"/>
  <c r="I31" i="13"/>
  <c r="O30" i="13"/>
  <c r="N30" i="13"/>
  <c r="M30" i="13"/>
  <c r="L30" i="13"/>
  <c r="K30" i="13"/>
  <c r="J30" i="13"/>
  <c r="I30" i="13"/>
  <c r="O29" i="13"/>
  <c r="N29" i="13"/>
  <c r="M29" i="13"/>
  <c r="L29" i="13"/>
  <c r="K29" i="13"/>
  <c r="J29" i="13"/>
  <c r="I29" i="13"/>
  <c r="O20" i="13"/>
  <c r="N20" i="13"/>
  <c r="M20" i="13"/>
  <c r="L20" i="13"/>
  <c r="K20" i="13"/>
  <c r="J20" i="13"/>
  <c r="I20" i="13"/>
  <c r="O19" i="13"/>
  <c r="N19" i="13"/>
  <c r="M19" i="13"/>
  <c r="L19" i="13"/>
  <c r="K19" i="13"/>
  <c r="J19" i="13"/>
  <c r="I19" i="13"/>
  <c r="O7" i="13"/>
  <c r="N7" i="13"/>
  <c r="M7" i="13"/>
  <c r="L7" i="13"/>
  <c r="K7" i="13"/>
  <c r="J7" i="13"/>
  <c r="I7" i="13"/>
  <c r="C7" i="13"/>
  <c r="O6" i="13"/>
  <c r="N6" i="13"/>
  <c r="M6" i="13"/>
  <c r="L6" i="13"/>
  <c r="K6" i="13"/>
  <c r="J6" i="13"/>
  <c r="I6" i="13"/>
  <c r="C6" i="13"/>
  <c r="O5" i="13"/>
  <c r="N5" i="13"/>
  <c r="M5" i="13"/>
  <c r="L5" i="13"/>
  <c r="K5" i="13"/>
  <c r="J5" i="13"/>
  <c r="I5" i="13"/>
  <c r="C5" i="13"/>
  <c r="O4" i="13"/>
  <c r="N4" i="13"/>
  <c r="M4" i="13"/>
  <c r="L4" i="13"/>
  <c r="K4" i="13"/>
  <c r="J4" i="13"/>
  <c r="I4" i="13"/>
  <c r="C4" i="13"/>
  <c r="D14" i="15" l="1"/>
  <c r="E13" i="17"/>
  <c r="E16" i="17" s="1"/>
  <c r="E13" i="16"/>
  <c r="E16" i="16" s="1"/>
  <c r="D14" i="17"/>
  <c r="D14" i="16"/>
  <c r="E13" i="15"/>
  <c r="D16" i="15"/>
  <c r="D13" i="17"/>
  <c r="D16" i="17" s="1"/>
  <c r="D13" i="16"/>
  <c r="D16" i="16" s="1"/>
  <c r="D13" i="15"/>
  <c r="I9" i="11"/>
  <c r="I12" i="11"/>
  <c r="I8" i="11"/>
  <c r="I13" i="11"/>
  <c r="L13" i="13"/>
  <c r="J12" i="13"/>
  <c r="K14" i="13"/>
  <c r="G12" i="13"/>
  <c r="H14" i="13"/>
  <c r="K12" i="13"/>
  <c r="L14" i="13"/>
  <c r="J13" i="13"/>
  <c r="H12" i="13"/>
  <c r="I14" i="13"/>
  <c r="G14" i="13"/>
  <c r="F12" i="13"/>
  <c r="O12" i="13"/>
  <c r="N13" i="13"/>
  <c r="L12" i="13"/>
  <c r="M14" i="13"/>
  <c r="E12" i="13"/>
  <c r="G13" i="13"/>
  <c r="F14" i="13"/>
  <c r="I12" i="13"/>
  <c r="J14" i="13"/>
  <c r="O13" i="13"/>
  <c r="M12" i="13"/>
  <c r="N14" i="13"/>
  <c r="N12" i="13"/>
  <c r="O14" i="13"/>
  <c r="E9" i="11"/>
  <c r="E11" i="11"/>
  <c r="M13" i="13"/>
  <c r="K13" i="13"/>
  <c r="I13" i="13"/>
  <c r="H13" i="13"/>
  <c r="L50" i="5"/>
  <c r="L51" i="5" s="1"/>
  <c r="K50" i="5"/>
  <c r="K51" i="5" s="1"/>
  <c r="J50" i="5"/>
  <c r="J51" i="5" s="1"/>
  <c r="I50" i="5"/>
  <c r="I51" i="5" s="1"/>
  <c r="H50" i="5"/>
  <c r="H51" i="5" s="1"/>
  <c r="D15" i="12"/>
  <c r="D5" i="12"/>
  <c r="M6" i="11"/>
  <c r="G16" i="13" l="1"/>
  <c r="K16" i="13"/>
  <c r="I16" i="13"/>
  <c r="J16" i="13"/>
  <c r="L16" i="13"/>
  <c r="N16" i="13"/>
  <c r="O16" i="13"/>
  <c r="I4" i="11"/>
  <c r="D4" i="12"/>
  <c r="H16" i="13"/>
  <c r="M16" i="13"/>
  <c r="M35" i="5"/>
  <c r="N35" i="5"/>
  <c r="O35" i="5"/>
  <c r="N34" i="5"/>
  <c r="O34" i="5"/>
  <c r="M33" i="5"/>
  <c r="N33" i="5"/>
  <c r="O33" i="5"/>
  <c r="M32" i="5"/>
  <c r="N32" i="5"/>
  <c r="O32" i="5"/>
  <c r="M31" i="5"/>
  <c r="N31" i="5"/>
  <c r="O31" i="5"/>
  <c r="M30" i="5"/>
  <c r="N30" i="5"/>
  <c r="O30" i="5"/>
  <c r="C12" i="8"/>
  <c r="D12" i="8" s="1"/>
  <c r="D8" i="8"/>
  <c r="D9" i="8"/>
  <c r="D10" i="8" s="1"/>
  <c r="M46" i="5" s="1"/>
  <c r="M50" i="5" s="1"/>
  <c r="M51" i="5" s="1"/>
  <c r="L17" i="17" l="1"/>
  <c r="M17" i="17"/>
  <c r="M39" i="17" s="1"/>
  <c r="M40" i="17" s="1"/>
  <c r="O17" i="17"/>
  <c r="O39" i="17" s="1"/>
  <c r="O40" i="17" s="1"/>
  <c r="M17" i="5"/>
  <c r="N17" i="17"/>
  <c r="L39" i="17"/>
  <c r="L40" i="17" s="1"/>
  <c r="N47" i="17"/>
  <c r="N51" i="17" s="1"/>
  <c r="N52" i="17" s="1"/>
  <c r="O47" i="17"/>
  <c r="O51" i="17" s="1"/>
  <c r="O52" i="17" s="1"/>
  <c r="N39" i="17"/>
  <c r="N40" i="17" s="1"/>
  <c r="L47" i="17"/>
  <c r="L51" i="17" s="1"/>
  <c r="L52" i="17" s="1"/>
  <c r="M47" i="17"/>
  <c r="M51" i="17" s="1"/>
  <c r="M52" i="17" s="1"/>
  <c r="H17" i="17"/>
  <c r="D17" i="17"/>
  <c r="M17" i="16"/>
  <c r="I17" i="16"/>
  <c r="E17" i="16"/>
  <c r="L17" i="16"/>
  <c r="D17" i="16"/>
  <c r="K17" i="17"/>
  <c r="G17" i="17"/>
  <c r="H17" i="16"/>
  <c r="I17" i="17"/>
  <c r="E17" i="17"/>
  <c r="N17" i="16"/>
  <c r="J17" i="16"/>
  <c r="F17" i="16"/>
  <c r="J17" i="17"/>
  <c r="F17" i="17"/>
  <c r="O17" i="16"/>
  <c r="K17" i="16"/>
  <c r="G17" i="16"/>
  <c r="K47" i="17"/>
  <c r="K51" i="17" s="1"/>
  <c r="K52" i="17" s="1"/>
  <c r="G47" i="17"/>
  <c r="G51" i="17" s="1"/>
  <c r="G52" i="17" s="1"/>
  <c r="J47" i="17"/>
  <c r="J51" i="17" s="1"/>
  <c r="J52" i="17" s="1"/>
  <c r="F47" i="17"/>
  <c r="F51" i="17" s="1"/>
  <c r="F52" i="17" s="1"/>
  <c r="I47" i="17"/>
  <c r="I51" i="17" s="1"/>
  <c r="I52" i="17" s="1"/>
  <c r="E47" i="17"/>
  <c r="E51" i="17" s="1"/>
  <c r="E52" i="17" s="1"/>
  <c r="H47" i="17"/>
  <c r="H51" i="17" s="1"/>
  <c r="H52" i="17" s="1"/>
  <c r="D47" i="17"/>
  <c r="D51" i="17" s="1"/>
  <c r="D52" i="17" s="1"/>
  <c r="O47" i="15"/>
  <c r="O51" i="15" s="1"/>
  <c r="O52" i="15" s="1"/>
  <c r="O47" i="16"/>
  <c r="O51" i="16" s="1"/>
  <c r="O52" i="16" s="1"/>
  <c r="K47" i="16"/>
  <c r="K51" i="16" s="1"/>
  <c r="K52" i="16" s="1"/>
  <c r="G47" i="16"/>
  <c r="G51" i="16" s="1"/>
  <c r="G52" i="16" s="1"/>
  <c r="N47" i="16"/>
  <c r="N51" i="16" s="1"/>
  <c r="N52" i="16" s="1"/>
  <c r="J47" i="16"/>
  <c r="J51" i="16" s="1"/>
  <c r="J52" i="16" s="1"/>
  <c r="F47" i="16"/>
  <c r="F51" i="16" s="1"/>
  <c r="F52" i="16" s="1"/>
  <c r="M47" i="16"/>
  <c r="M51" i="16" s="1"/>
  <c r="M52" i="16" s="1"/>
  <c r="I47" i="16"/>
  <c r="I51" i="16" s="1"/>
  <c r="I52" i="16" s="1"/>
  <c r="E47" i="16"/>
  <c r="E51" i="16" s="1"/>
  <c r="E52" i="16" s="1"/>
  <c r="L47" i="16"/>
  <c r="L51" i="16" s="1"/>
  <c r="L52" i="16" s="1"/>
  <c r="H47" i="16"/>
  <c r="H51" i="16" s="1"/>
  <c r="H52" i="16" s="1"/>
  <c r="D47" i="16"/>
  <c r="D51" i="16" s="1"/>
  <c r="D52" i="16" s="1"/>
  <c r="E47" i="15"/>
  <c r="E51" i="15" s="1"/>
  <c r="E52" i="15" s="1"/>
  <c r="F47" i="15"/>
  <c r="F51" i="15" s="1"/>
  <c r="F52" i="15" s="1"/>
  <c r="J47" i="15"/>
  <c r="J51" i="15" s="1"/>
  <c r="J52" i="15" s="1"/>
  <c r="N47" i="15"/>
  <c r="N51" i="15" s="1"/>
  <c r="N52" i="15" s="1"/>
  <c r="L47" i="15"/>
  <c r="L51" i="15" s="1"/>
  <c r="L52" i="15" s="1"/>
  <c r="I47" i="15"/>
  <c r="I51" i="15" s="1"/>
  <c r="I52" i="15" s="1"/>
  <c r="M47" i="15"/>
  <c r="M51" i="15" s="1"/>
  <c r="M52" i="15" s="1"/>
  <c r="G47" i="15"/>
  <c r="G51" i="15" s="1"/>
  <c r="G52" i="15" s="1"/>
  <c r="K47" i="15"/>
  <c r="K51" i="15" s="1"/>
  <c r="K52" i="15" s="1"/>
  <c r="H47" i="15"/>
  <c r="H51" i="15" s="1"/>
  <c r="H52" i="15" s="1"/>
  <c r="O46" i="13"/>
  <c r="O50" i="13" s="1"/>
  <c r="O51" i="13" s="1"/>
  <c r="D47" i="15"/>
  <c r="D51" i="15" s="1"/>
  <c r="D52" i="15" s="1"/>
  <c r="F46" i="13"/>
  <c r="F50" i="13" s="1"/>
  <c r="F51" i="13" s="1"/>
  <c r="J46" i="13"/>
  <c r="J50" i="13" s="1"/>
  <c r="J51" i="13" s="1"/>
  <c r="N46" i="13"/>
  <c r="N50" i="13" s="1"/>
  <c r="N51" i="13" s="1"/>
  <c r="G46" i="13"/>
  <c r="G50" i="13" s="1"/>
  <c r="G51" i="13" s="1"/>
  <c r="K46" i="13"/>
  <c r="K50" i="13" s="1"/>
  <c r="K51" i="13" s="1"/>
  <c r="H46" i="13"/>
  <c r="H50" i="13" s="1"/>
  <c r="H51" i="13" s="1"/>
  <c r="L46" i="13"/>
  <c r="L50" i="13" s="1"/>
  <c r="L51" i="13" s="1"/>
  <c r="I46" i="13"/>
  <c r="I50" i="13" s="1"/>
  <c r="I51" i="13" s="1"/>
  <c r="M46" i="13"/>
  <c r="M50" i="13" s="1"/>
  <c r="M51" i="13" s="1"/>
  <c r="D46" i="13"/>
  <c r="D50" i="13" s="1"/>
  <c r="D51" i="13" s="1"/>
  <c r="E46" i="13"/>
  <c r="E50" i="13" s="1"/>
  <c r="E51" i="13" s="1"/>
  <c r="N46" i="5"/>
  <c r="N50" i="5" s="1"/>
  <c r="N51" i="5" s="1"/>
  <c r="O46" i="5"/>
  <c r="O50" i="5" s="1"/>
  <c r="O51" i="5" s="1"/>
  <c r="D17" i="13"/>
  <c r="D17" i="15"/>
  <c r="E13" i="11"/>
  <c r="M17" i="15"/>
  <c r="I17" i="15"/>
  <c r="E17" i="15"/>
  <c r="O17" i="15"/>
  <c r="K17" i="15"/>
  <c r="G17" i="15"/>
  <c r="N17" i="15"/>
  <c r="J17" i="15"/>
  <c r="F17" i="15"/>
  <c r="L17" i="15"/>
  <c r="H17" i="15"/>
  <c r="G17" i="13"/>
  <c r="N17" i="13"/>
  <c r="J17" i="13"/>
  <c r="I17" i="13"/>
  <c r="M17" i="13"/>
  <c r="H17" i="13"/>
  <c r="E17" i="13"/>
  <c r="L17" i="13"/>
  <c r="F17" i="13"/>
  <c r="O17" i="13"/>
  <c r="K17" i="13"/>
  <c r="D13" i="8"/>
  <c r="N17" i="5"/>
  <c r="O17" i="5"/>
  <c r="O20" i="5"/>
  <c r="N20" i="5"/>
  <c r="M20" i="5"/>
  <c r="E28" i="8"/>
  <c r="E27" i="8"/>
  <c r="E25" i="8"/>
  <c r="E24" i="8"/>
  <c r="D29" i="8"/>
  <c r="E26" i="8"/>
  <c r="E23" i="8"/>
  <c r="E21" i="8"/>
  <c r="D37" i="8"/>
  <c r="E20" i="8"/>
  <c r="E19" i="8"/>
  <c r="E22" i="8"/>
  <c r="E18" i="8"/>
  <c r="E17" i="8"/>
  <c r="D36" i="8"/>
  <c r="N53" i="17" l="1"/>
  <c r="O53" i="17"/>
  <c r="M53" i="17"/>
  <c r="L53" i="17"/>
  <c r="I23" i="17"/>
  <c r="I39" i="17" s="1"/>
  <c r="I40" i="17" s="1"/>
  <c r="I53" i="17" s="1"/>
  <c r="E23" i="17"/>
  <c r="E39" i="17" s="1"/>
  <c r="E40" i="17" s="1"/>
  <c r="E53" i="17" s="1"/>
  <c r="N39" i="16"/>
  <c r="N40" i="16" s="1"/>
  <c r="N53" i="16" s="1"/>
  <c r="F39" i="16"/>
  <c r="F40" i="16" s="1"/>
  <c r="F53" i="16" s="1"/>
  <c r="I39" i="16"/>
  <c r="I40" i="16" s="1"/>
  <c r="I53" i="16" s="1"/>
  <c r="K39" i="16"/>
  <c r="K40" i="16" s="1"/>
  <c r="K53" i="16" s="1"/>
  <c r="H23" i="17"/>
  <c r="H39" i="17" s="1"/>
  <c r="H40" i="17" s="1"/>
  <c r="H53" i="17" s="1"/>
  <c r="D23" i="17"/>
  <c r="D39" i="17" s="1"/>
  <c r="D40" i="17" s="1"/>
  <c r="D53" i="17" s="1"/>
  <c r="M39" i="16"/>
  <c r="M40" i="16" s="1"/>
  <c r="M53" i="16" s="1"/>
  <c r="E39" i="16"/>
  <c r="E40" i="16" s="1"/>
  <c r="E53" i="16" s="1"/>
  <c r="J23" i="17"/>
  <c r="J39" i="17" s="1"/>
  <c r="J40" i="17" s="1"/>
  <c r="J53" i="17" s="1"/>
  <c r="O39" i="16"/>
  <c r="O40" i="16" s="1"/>
  <c r="O53" i="16" s="1"/>
  <c r="K23" i="17"/>
  <c r="K39" i="17" s="1"/>
  <c r="K40" i="17" s="1"/>
  <c r="K53" i="17" s="1"/>
  <c r="G23" i="17"/>
  <c r="G39" i="17" s="1"/>
  <c r="G40" i="17" s="1"/>
  <c r="G53" i="17" s="1"/>
  <c r="L39" i="16"/>
  <c r="L40" i="16" s="1"/>
  <c r="L53" i="16" s="1"/>
  <c r="D39" i="16"/>
  <c r="D40" i="16" s="1"/>
  <c r="D53" i="16" s="1"/>
  <c r="F23" i="17"/>
  <c r="G39" i="16"/>
  <c r="G40" i="16" s="1"/>
  <c r="G53" i="16" s="1"/>
  <c r="J39" i="16"/>
  <c r="J40" i="16" s="1"/>
  <c r="J53" i="16" s="1"/>
  <c r="H39" i="16"/>
  <c r="H40" i="16" s="1"/>
  <c r="H53" i="16" s="1"/>
  <c r="F39" i="17"/>
  <c r="F40" i="17" s="1"/>
  <c r="F53" i="17" s="1"/>
  <c r="B17" i="12"/>
  <c r="D38" i="13"/>
  <c r="H10" i="5"/>
  <c r="H53" i="5" s="1"/>
  <c r="D39" i="15"/>
  <c r="D40" i="15" s="1"/>
  <c r="D53" i="15" s="1"/>
  <c r="I16" i="11"/>
  <c r="M16" i="11"/>
  <c r="N39" i="15"/>
  <c r="N40" i="15" s="1"/>
  <c r="N53" i="15" s="1"/>
  <c r="J39" i="15"/>
  <c r="J40" i="15" s="1"/>
  <c r="J53" i="15" s="1"/>
  <c r="F39" i="15"/>
  <c r="L39" i="15"/>
  <c r="L40" i="15" s="1"/>
  <c r="L53" i="15" s="1"/>
  <c r="H39" i="15"/>
  <c r="H40" i="15" s="1"/>
  <c r="H53" i="15" s="1"/>
  <c r="O39" i="15"/>
  <c r="O40" i="15" s="1"/>
  <c r="O53" i="15" s="1"/>
  <c r="K39" i="15"/>
  <c r="K40" i="15" s="1"/>
  <c r="K53" i="15" s="1"/>
  <c r="G39" i="15"/>
  <c r="G40" i="15" s="1"/>
  <c r="G53" i="15" s="1"/>
  <c r="I39" i="15"/>
  <c r="I40" i="15" s="1"/>
  <c r="I53" i="15" s="1"/>
  <c r="B5" i="12"/>
  <c r="M39" i="15"/>
  <c r="M40" i="15" s="1"/>
  <c r="M53" i="15" s="1"/>
  <c r="E16" i="11"/>
  <c r="E8" i="11"/>
  <c r="G38" i="13"/>
  <c r="G39" i="13" s="1"/>
  <c r="G52" i="13" s="1"/>
  <c r="N38" i="13"/>
  <c r="N39" i="13" s="1"/>
  <c r="N52" i="13" s="1"/>
  <c r="J38" i="13"/>
  <c r="J39" i="13" s="1"/>
  <c r="J52" i="13" s="1"/>
  <c r="H38" i="13"/>
  <c r="H39" i="13" s="1"/>
  <c r="H52" i="13" s="1"/>
  <c r="M38" i="13"/>
  <c r="M39" i="13" s="1"/>
  <c r="M52" i="13" s="1"/>
  <c r="I38" i="13"/>
  <c r="I39" i="13" s="1"/>
  <c r="I52" i="13" s="1"/>
  <c r="L38" i="13"/>
  <c r="L39" i="13" s="1"/>
  <c r="L52" i="13" s="1"/>
  <c r="F38" i="13"/>
  <c r="O38" i="13"/>
  <c r="O39" i="13" s="1"/>
  <c r="O52" i="13" s="1"/>
  <c r="K38" i="13"/>
  <c r="K39" i="13" s="1"/>
  <c r="K52" i="13" s="1"/>
  <c r="N38" i="5"/>
  <c r="J38" i="5"/>
  <c r="H38" i="5"/>
  <c r="K38" i="5"/>
  <c r="O38" i="5"/>
  <c r="E30" i="8"/>
  <c r="L38" i="5"/>
  <c r="I38" i="5"/>
  <c r="M38" i="5"/>
  <c r="D30" i="8"/>
  <c r="D16" i="5"/>
  <c r="E16" i="5"/>
  <c r="H16" i="5"/>
  <c r="I16" i="5"/>
  <c r="E100" i="6"/>
  <c r="E99" i="6"/>
  <c r="E92" i="6"/>
  <c r="E90" i="6"/>
  <c r="E88" i="6"/>
  <c r="E85" i="6"/>
  <c r="E83" i="6"/>
  <c r="E81" i="6"/>
  <c r="E78" i="6"/>
  <c r="E77" i="6"/>
  <c r="E75" i="6"/>
  <c r="E74" i="6"/>
  <c r="E71" i="6"/>
  <c r="E69" i="6"/>
  <c r="E68" i="6"/>
  <c r="E66" i="6"/>
  <c r="E65" i="6"/>
  <c r="E64" i="6"/>
  <c r="E63" i="6"/>
  <c r="E61" i="6"/>
  <c r="E60" i="6"/>
  <c r="E58" i="6"/>
  <c r="E56" i="6"/>
  <c r="F42" i="6"/>
  <c r="D42" i="6"/>
  <c r="E42" i="6" s="1"/>
  <c r="F41" i="6"/>
  <c r="D41" i="6"/>
  <c r="E41" i="6" s="1"/>
  <c r="F40" i="6"/>
  <c r="D40" i="6"/>
  <c r="E40" i="6" s="1"/>
  <c r="F39" i="6"/>
  <c r="D39" i="6"/>
  <c r="E39" i="6" s="1"/>
  <c r="F38" i="6"/>
  <c r="D38" i="6"/>
  <c r="E38" i="6" s="1"/>
  <c r="F37" i="6"/>
  <c r="D37" i="6"/>
  <c r="E37" i="6" s="1"/>
  <c r="F36" i="6"/>
  <c r="D36" i="6"/>
  <c r="E36" i="6" s="1"/>
  <c r="F35" i="6"/>
  <c r="D35" i="6"/>
  <c r="E35" i="6" s="1"/>
  <c r="F34" i="6"/>
  <c r="D34" i="6"/>
  <c r="E34" i="6" s="1"/>
  <c r="F33" i="6"/>
  <c r="D33" i="6"/>
  <c r="E33" i="6" s="1"/>
  <c r="F32" i="6"/>
  <c r="D32" i="6"/>
  <c r="E32" i="6" s="1"/>
  <c r="F31" i="6"/>
  <c r="D31" i="6"/>
  <c r="E31" i="6" s="1"/>
  <c r="F30" i="6"/>
  <c r="D30" i="6"/>
  <c r="E30" i="6" s="1"/>
  <c r="F29" i="6"/>
  <c r="D29" i="6"/>
  <c r="E29" i="6" s="1"/>
  <c r="F28" i="6"/>
  <c r="E28" i="6"/>
  <c r="F27" i="6"/>
  <c r="D27" i="6"/>
  <c r="E27" i="6" s="1"/>
  <c r="F26" i="6"/>
  <c r="E26" i="6"/>
  <c r="F25" i="6"/>
  <c r="E25" i="6"/>
  <c r="C20" i="6"/>
  <c r="F20" i="6" s="1"/>
  <c r="E12" i="6"/>
  <c r="E11" i="6"/>
  <c r="E10" i="6"/>
  <c r="E9" i="6"/>
  <c r="E8" i="6"/>
  <c r="C3" i="5"/>
  <c r="D3" i="5"/>
  <c r="E3" i="5"/>
  <c r="C5" i="5"/>
  <c r="D5" i="5"/>
  <c r="E5" i="5"/>
  <c r="H5" i="5"/>
  <c r="I5" i="5"/>
  <c r="J5" i="5"/>
  <c r="K5" i="5"/>
  <c r="L5" i="5"/>
  <c r="M5" i="5"/>
  <c r="N5" i="5"/>
  <c r="O5" i="5"/>
  <c r="C6" i="5"/>
  <c r="C7" i="5"/>
  <c r="D7" i="5"/>
  <c r="E7" i="5"/>
  <c r="H7" i="5"/>
  <c r="I7" i="5"/>
  <c r="J7" i="5"/>
  <c r="K7" i="5"/>
  <c r="L7" i="5"/>
  <c r="M7" i="5"/>
  <c r="N7" i="5"/>
  <c r="D13" i="13" s="1"/>
  <c r="O7" i="5"/>
  <c r="O13" i="5" l="1"/>
  <c r="N14" i="5"/>
  <c r="M12" i="5"/>
  <c r="M10" i="11"/>
  <c r="M7" i="11" s="1"/>
  <c r="M14" i="11" s="1"/>
  <c r="M18" i="11" s="1"/>
  <c r="M21" i="11" s="1"/>
  <c r="M22" i="11" s="1"/>
  <c r="M23" i="11" s="1"/>
  <c r="D14" i="13"/>
  <c r="D16" i="13" s="1"/>
  <c r="D39" i="13" s="1"/>
  <c r="D52" i="13" s="1"/>
  <c r="O12" i="5"/>
  <c r="E39" i="15"/>
  <c r="I10" i="11"/>
  <c r="I7" i="11" s="1"/>
  <c r="N12" i="5"/>
  <c r="O14" i="5"/>
  <c r="K12" i="5"/>
  <c r="L14" i="5"/>
  <c r="B16" i="6"/>
  <c r="J12" i="5"/>
  <c r="L13" i="5"/>
  <c r="K14" i="5"/>
  <c r="F16" i="15"/>
  <c r="F40" i="15" s="1"/>
  <c r="F53" i="15" s="1"/>
  <c r="E14" i="15"/>
  <c r="E16" i="15" s="1"/>
  <c r="L12" i="5"/>
  <c r="M14" i="5"/>
  <c r="J16" i="5"/>
  <c r="E10" i="11"/>
  <c r="E7" i="11" s="1"/>
  <c r="E38" i="13"/>
  <c r="H39" i="5"/>
  <c r="I39" i="5"/>
  <c r="I52" i="5" s="1"/>
  <c r="E4" i="11" l="1"/>
  <c r="E40" i="15"/>
  <c r="E53" i="15" s="1"/>
  <c r="H52" i="5"/>
  <c r="N4" i="3"/>
  <c r="M4" i="3"/>
  <c r="L4" i="3"/>
  <c r="K4" i="3"/>
  <c r="J4" i="3"/>
  <c r="I4" i="3"/>
  <c r="H4" i="3"/>
  <c r="G4" i="3"/>
  <c r="F4" i="3"/>
  <c r="E4" i="3"/>
  <c r="D4" i="3"/>
  <c r="C4" i="3"/>
  <c r="L6" i="5" l="1"/>
  <c r="J6" i="3"/>
  <c r="J8" i="3"/>
  <c r="J9" i="3" s="1"/>
  <c r="J10" i="3"/>
  <c r="J11" i="3" s="1"/>
  <c r="J12" i="3"/>
  <c r="J14" i="3"/>
  <c r="J15" i="3" s="1"/>
  <c r="J16" i="3"/>
  <c r="J17" i="3" s="1"/>
  <c r="J30" i="3"/>
  <c r="J31" i="3" s="1"/>
  <c r="J34" i="3"/>
  <c r="J35" i="3" s="1"/>
  <c r="J36" i="3"/>
  <c r="J20" i="3"/>
  <c r="J21" i="3" s="1"/>
  <c r="J18" i="3"/>
  <c r="J19" i="3" s="1"/>
  <c r="J22" i="3"/>
  <c r="J23" i="3" s="1"/>
  <c r="J24" i="3"/>
  <c r="J25" i="3" s="1"/>
  <c r="J26" i="3"/>
  <c r="J27" i="3" s="1"/>
  <c r="J28" i="3"/>
  <c r="J29" i="3" s="1"/>
  <c r="J32" i="3"/>
  <c r="J33" i="3" s="1"/>
  <c r="J38" i="3"/>
  <c r="J39" i="3" s="1"/>
  <c r="J40" i="3"/>
  <c r="J41" i="3" s="1"/>
  <c r="D10" i="3"/>
  <c r="D11" i="3" s="1"/>
  <c r="D12" i="3"/>
  <c r="E6" i="5"/>
  <c r="D20" i="3"/>
  <c r="D21" i="3" s="1"/>
  <c r="D38" i="3"/>
  <c r="D39" i="3" s="1"/>
  <c r="D30" i="3"/>
  <c r="D31" i="3" s="1"/>
  <c r="D22" i="3"/>
  <c r="D23" i="3" s="1"/>
  <c r="D36" i="3"/>
  <c r="D37" i="3" s="1"/>
  <c r="D28" i="3"/>
  <c r="D29" i="3" s="1"/>
  <c r="D18" i="3"/>
  <c r="D19" i="3" s="1"/>
  <c r="D34" i="3"/>
  <c r="D35" i="3" s="1"/>
  <c r="D26" i="3"/>
  <c r="D27" i="3" s="1"/>
  <c r="D16" i="3"/>
  <c r="D17" i="3" s="1"/>
  <c r="D40" i="3"/>
  <c r="D41" i="3" s="1"/>
  <c r="D32" i="3"/>
  <c r="D33" i="3" s="1"/>
  <c r="D24" i="3"/>
  <c r="D14" i="3"/>
  <c r="D15" i="3" s="1"/>
  <c r="J6" i="5"/>
  <c r="H22" i="3"/>
  <c r="H23" i="3" s="1"/>
  <c r="H24" i="3"/>
  <c r="H25" i="3" s="1"/>
  <c r="H26" i="3"/>
  <c r="H27" i="3" s="1"/>
  <c r="H28" i="3"/>
  <c r="H29" i="3" s="1"/>
  <c r="H30" i="3"/>
  <c r="H31" i="3" s="1"/>
  <c r="H32" i="3"/>
  <c r="H33" i="3" s="1"/>
  <c r="H34" i="3"/>
  <c r="H35" i="3" s="1"/>
  <c r="H36" i="3"/>
  <c r="H37" i="3" s="1"/>
  <c r="H18" i="3"/>
  <c r="H19" i="3" s="1"/>
  <c r="H38" i="3"/>
  <c r="H39" i="3" s="1"/>
  <c r="H40" i="3"/>
  <c r="H6" i="3"/>
  <c r="H8" i="3"/>
  <c r="H9" i="3" s="1"/>
  <c r="H10" i="3"/>
  <c r="H11" i="3" s="1"/>
  <c r="H12" i="3"/>
  <c r="H13" i="3" s="1"/>
  <c r="H14" i="3"/>
  <c r="H15" i="3" s="1"/>
  <c r="H16" i="3"/>
  <c r="H20" i="3"/>
  <c r="H21" i="3" s="1"/>
  <c r="N6" i="5"/>
  <c r="L18" i="3"/>
  <c r="L19" i="3" s="1"/>
  <c r="L22" i="3"/>
  <c r="L23" i="3" s="1"/>
  <c r="L24" i="3"/>
  <c r="L25" i="3" s="1"/>
  <c r="L26" i="3"/>
  <c r="L27" i="3" s="1"/>
  <c r="L28" i="3"/>
  <c r="L29" i="3" s="1"/>
  <c r="L30" i="3"/>
  <c r="L31" i="3" s="1"/>
  <c r="L32" i="3"/>
  <c r="L34" i="3"/>
  <c r="L35" i="3" s="1"/>
  <c r="L36" i="3"/>
  <c r="L37" i="3" s="1"/>
  <c r="L20" i="3"/>
  <c r="L21" i="3" s="1"/>
  <c r="L38" i="3"/>
  <c r="L39" i="3" s="1"/>
  <c r="L40" i="3"/>
  <c r="L41" i="3" s="1"/>
  <c r="L6" i="3"/>
  <c r="L8" i="3"/>
  <c r="L10" i="3"/>
  <c r="L11" i="3" s="1"/>
  <c r="L12" i="3"/>
  <c r="L13" i="3" s="1"/>
  <c r="L14" i="3"/>
  <c r="L15" i="3" s="1"/>
  <c r="L16" i="3"/>
  <c r="L17" i="3" s="1"/>
  <c r="E20" i="3"/>
  <c r="E21" i="3" s="1"/>
  <c r="E18" i="3"/>
  <c r="E19" i="3" s="1"/>
  <c r="E6" i="3"/>
  <c r="E22" i="3"/>
  <c r="E24" i="3"/>
  <c r="E25" i="3" s="1"/>
  <c r="E26" i="3"/>
  <c r="E27" i="3" s="1"/>
  <c r="E28" i="3"/>
  <c r="E29" i="3" s="1"/>
  <c r="E30" i="3"/>
  <c r="E31" i="3" s="1"/>
  <c r="E32" i="3"/>
  <c r="E33" i="3" s="1"/>
  <c r="E34" i="3"/>
  <c r="E35" i="3" s="1"/>
  <c r="E36" i="3"/>
  <c r="E37" i="3" s="1"/>
  <c r="E38" i="3"/>
  <c r="E39" i="3" s="1"/>
  <c r="E40" i="3"/>
  <c r="E41" i="3" s="1"/>
  <c r="E8" i="3"/>
  <c r="E9" i="3" s="1"/>
  <c r="E10" i="3"/>
  <c r="E11" i="3" s="1"/>
  <c r="E12" i="3"/>
  <c r="E13" i="3" s="1"/>
  <c r="E14" i="3"/>
  <c r="E15" i="3" s="1"/>
  <c r="E16" i="3"/>
  <c r="E17" i="3" s="1"/>
  <c r="I18" i="3"/>
  <c r="I19" i="3" s="1"/>
  <c r="I20" i="3"/>
  <c r="I21" i="3" s="1"/>
  <c r="K6" i="5"/>
  <c r="I22" i="3"/>
  <c r="I23" i="3" s="1"/>
  <c r="I24" i="3"/>
  <c r="I25" i="3" s="1"/>
  <c r="I26" i="3"/>
  <c r="I27" i="3" s="1"/>
  <c r="I28" i="3"/>
  <c r="I29" i="3" s="1"/>
  <c r="I30" i="3"/>
  <c r="I31" i="3" s="1"/>
  <c r="I32" i="3"/>
  <c r="I33" i="3" s="1"/>
  <c r="I34" i="3"/>
  <c r="I35" i="3" s="1"/>
  <c r="I36" i="3"/>
  <c r="I37" i="3" s="1"/>
  <c r="I38" i="3"/>
  <c r="I40" i="3"/>
  <c r="I41" i="3" s="1"/>
  <c r="I6" i="3"/>
  <c r="I8" i="3"/>
  <c r="I9" i="3" s="1"/>
  <c r="I10" i="3"/>
  <c r="I11" i="3" s="1"/>
  <c r="I12" i="3"/>
  <c r="I13" i="3" s="1"/>
  <c r="I14" i="3"/>
  <c r="I16" i="3"/>
  <c r="I17" i="3" s="1"/>
  <c r="M20" i="3"/>
  <c r="M21" i="3" s="1"/>
  <c r="M18" i="3"/>
  <c r="M19" i="3" s="1"/>
  <c r="O6" i="5"/>
  <c r="M22" i="3"/>
  <c r="M23" i="3" s="1"/>
  <c r="M24" i="3"/>
  <c r="M25" i="3" s="1"/>
  <c r="M26" i="3"/>
  <c r="M27" i="3" s="1"/>
  <c r="M28" i="3"/>
  <c r="M29" i="3" s="1"/>
  <c r="M30" i="3"/>
  <c r="M32" i="3"/>
  <c r="M33" i="3" s="1"/>
  <c r="M34" i="3"/>
  <c r="M35" i="3" s="1"/>
  <c r="M36" i="3"/>
  <c r="M37" i="3" s="1"/>
  <c r="M38" i="3"/>
  <c r="M39" i="3" s="1"/>
  <c r="M40" i="3"/>
  <c r="M41" i="3" s="1"/>
  <c r="M6" i="3"/>
  <c r="M8" i="3"/>
  <c r="M9" i="3" s="1"/>
  <c r="M10" i="3"/>
  <c r="M11" i="3" s="1"/>
  <c r="M12" i="3"/>
  <c r="M13" i="3" s="1"/>
  <c r="M14" i="3"/>
  <c r="M15" i="3" s="1"/>
  <c r="M16" i="3"/>
  <c r="M17" i="3" s="1"/>
  <c r="H6" i="5"/>
  <c r="F6" i="3"/>
  <c r="F8" i="3"/>
  <c r="F9" i="3" s="1"/>
  <c r="F10" i="3"/>
  <c r="F11" i="3" s="1"/>
  <c r="F12" i="3"/>
  <c r="F13" i="3" s="1"/>
  <c r="F14" i="3"/>
  <c r="F15" i="3" s="1"/>
  <c r="F16" i="3"/>
  <c r="F17" i="3" s="1"/>
  <c r="F20" i="3"/>
  <c r="F38" i="3"/>
  <c r="F39" i="3" s="1"/>
  <c r="F40" i="3"/>
  <c r="F41" i="3" s="1"/>
  <c r="F18" i="3"/>
  <c r="F19" i="3" s="1"/>
  <c r="F22" i="3"/>
  <c r="F23" i="3" s="1"/>
  <c r="F24" i="3"/>
  <c r="F25" i="3" s="1"/>
  <c r="F26" i="3"/>
  <c r="F27" i="3" s="1"/>
  <c r="F28" i="3"/>
  <c r="F29" i="3" s="1"/>
  <c r="F30" i="3"/>
  <c r="F31" i="3" s="1"/>
  <c r="F32" i="3"/>
  <c r="F33" i="3" s="1"/>
  <c r="F34" i="3"/>
  <c r="F35" i="3" s="1"/>
  <c r="F36" i="3"/>
  <c r="F37" i="3" s="1"/>
  <c r="N6" i="3"/>
  <c r="N8" i="3"/>
  <c r="N9" i="3" s="1"/>
  <c r="N10" i="3"/>
  <c r="N11" i="3" s="1"/>
  <c r="N12" i="3"/>
  <c r="N13" i="3" s="1"/>
  <c r="N14" i="3"/>
  <c r="N15" i="3" s="1"/>
  <c r="N16" i="3"/>
  <c r="N17" i="3" s="1"/>
  <c r="N18" i="3"/>
  <c r="N19" i="3" s="1"/>
  <c r="N38" i="3"/>
  <c r="N39" i="3" s="1"/>
  <c r="N40" i="3"/>
  <c r="N41" i="3" s="1"/>
  <c r="N20" i="3"/>
  <c r="N21" i="3" s="1"/>
  <c r="N22" i="3"/>
  <c r="N23" i="3" s="1"/>
  <c r="N24" i="3"/>
  <c r="N25" i="3" s="1"/>
  <c r="N26" i="3"/>
  <c r="N27" i="3" s="1"/>
  <c r="N28" i="3"/>
  <c r="N30" i="3"/>
  <c r="N31" i="3" s="1"/>
  <c r="N32" i="3"/>
  <c r="N33" i="3" s="1"/>
  <c r="N34" i="3"/>
  <c r="N35" i="3" s="1"/>
  <c r="N36" i="3"/>
  <c r="N37" i="3" s="1"/>
  <c r="C12" i="3"/>
  <c r="C20" i="3"/>
  <c r="C21" i="3" s="1"/>
  <c r="C18" i="3"/>
  <c r="C19" i="3" s="1"/>
  <c r="D6" i="5"/>
  <c r="C34" i="3"/>
  <c r="C35" i="3" s="1"/>
  <c r="C40" i="3"/>
  <c r="C41" i="3" s="1"/>
  <c r="C32" i="3"/>
  <c r="C33" i="3" s="1"/>
  <c r="C24" i="3"/>
  <c r="C25" i="3" s="1"/>
  <c r="C14" i="3"/>
  <c r="C15" i="3" s="1"/>
  <c r="C38" i="3"/>
  <c r="C39" i="3" s="1"/>
  <c r="C30" i="3"/>
  <c r="C31" i="3" s="1"/>
  <c r="C22" i="3"/>
  <c r="C23" i="3" s="1"/>
  <c r="C28" i="3"/>
  <c r="C29" i="3" s="1"/>
  <c r="C16" i="3"/>
  <c r="C17" i="3" s="1"/>
  <c r="C36" i="3"/>
  <c r="C37" i="3" s="1"/>
  <c r="G18" i="3"/>
  <c r="G20" i="3"/>
  <c r="G21" i="3" s="1"/>
  <c r="I6" i="5"/>
  <c r="G6" i="3"/>
  <c r="G8" i="3"/>
  <c r="G9" i="3" s="1"/>
  <c r="G10" i="3"/>
  <c r="G11" i="3" s="1"/>
  <c r="G12" i="3"/>
  <c r="G13" i="3" s="1"/>
  <c r="G14" i="3"/>
  <c r="G15" i="3" s="1"/>
  <c r="G16" i="3"/>
  <c r="G17" i="3" s="1"/>
  <c r="G22" i="3"/>
  <c r="G23" i="3" s="1"/>
  <c r="G24" i="3"/>
  <c r="G25" i="3" s="1"/>
  <c r="G26" i="3"/>
  <c r="G27" i="3" s="1"/>
  <c r="G28" i="3"/>
  <c r="G29" i="3" s="1"/>
  <c r="G30" i="3"/>
  <c r="G31" i="3" s="1"/>
  <c r="G32" i="3"/>
  <c r="G33" i="3" s="1"/>
  <c r="G34" i="3"/>
  <c r="G35" i="3" s="1"/>
  <c r="G36" i="3"/>
  <c r="G37" i="3" s="1"/>
  <c r="G38" i="3"/>
  <c r="G39" i="3" s="1"/>
  <c r="G40" i="3"/>
  <c r="G41" i="3" s="1"/>
  <c r="K20" i="3"/>
  <c r="K21" i="3" s="1"/>
  <c r="K18" i="3"/>
  <c r="K19" i="3" s="1"/>
  <c r="M6" i="5"/>
  <c r="K6" i="3"/>
  <c r="K8" i="3"/>
  <c r="K9" i="3" s="1"/>
  <c r="K10" i="3"/>
  <c r="K12" i="3"/>
  <c r="K13" i="3" s="1"/>
  <c r="K14" i="3"/>
  <c r="K15" i="3" s="1"/>
  <c r="K16" i="3"/>
  <c r="K17" i="3" s="1"/>
  <c r="K38" i="3"/>
  <c r="K39" i="3" s="1"/>
  <c r="K40" i="3"/>
  <c r="K41" i="3" s="1"/>
  <c r="K22" i="3"/>
  <c r="K23" i="3" s="1"/>
  <c r="K24" i="3"/>
  <c r="K25" i="3" s="1"/>
  <c r="K26" i="3"/>
  <c r="K27" i="3" s="1"/>
  <c r="K28" i="3"/>
  <c r="K29" i="3" s="1"/>
  <c r="K30" i="3"/>
  <c r="K31" i="3" s="1"/>
  <c r="K32" i="3"/>
  <c r="K33" i="3" s="1"/>
  <c r="K34" i="3"/>
  <c r="K36" i="3"/>
  <c r="K37" i="3" s="1"/>
  <c r="D8" i="3"/>
  <c r="C8" i="3"/>
  <c r="C10" i="3"/>
  <c r="I10" i="5" l="1"/>
  <c r="I53" i="5" s="1"/>
  <c r="J10" i="5" s="1"/>
  <c r="G7" i="3"/>
  <c r="C27" i="3"/>
  <c r="I7" i="3"/>
  <c r="H7" i="3"/>
  <c r="D25" i="3"/>
  <c r="N7" i="3"/>
  <c r="M31" i="3"/>
  <c r="H41" i="3"/>
  <c r="F7" i="3"/>
  <c r="M13" i="5"/>
  <c r="M16" i="5" s="1"/>
  <c r="I39" i="3"/>
  <c r="E23" i="3"/>
  <c r="L7" i="3"/>
  <c r="N29" i="3"/>
  <c r="F21" i="3"/>
  <c r="I15" i="3"/>
  <c r="E7" i="3"/>
  <c r="L33" i="3"/>
  <c r="J37" i="3"/>
  <c r="J7" i="3"/>
  <c r="K35" i="3"/>
  <c r="K11" i="3"/>
  <c r="L9" i="3"/>
  <c r="J13" i="3"/>
  <c r="K7" i="3"/>
  <c r="G19" i="3"/>
  <c r="M7" i="3"/>
  <c r="H17" i="3"/>
  <c r="D13" i="3"/>
  <c r="C13" i="3"/>
  <c r="C11" i="3"/>
  <c r="C9" i="3"/>
  <c r="M39" i="5" l="1"/>
  <c r="M52" i="5" s="1"/>
  <c r="F13" i="13"/>
  <c r="F16" i="13" s="1"/>
  <c r="F39" i="13" s="1"/>
  <c r="F52" i="13" s="1"/>
  <c r="N13" i="5"/>
  <c r="E16" i="13"/>
  <c r="E39" i="13" s="1"/>
  <c r="K16" i="5"/>
  <c r="J39" i="5" l="1"/>
  <c r="E52" i="13"/>
  <c r="I6" i="11"/>
  <c r="I14" i="11" s="1"/>
  <c r="I18" i="11" s="1"/>
  <c r="I21" i="11" s="1"/>
  <c r="I22" i="11" s="1"/>
  <c r="L16" i="5"/>
  <c r="L39" i="5" s="1"/>
  <c r="L52" i="5" s="1"/>
  <c r="N16" i="5"/>
  <c r="N39" i="5" s="1"/>
  <c r="N52" i="5" s="1"/>
  <c r="O16" i="5"/>
  <c r="O39" i="5" s="1"/>
  <c r="O52" i="5" s="1"/>
  <c r="K39" i="5"/>
  <c r="K52" i="5" s="1"/>
  <c r="I23" i="11" l="1"/>
  <c r="B15" i="12"/>
  <c r="B4" i="12" s="1"/>
  <c r="J52" i="5"/>
  <c r="J53" i="5" s="1"/>
  <c r="E6" i="11"/>
  <c r="E14" i="11" s="1"/>
  <c r="E18" i="11" s="1"/>
  <c r="E21" i="11" s="1"/>
  <c r="E23" i="11" s="1"/>
  <c r="K10" i="5" l="1"/>
  <c r="K53" i="5" s="1"/>
  <c r="L10" i="5" s="1"/>
  <c r="L53" i="5" s="1"/>
  <c r="M10" i="5" s="1"/>
  <c r="M53" i="5" s="1"/>
  <c r="N10" i="5" s="1"/>
  <c r="N53" i="5" s="1"/>
  <c r="O10" i="5" s="1"/>
  <c r="O53" i="5" s="1"/>
  <c r="D10" i="13" s="1"/>
  <c r="D53" i="13" s="1"/>
  <c r="E10" i="13" s="1"/>
  <c r="E53" i="13" s="1"/>
  <c r="F10" i="13" s="1"/>
  <c r="F53" i="13" l="1"/>
  <c r="G10" i="13" s="1"/>
  <c r="G53" i="13" s="1"/>
  <c r="H10" i="13" s="1"/>
  <c r="H53" i="13" s="1"/>
  <c r="I10" i="13" s="1"/>
  <c r="I53" i="13" s="1"/>
  <c r="J10" i="13" s="1"/>
  <c r="J53" i="13" s="1"/>
  <c r="K10" i="13" s="1"/>
  <c r="K53" i="13" s="1"/>
  <c r="L10" i="13" s="1"/>
  <c r="L53" i="13" s="1"/>
  <c r="M10" i="13" s="1"/>
  <c r="M53" i="13" s="1"/>
  <c r="N10" i="13" s="1"/>
  <c r="N53" i="13" s="1"/>
  <c r="O10" i="13" s="1"/>
  <c r="O53" i="13" s="1"/>
  <c r="D10" i="15" l="1"/>
  <c r="D54" i="15" s="1"/>
  <c r="E10" i="15" s="1"/>
  <c r="E54" i="15" s="1"/>
  <c r="F10" i="15" s="1"/>
  <c r="F54" i="15" s="1"/>
  <c r="G10" i="15" s="1"/>
  <c r="G54" i="15" s="1"/>
  <c r="H10" i="15" s="1"/>
  <c r="H54" i="15" s="1"/>
  <c r="I10" i="15" s="1"/>
  <c r="I54" i="15" s="1"/>
  <c r="J10" i="15" s="1"/>
  <c r="J54" i="15" s="1"/>
  <c r="K10" i="15" s="1"/>
  <c r="K54" i="15" s="1"/>
  <c r="L10" i="15" s="1"/>
  <c r="L54" i="15" s="1"/>
  <c r="M10" i="15" s="1"/>
  <c r="M54" i="15" s="1"/>
  <c r="N10" i="15" s="1"/>
  <c r="N54" i="15" s="1"/>
  <c r="O10" i="15" s="1"/>
  <c r="O54" i="15" s="1"/>
  <c r="D10" i="16" s="1"/>
  <c r="D54" i="16" s="1"/>
  <c r="E10" i="16" s="1"/>
  <c r="E54" i="16" s="1"/>
  <c r="F10" i="16" s="1"/>
  <c r="F54" i="16" s="1"/>
  <c r="G10" i="16" s="1"/>
  <c r="G54" i="16" s="1"/>
  <c r="H10" i="16" s="1"/>
  <c r="H54" i="16" s="1"/>
  <c r="I10" i="16" s="1"/>
  <c r="I54" i="16" s="1"/>
  <c r="J10" i="16" s="1"/>
  <c r="J54" i="16" s="1"/>
  <c r="K10" i="16" s="1"/>
  <c r="K54" i="16" s="1"/>
  <c r="L10" i="16" s="1"/>
  <c r="L54" i="16" s="1"/>
  <c r="M10" i="16" s="1"/>
  <c r="M54" i="16" s="1"/>
  <c r="N10" i="16" s="1"/>
  <c r="N54" i="16" s="1"/>
  <c r="O10" i="16" s="1"/>
  <c r="O54" i="16" s="1"/>
  <c r="D10" i="17" s="1"/>
  <c r="D54" i="17" s="1"/>
  <c r="E10" i="17" s="1"/>
  <c r="E54" i="17" s="1"/>
  <c r="F10" i="17" s="1"/>
  <c r="F54" i="17" s="1"/>
  <c r="G10" i="17" s="1"/>
  <c r="G54" i="17" s="1"/>
  <c r="H10" i="17" s="1"/>
  <c r="H54" i="17" s="1"/>
  <c r="I10" i="17" s="1"/>
  <c r="I54" i="17" s="1"/>
  <c r="J10" i="17" s="1"/>
  <c r="J54" i="17" s="1"/>
  <c r="K10" i="17" s="1"/>
  <c r="K54" i="17" s="1"/>
  <c r="L10" i="17" s="1"/>
  <c r="L54" i="17" s="1"/>
  <c r="M10" i="17" s="1"/>
  <c r="M54" i="17" s="1"/>
  <c r="N10" i="17" s="1"/>
  <c r="N54" i="17" s="1"/>
  <c r="O10" i="17" s="1"/>
  <c r="O54" i="17" s="1"/>
</calcChain>
</file>

<file path=xl/sharedStrings.xml><?xml version="1.0" encoding="utf-8"?>
<sst xmlns="http://schemas.openxmlformats.org/spreadsheetml/2006/main" count="619" uniqueCount="353">
  <si>
    <t>稼働率90％</t>
    <rPh sb="0" eb="2">
      <t>カドウ</t>
    </rPh>
    <rPh sb="2" eb="3">
      <t>リツ</t>
    </rPh>
    <phoneticPr fontId="1"/>
  </si>
  <si>
    <t>稼働率85％</t>
    <rPh sb="0" eb="2">
      <t>カドウ</t>
    </rPh>
    <rPh sb="2" eb="3">
      <t>リツ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</si>
  <si>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</si>
  <si>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</si>
  <si>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</si>
  <si>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</si>
  <si>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</si>
  <si>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</si>
  <si>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</si>
  <si>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</si>
  <si>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</si>
  <si>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</si>
  <si>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</si>
  <si>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</si>
  <si>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稼働率80％</t>
    <rPh sb="0" eb="2">
      <t>カドウ</t>
    </rPh>
    <rPh sb="2" eb="3">
      <t>リツ</t>
    </rPh>
    <phoneticPr fontId="1"/>
  </si>
  <si>
    <t>稼働率75％</t>
    <rPh sb="0" eb="2">
      <t>カドウ</t>
    </rPh>
    <rPh sb="2" eb="3">
      <t>リツ</t>
    </rPh>
    <phoneticPr fontId="1"/>
  </si>
  <si>
    <t>一日定員</t>
    <rPh sb="0" eb="2">
      <t>イチニチ</t>
    </rPh>
    <rPh sb="2" eb="4">
      <t>テイイン</t>
    </rPh>
    <phoneticPr fontId="1"/>
  </si>
  <si>
    <t>稼働日数</t>
    <rPh sb="0" eb="2">
      <t>カドウ</t>
    </rPh>
    <rPh sb="2" eb="4">
      <t>ニッスウ</t>
    </rPh>
    <phoneticPr fontId="1"/>
  </si>
  <si>
    <t>総稼働枠</t>
    <rPh sb="0" eb="1">
      <t>ソウ</t>
    </rPh>
    <rPh sb="1" eb="3">
      <t>カドウ</t>
    </rPh>
    <rPh sb="3" eb="4">
      <t>ワク</t>
    </rPh>
    <phoneticPr fontId="1"/>
  </si>
  <si>
    <t>月金１８名</t>
    <rPh sb="0" eb="1">
      <t>ゲツ</t>
    </rPh>
    <rPh sb="1" eb="2">
      <t>キン</t>
    </rPh>
    <rPh sb="4" eb="5">
      <t>メイ</t>
    </rPh>
    <phoneticPr fontId="1"/>
  </si>
  <si>
    <t>稼働率70％</t>
    <rPh sb="0" eb="2">
      <t>カドウ</t>
    </rPh>
    <rPh sb="2" eb="3">
      <t>リツ</t>
    </rPh>
    <phoneticPr fontId="1"/>
  </si>
  <si>
    <t>稼働率65％</t>
    <rPh sb="0" eb="2">
      <t>カドウ</t>
    </rPh>
    <rPh sb="2" eb="3">
      <t>リツ</t>
    </rPh>
    <phoneticPr fontId="1"/>
  </si>
  <si>
    <t>稼働率60％</t>
    <rPh sb="0" eb="2">
      <t>カドウ</t>
    </rPh>
    <rPh sb="2" eb="3">
      <t>リツ</t>
    </rPh>
    <phoneticPr fontId="1"/>
  </si>
  <si>
    <t>稼働率55％</t>
    <rPh sb="0" eb="2">
      <t>カドウ</t>
    </rPh>
    <rPh sb="2" eb="3">
      <t>リツ</t>
    </rPh>
    <phoneticPr fontId="1"/>
  </si>
  <si>
    <t>稼働率50％</t>
    <rPh sb="0" eb="2">
      <t>カドウ</t>
    </rPh>
    <rPh sb="2" eb="3">
      <t>リツ</t>
    </rPh>
    <phoneticPr fontId="1"/>
  </si>
  <si>
    <t>稼働率45％</t>
    <rPh sb="0" eb="2">
      <t>カドウ</t>
    </rPh>
    <rPh sb="2" eb="3">
      <t>リツ</t>
    </rPh>
    <phoneticPr fontId="1"/>
  </si>
  <si>
    <t>稼働率40％</t>
    <rPh sb="0" eb="2">
      <t>カドウ</t>
    </rPh>
    <rPh sb="2" eb="3">
      <t>リツ</t>
    </rPh>
    <phoneticPr fontId="1"/>
  </si>
  <si>
    <t>稼働率35％</t>
    <rPh sb="0" eb="2">
      <t>カドウ</t>
    </rPh>
    <rPh sb="2" eb="3">
      <t>リツ</t>
    </rPh>
    <phoneticPr fontId="1"/>
  </si>
  <si>
    <t>稼働率30％</t>
    <rPh sb="0" eb="2">
      <t>カドウ</t>
    </rPh>
    <rPh sb="2" eb="3">
      <t>リツ</t>
    </rPh>
    <phoneticPr fontId="1"/>
  </si>
  <si>
    <t>稼働率25％</t>
    <rPh sb="0" eb="2">
      <t>カドウ</t>
    </rPh>
    <rPh sb="2" eb="3">
      <t>リツ</t>
    </rPh>
    <phoneticPr fontId="1"/>
  </si>
  <si>
    <t>稼働率20％</t>
    <rPh sb="0" eb="2">
      <t>カドウ</t>
    </rPh>
    <rPh sb="2" eb="3">
      <t>リツ</t>
    </rPh>
    <phoneticPr fontId="1"/>
  </si>
  <si>
    <t>稼働率15％</t>
    <rPh sb="0" eb="2">
      <t>カドウ</t>
    </rPh>
    <rPh sb="2" eb="3">
      <t>リツ</t>
    </rPh>
    <phoneticPr fontId="1"/>
  </si>
  <si>
    <t>稼働率10％</t>
    <rPh sb="0" eb="2">
      <t>カドウ</t>
    </rPh>
    <rPh sb="2" eb="3">
      <t>リツ</t>
    </rPh>
    <phoneticPr fontId="1"/>
  </si>
  <si>
    <t>稼働率5％</t>
    <rPh sb="0" eb="2">
      <t>カドウ</t>
    </rPh>
    <rPh sb="2" eb="3">
      <t>リツ</t>
    </rPh>
    <phoneticPr fontId="1"/>
  </si>
  <si>
    <t>稼働率</t>
    <rPh sb="0" eb="2">
      <t>カドウ</t>
    </rPh>
    <rPh sb="2" eb="3">
      <t>リツ</t>
    </rPh>
    <phoneticPr fontId="1"/>
  </si>
  <si>
    <t>利用者負担請求額</t>
    <rPh sb="0" eb="3">
      <t>リヨウシャ</t>
    </rPh>
    <rPh sb="3" eb="5">
      <t>フタン</t>
    </rPh>
    <rPh sb="5" eb="7">
      <t>セイキュウ</t>
    </rPh>
    <rPh sb="7" eb="8">
      <t>ガク</t>
    </rPh>
    <phoneticPr fontId="1"/>
  </si>
  <si>
    <t>延べ利用者見込み</t>
    <rPh sb="0" eb="1">
      <t>ノ</t>
    </rPh>
    <rPh sb="2" eb="4">
      <t>リヨウ</t>
    </rPh>
    <rPh sb="4" eb="5">
      <t>シャ</t>
    </rPh>
    <rPh sb="5" eb="7">
      <t>ミコ</t>
    </rPh>
    <phoneticPr fontId="1"/>
  </si>
  <si>
    <t>１日平均利用料／１人当たり</t>
    <rPh sb="1" eb="2">
      <t>ヒ</t>
    </rPh>
    <rPh sb="2" eb="4">
      <t>ヘイキン</t>
    </rPh>
    <rPh sb="4" eb="7">
      <t>リヨウリョウ</t>
    </rPh>
    <rPh sb="9" eb="10">
      <t>ヒト</t>
    </rPh>
    <rPh sb="10" eb="11">
      <t>ア</t>
    </rPh>
    <phoneticPr fontId="1"/>
  </si>
  <si>
    <t>要介護度別１人あたり利用者報酬</t>
    <rPh sb="0" eb="3">
      <t>ヨウカイゴ</t>
    </rPh>
    <rPh sb="3" eb="4">
      <t>ド</t>
    </rPh>
    <rPh sb="4" eb="5">
      <t>ベツ</t>
    </rPh>
    <rPh sb="6" eb="7">
      <t>ヒト</t>
    </rPh>
    <rPh sb="10" eb="13">
      <t>リヨウシャ</t>
    </rPh>
    <rPh sb="13" eb="15">
      <t>ホウシュウ</t>
    </rPh>
    <phoneticPr fontId="8"/>
  </si>
  <si>
    <t>基本報酬　×　地域区分　＝　１人あたり利用者報酬／回</t>
    <rPh sb="0" eb="2">
      <t>キホン</t>
    </rPh>
    <rPh sb="2" eb="4">
      <t>ホウシュウ</t>
    </rPh>
    <rPh sb="7" eb="9">
      <t>チイキ</t>
    </rPh>
    <rPh sb="9" eb="11">
      <t>クブン</t>
    </rPh>
    <rPh sb="15" eb="16">
      <t>ヒト</t>
    </rPh>
    <rPh sb="19" eb="22">
      <t>リヨウシャ</t>
    </rPh>
    <rPh sb="22" eb="24">
      <t>ホウシュウ</t>
    </rPh>
    <rPh sb="25" eb="26">
      <t>カイ</t>
    </rPh>
    <phoneticPr fontId="8"/>
  </si>
  <si>
    <t>平成３０年　地域密着型通所介護　要介護度別基本報酬　7時間以上８時間未満</t>
    <rPh sb="0" eb="2">
      <t>ヘイセイ</t>
    </rPh>
    <rPh sb="4" eb="5">
      <t>ネン</t>
    </rPh>
    <rPh sb="6" eb="8">
      <t>チイキ</t>
    </rPh>
    <rPh sb="8" eb="11">
      <t>ミッチャクガタ</t>
    </rPh>
    <rPh sb="11" eb="13">
      <t>ツウショ</t>
    </rPh>
    <rPh sb="13" eb="15">
      <t>カイゴ</t>
    </rPh>
    <rPh sb="16" eb="17">
      <t>ヨウ</t>
    </rPh>
    <rPh sb="17" eb="19">
      <t>カイゴ</t>
    </rPh>
    <rPh sb="19" eb="20">
      <t>ド</t>
    </rPh>
    <rPh sb="20" eb="21">
      <t>ベツ</t>
    </rPh>
    <rPh sb="21" eb="23">
      <t>キホン</t>
    </rPh>
    <rPh sb="23" eb="25">
      <t>ホウシュウ</t>
    </rPh>
    <rPh sb="27" eb="29">
      <t>ジカン</t>
    </rPh>
    <rPh sb="29" eb="31">
      <t>イジョウ</t>
    </rPh>
    <rPh sb="32" eb="34">
      <t>ジカン</t>
    </rPh>
    <rPh sb="34" eb="36">
      <t>ミマン</t>
    </rPh>
    <phoneticPr fontId="8"/>
  </si>
  <si>
    <t>地域区分　板橋区１級地（１０．９０円）</t>
    <rPh sb="0" eb="2">
      <t>チイキ</t>
    </rPh>
    <rPh sb="2" eb="4">
      <t>クブン</t>
    </rPh>
    <rPh sb="5" eb="8">
      <t>イタバシク</t>
    </rPh>
    <rPh sb="9" eb="10">
      <t>キュウ</t>
    </rPh>
    <rPh sb="10" eb="11">
      <t>チ</t>
    </rPh>
    <rPh sb="17" eb="18">
      <t>エン</t>
    </rPh>
    <phoneticPr fontId="8"/>
  </si>
  <si>
    <t>単位</t>
    <rPh sb="0" eb="2">
      <t>タンイ</t>
    </rPh>
    <phoneticPr fontId="8"/>
  </si>
  <si>
    <t>要介護１</t>
    <rPh sb="0" eb="1">
      <t>ヨウ</t>
    </rPh>
    <rPh sb="1" eb="3">
      <t>カイゴ</t>
    </rPh>
    <phoneticPr fontId="8"/>
  </si>
  <si>
    <t>要介護２</t>
    <rPh sb="0" eb="1">
      <t>ヨウ</t>
    </rPh>
    <rPh sb="1" eb="3">
      <t>カイゴ</t>
    </rPh>
    <phoneticPr fontId="8"/>
  </si>
  <si>
    <t>要介護３</t>
    <rPh sb="0" eb="1">
      <t>ヨウ</t>
    </rPh>
    <rPh sb="1" eb="3">
      <t>カイゴ</t>
    </rPh>
    <phoneticPr fontId="8"/>
  </si>
  <si>
    <t>要介護４</t>
    <rPh sb="0" eb="1">
      <t>ヨウ</t>
    </rPh>
    <rPh sb="1" eb="3">
      <t>カイゴ</t>
    </rPh>
    <phoneticPr fontId="8"/>
  </si>
  <si>
    <t>要介護５</t>
    <rPh sb="0" eb="1">
      <t>ヨウ</t>
    </rPh>
    <rPh sb="1" eb="3">
      <t>カイゴ</t>
    </rPh>
    <phoneticPr fontId="8"/>
  </si>
  <si>
    <t>想定顧客基本単価</t>
    <rPh sb="0" eb="2">
      <t>ソウテイ</t>
    </rPh>
    <rPh sb="2" eb="4">
      <t>コキャク</t>
    </rPh>
    <rPh sb="4" eb="6">
      <t>キホン</t>
    </rPh>
    <rPh sb="6" eb="8">
      <t>タンカ</t>
    </rPh>
    <phoneticPr fontId="8"/>
  </si>
  <si>
    <t>稼働日／月</t>
    <rPh sb="0" eb="2">
      <t>カドウ</t>
    </rPh>
    <rPh sb="2" eb="3">
      <t>ヒ</t>
    </rPh>
    <rPh sb="4" eb="5">
      <t>ツキ</t>
    </rPh>
    <phoneticPr fontId="8"/>
  </si>
  <si>
    <t>平均利用回数／週</t>
    <rPh sb="0" eb="2">
      <t>ヘイキン</t>
    </rPh>
    <rPh sb="2" eb="4">
      <t>リヨウ</t>
    </rPh>
    <rPh sb="4" eb="6">
      <t>カイスウ</t>
    </rPh>
    <rPh sb="7" eb="8">
      <t>シュウ</t>
    </rPh>
    <phoneticPr fontId="8"/>
  </si>
  <si>
    <t>最大稼働人数／日</t>
    <rPh sb="0" eb="2">
      <t>サイダイ</t>
    </rPh>
    <rPh sb="2" eb="4">
      <t>カドウ</t>
    </rPh>
    <rPh sb="4" eb="6">
      <t>ニンズウ</t>
    </rPh>
    <rPh sb="7" eb="8">
      <t>ヒ</t>
    </rPh>
    <phoneticPr fontId="8"/>
  </si>
  <si>
    <t>平均利用回数／月</t>
    <rPh sb="0" eb="2">
      <t>ヘイキン</t>
    </rPh>
    <rPh sb="2" eb="4">
      <t>リヨウ</t>
    </rPh>
    <rPh sb="4" eb="6">
      <t>カイスウ</t>
    </rPh>
    <rPh sb="7" eb="8">
      <t>ツキ</t>
    </rPh>
    <phoneticPr fontId="8"/>
  </si>
  <si>
    <t>最大稼働人数／月</t>
    <rPh sb="0" eb="2">
      <t>サイダイ</t>
    </rPh>
    <rPh sb="2" eb="4">
      <t>カドウ</t>
    </rPh>
    <rPh sb="4" eb="6">
      <t>ニンズウ</t>
    </rPh>
    <rPh sb="7" eb="8">
      <t>ツキ</t>
    </rPh>
    <phoneticPr fontId="8"/>
  </si>
  <si>
    <t>最大契約数／月</t>
    <rPh sb="0" eb="2">
      <t>サイダイ</t>
    </rPh>
    <rPh sb="2" eb="5">
      <t>ケイヤクスウ</t>
    </rPh>
    <rPh sb="6" eb="7">
      <t>ツキ</t>
    </rPh>
    <phoneticPr fontId="8"/>
  </si>
  <si>
    <t>人数別平均予算</t>
    <rPh sb="0" eb="2">
      <t>ニンズウ</t>
    </rPh>
    <rPh sb="2" eb="3">
      <t>ベツ</t>
    </rPh>
    <rPh sb="3" eb="5">
      <t>ヘイキン</t>
    </rPh>
    <rPh sb="5" eb="7">
      <t>ヨサン</t>
    </rPh>
    <phoneticPr fontId="8"/>
  </si>
  <si>
    <t>平均人数／日</t>
    <rPh sb="0" eb="2">
      <t>ヘイキン</t>
    </rPh>
    <rPh sb="2" eb="4">
      <t>ニンズウ</t>
    </rPh>
    <rPh sb="5" eb="6">
      <t>ヒ</t>
    </rPh>
    <phoneticPr fontId="8"/>
  </si>
  <si>
    <t>平均単価</t>
    <rPh sb="0" eb="2">
      <t>ヘイキン</t>
    </rPh>
    <rPh sb="2" eb="4">
      <t>タンカ</t>
    </rPh>
    <phoneticPr fontId="8"/>
  </si>
  <si>
    <t>稼働日数／月</t>
    <rPh sb="0" eb="2">
      <t>カドウ</t>
    </rPh>
    <rPh sb="2" eb="4">
      <t>ニッスウ</t>
    </rPh>
    <rPh sb="5" eb="6">
      <t>ツキ</t>
    </rPh>
    <phoneticPr fontId="8"/>
  </si>
  <si>
    <t>平均契約数</t>
    <rPh sb="0" eb="2">
      <t>ヘイキン</t>
    </rPh>
    <rPh sb="2" eb="5">
      <t>ケイヤクスウ</t>
    </rPh>
    <phoneticPr fontId="8"/>
  </si>
  <si>
    <t>※　稼働日２１日／月　計算</t>
    <phoneticPr fontId="8"/>
  </si>
  <si>
    <t>共生型の場合</t>
    <rPh sb="0" eb="3">
      <t>キョウセイガタ</t>
    </rPh>
    <rPh sb="4" eb="6">
      <t>バアイ</t>
    </rPh>
    <phoneticPr fontId="8"/>
  </si>
  <si>
    <t>共生型では不可</t>
    <rPh sb="0" eb="3">
      <t>キョウセイガタ</t>
    </rPh>
    <rPh sb="5" eb="7">
      <t>フカ</t>
    </rPh>
    <phoneticPr fontId="8"/>
  </si>
  <si>
    <t>時限措置廃止</t>
    <rPh sb="0" eb="2">
      <t>ジゲン</t>
    </rPh>
    <rPh sb="2" eb="4">
      <t>ソチ</t>
    </rPh>
    <rPh sb="4" eb="6">
      <t>ハイシ</t>
    </rPh>
    <phoneticPr fontId="8"/>
  </si>
  <si>
    <t>取得想定加算一覧</t>
    <rPh sb="0" eb="2">
      <t>シュトク</t>
    </rPh>
    <rPh sb="2" eb="4">
      <t>ソウテイ</t>
    </rPh>
    <rPh sb="4" eb="6">
      <t>カサン</t>
    </rPh>
    <rPh sb="6" eb="8">
      <t>イチラン</t>
    </rPh>
    <phoneticPr fontId="8"/>
  </si>
  <si>
    <t>算定回数等</t>
    <rPh sb="0" eb="2">
      <t>サンテイ</t>
    </rPh>
    <rPh sb="2" eb="4">
      <t>カイスウ</t>
    </rPh>
    <rPh sb="4" eb="5">
      <t>トウ</t>
    </rPh>
    <phoneticPr fontId="8"/>
  </si>
  <si>
    <t>共生型生活介護サービス費（Ⅰ）</t>
    <phoneticPr fontId="8"/>
  </si>
  <si>
    <t>入浴加算</t>
    <rPh sb="0" eb="2">
      <t>ニュウヨク</t>
    </rPh>
    <rPh sb="2" eb="4">
      <t>カサン</t>
    </rPh>
    <phoneticPr fontId="8"/>
  </si>
  <si>
    <t>回</t>
    <rPh sb="0" eb="1">
      <t>カイ</t>
    </rPh>
    <phoneticPr fontId="8"/>
  </si>
  <si>
    <t>生活機能向上訓練加算</t>
    <rPh sb="0" eb="2">
      <t>セイカツ</t>
    </rPh>
    <rPh sb="2" eb="4">
      <t>キノウ</t>
    </rPh>
    <rPh sb="4" eb="6">
      <t>コウジョウ</t>
    </rPh>
    <rPh sb="6" eb="8">
      <t>クンレン</t>
    </rPh>
    <rPh sb="8" eb="10">
      <t>カサン</t>
    </rPh>
    <phoneticPr fontId="8"/>
  </si>
  <si>
    <t>通所リハ、訪問リハとの連携が必要</t>
    <phoneticPr fontId="8"/>
  </si>
  <si>
    <t>月</t>
    <rPh sb="0" eb="1">
      <t>ツキ</t>
    </rPh>
    <phoneticPr fontId="8"/>
  </si>
  <si>
    <t>（個別加算ⅠⅡ算定時）</t>
    <rPh sb="2" eb="3">
      <t>ベツ</t>
    </rPh>
    <rPh sb="3" eb="5">
      <t>カサン</t>
    </rPh>
    <phoneticPr fontId="8"/>
  </si>
  <si>
    <t>個別機能訓練加算</t>
    <phoneticPr fontId="8"/>
  </si>
  <si>
    <t>稼働後半年　可動域訓練、柔整師等と連携</t>
    <phoneticPr fontId="8"/>
  </si>
  <si>
    <t>（Ⅰ）</t>
    <phoneticPr fontId="8"/>
  </si>
  <si>
    <t>日</t>
    <rPh sb="0" eb="1">
      <t>ヒ</t>
    </rPh>
    <phoneticPr fontId="8"/>
  </si>
  <si>
    <t>（Ⅱ）</t>
    <phoneticPr fontId="8"/>
  </si>
  <si>
    <t>ADL維持加算</t>
    <phoneticPr fontId="8"/>
  </si>
  <si>
    <t>（共生型）生活相談員配置等加算</t>
    <rPh sb="1" eb="4">
      <t>キョウセイガタ</t>
    </rPh>
    <rPh sb="5" eb="7">
      <t>セイカツ</t>
    </rPh>
    <rPh sb="7" eb="10">
      <t>ソウダンイン</t>
    </rPh>
    <rPh sb="10" eb="12">
      <t>ハイチ</t>
    </rPh>
    <rPh sb="12" eb="13">
      <t>トウ</t>
    </rPh>
    <rPh sb="13" eb="15">
      <t>カサン</t>
    </rPh>
    <phoneticPr fontId="8"/>
  </si>
  <si>
    <t>中重度体制ケア加算</t>
    <rPh sb="0" eb="1">
      <t>チュウ</t>
    </rPh>
    <rPh sb="1" eb="3">
      <t>ジュウド</t>
    </rPh>
    <rPh sb="3" eb="5">
      <t>タイセイ</t>
    </rPh>
    <rPh sb="7" eb="9">
      <t>カサン</t>
    </rPh>
    <phoneticPr fontId="8"/>
  </si>
  <si>
    <t>日×人</t>
    <rPh sb="0" eb="1">
      <t>ヒ</t>
    </rPh>
    <rPh sb="2" eb="3">
      <t>ヒト</t>
    </rPh>
    <phoneticPr fontId="8"/>
  </si>
  <si>
    <t>基準’　常勤換算、看護師配置等　月額１８万円程度</t>
    <rPh sb="0" eb="2">
      <t>キジュン</t>
    </rPh>
    <rPh sb="4" eb="6">
      <t>ジョウキン</t>
    </rPh>
    <rPh sb="6" eb="8">
      <t>カンサン</t>
    </rPh>
    <rPh sb="9" eb="12">
      <t>カンゴシ</t>
    </rPh>
    <rPh sb="12" eb="14">
      <t>ハイチ</t>
    </rPh>
    <rPh sb="14" eb="15">
      <t>トウ</t>
    </rPh>
    <rPh sb="16" eb="18">
      <t>ゲツガク</t>
    </rPh>
    <rPh sb="20" eb="21">
      <t>マン</t>
    </rPh>
    <rPh sb="21" eb="22">
      <t>エン</t>
    </rPh>
    <rPh sb="22" eb="24">
      <t>テイド</t>
    </rPh>
    <phoneticPr fontId="8"/>
  </si>
  <si>
    <t>認知症加算</t>
    <rPh sb="0" eb="3">
      <t>ニンチショウ</t>
    </rPh>
    <rPh sb="3" eb="5">
      <t>カサン</t>
    </rPh>
    <phoneticPr fontId="8"/>
  </si>
  <si>
    <t>研修終了スタッフ必要か？</t>
    <rPh sb="0" eb="2">
      <t>ケンシュウ</t>
    </rPh>
    <rPh sb="2" eb="4">
      <t>シュウリョウ</t>
    </rPh>
    <rPh sb="8" eb="10">
      <t>ヒツヨウ</t>
    </rPh>
    <phoneticPr fontId="8"/>
  </si>
  <si>
    <t>若年性認知症利用者受入れ加算</t>
    <rPh sb="0" eb="3">
      <t>ジャクネンセイ</t>
    </rPh>
    <rPh sb="3" eb="6">
      <t>ニンチショウ</t>
    </rPh>
    <rPh sb="6" eb="9">
      <t>リヨウシャ</t>
    </rPh>
    <rPh sb="9" eb="11">
      <t>ウケイ</t>
    </rPh>
    <rPh sb="12" eb="14">
      <t>カサン</t>
    </rPh>
    <phoneticPr fontId="8"/>
  </si>
  <si>
    <t>認知症加算時NG</t>
    <rPh sb="0" eb="3">
      <t>ニンチショウ</t>
    </rPh>
    <rPh sb="3" eb="5">
      <t>カサン</t>
    </rPh>
    <rPh sb="5" eb="6">
      <t>ジ</t>
    </rPh>
    <phoneticPr fontId="8"/>
  </si>
  <si>
    <t>栄養改善加算</t>
    <rPh sb="0" eb="2">
      <t>エイヨウ</t>
    </rPh>
    <rPh sb="2" eb="4">
      <t>カイゼン</t>
    </rPh>
    <rPh sb="4" eb="6">
      <t>カサン</t>
    </rPh>
    <phoneticPr fontId="8"/>
  </si>
  <si>
    <t>２／月</t>
    <rPh sb="2" eb="3">
      <t>ツキ</t>
    </rPh>
    <phoneticPr fontId="8"/>
  </si>
  <si>
    <t>管理栄養士の配置</t>
    <rPh sb="0" eb="2">
      <t>カンリ</t>
    </rPh>
    <rPh sb="2" eb="5">
      <t>エイヨウシ</t>
    </rPh>
    <rPh sb="6" eb="8">
      <t>ハイチ</t>
    </rPh>
    <phoneticPr fontId="8"/>
  </si>
  <si>
    <t>原則３カ月が限度</t>
    <rPh sb="0" eb="2">
      <t>ゲンソク</t>
    </rPh>
    <rPh sb="4" eb="5">
      <t>ゲツ</t>
    </rPh>
    <rPh sb="6" eb="8">
      <t>ゲンド</t>
    </rPh>
    <phoneticPr fontId="8"/>
  </si>
  <si>
    <t>栄養スクリーニング</t>
    <rPh sb="0" eb="2">
      <t>エイヨウ</t>
    </rPh>
    <phoneticPr fontId="8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</si>
  <si>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8"/>
  </si>
  <si>
    <t>看護師の配置</t>
    <rPh sb="0" eb="3">
      <t>カンゴシ</t>
    </rPh>
    <rPh sb="4" eb="6">
      <t>ハイチ</t>
    </rPh>
    <phoneticPr fontId="8"/>
  </si>
  <si>
    <t>サービス提供体制加算</t>
    <rPh sb="4" eb="6">
      <t>テイキョウ</t>
    </rPh>
    <rPh sb="6" eb="8">
      <t>タイセイ</t>
    </rPh>
    <rPh sb="8" eb="10">
      <t>カサン</t>
    </rPh>
    <phoneticPr fontId="8"/>
  </si>
  <si>
    <t>（Ⅰ）イ</t>
    <phoneticPr fontId="8"/>
  </si>
  <si>
    <t>介護福祉士５０／１００以上</t>
    <rPh sb="0" eb="2">
      <t>カイゴ</t>
    </rPh>
    <rPh sb="2" eb="5">
      <t>フクシシ</t>
    </rPh>
    <rPh sb="11" eb="13">
      <t>イジョウ</t>
    </rPh>
    <phoneticPr fontId="8"/>
  </si>
  <si>
    <t>（Ⅰ）ロ</t>
    <phoneticPr fontId="8"/>
  </si>
  <si>
    <t>介護福祉士４０／１００以上</t>
    <rPh sb="0" eb="2">
      <t>カイゴ</t>
    </rPh>
    <rPh sb="2" eb="5">
      <t>フクシシ</t>
    </rPh>
    <rPh sb="11" eb="13">
      <t>イジョウ</t>
    </rPh>
    <phoneticPr fontId="8"/>
  </si>
  <si>
    <t>勤続３年以上が３０／１００</t>
    <rPh sb="0" eb="2">
      <t>キンゾク</t>
    </rPh>
    <rPh sb="3" eb="4">
      <t>ネン</t>
    </rPh>
    <rPh sb="4" eb="6">
      <t>イジョウ</t>
    </rPh>
    <phoneticPr fontId="8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</si>
  <si>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8"/>
  </si>
  <si>
    <t>職員１人あたり</t>
    <rPh sb="0" eb="2">
      <t>ショクイン</t>
    </rPh>
    <rPh sb="3" eb="4">
      <t>ニン</t>
    </rPh>
    <phoneticPr fontId="8"/>
  </si>
  <si>
    <t xml:space="preserve">
</t>
    <phoneticPr fontId="8"/>
  </si>
  <si>
    <t xml:space="preserve">総単位数の 1000 分の 59 </t>
    <phoneticPr fontId="8"/>
  </si>
  <si>
    <t xml:space="preserve">総単位数の 1000 分の 43 </t>
    <phoneticPr fontId="8"/>
  </si>
  <si>
    <t>（Ⅲ）</t>
    <phoneticPr fontId="8"/>
  </si>
  <si>
    <t xml:space="preserve">総単位数の 1000 分の 23 </t>
    <phoneticPr fontId="8"/>
  </si>
  <si>
    <t>（Ⅳ）</t>
    <phoneticPr fontId="8"/>
  </si>
  <si>
    <t xml:space="preserve">（３）の 100 分の 90 </t>
    <phoneticPr fontId="8"/>
  </si>
  <si>
    <t>（Ⅴ）</t>
    <phoneticPr fontId="8"/>
  </si>
  <si>
    <t xml:space="preserve">（３）の 100 分の 80  </t>
    <phoneticPr fontId="8"/>
  </si>
  <si>
    <t>減算想定</t>
    <rPh sb="0" eb="2">
      <t>ゲンサン</t>
    </rPh>
    <rPh sb="2" eb="4">
      <t>ソウテイ</t>
    </rPh>
    <phoneticPr fontId="8"/>
  </si>
  <si>
    <t>同一建物</t>
    <rPh sb="0" eb="2">
      <t>ドウイツ</t>
    </rPh>
    <rPh sb="2" eb="4">
      <t>タテモノ</t>
    </rPh>
    <phoneticPr fontId="8"/>
  </si>
  <si>
    <t>送迎を行わない</t>
    <rPh sb="0" eb="2">
      <t>ソウゲイ</t>
    </rPh>
    <rPh sb="3" eb="4">
      <t>オコナ</t>
    </rPh>
    <phoneticPr fontId="8"/>
  </si>
  <si>
    <t>片道</t>
    <rPh sb="0" eb="2">
      <t>カタミチ</t>
    </rPh>
    <phoneticPr fontId="8"/>
  </si>
  <si>
    <t>但し、同一建物である場合は減算しない</t>
    <rPh sb="0" eb="1">
      <t>タダ</t>
    </rPh>
    <rPh sb="3" eb="5">
      <t>ドウイツ</t>
    </rPh>
    <rPh sb="5" eb="7">
      <t>タテモノ</t>
    </rPh>
    <rPh sb="10" eb="12">
      <t>バアイ</t>
    </rPh>
    <rPh sb="13" eb="15">
      <t>ゲンサン</t>
    </rPh>
    <phoneticPr fontId="8"/>
  </si>
  <si>
    <t>介護報酬請求</t>
    <rPh sb="0" eb="2">
      <t>カイゴ</t>
    </rPh>
    <rPh sb="2" eb="4">
      <t>ホウシュウ</t>
    </rPh>
    <rPh sb="4" eb="6">
      <t>セイキュウ</t>
    </rPh>
    <phoneticPr fontId="1"/>
  </si>
  <si>
    <t>合計（A）</t>
    <rPh sb="0" eb="2">
      <t>ゴウケイ</t>
    </rPh>
    <phoneticPr fontId="1"/>
  </si>
  <si>
    <t>人件費</t>
    <rPh sb="0" eb="3">
      <t>ジンケンヒ</t>
    </rPh>
    <phoneticPr fontId="1"/>
  </si>
  <si>
    <t>事務所賃料</t>
    <rPh sb="0" eb="2">
      <t>ジム</t>
    </rPh>
    <rPh sb="2" eb="3">
      <t>ショ</t>
    </rPh>
    <rPh sb="3" eb="5">
      <t>チンリョウ</t>
    </rPh>
    <phoneticPr fontId="1"/>
  </si>
  <si>
    <t>年間</t>
    <rPh sb="0" eb="2">
      <t>ネンカン</t>
    </rPh>
    <phoneticPr fontId="8"/>
  </si>
  <si>
    <t>人件費</t>
    <rPh sb="0" eb="3">
      <t>ジンケンヒ</t>
    </rPh>
    <phoneticPr fontId="8"/>
  </si>
  <si>
    <t>合計</t>
    <rPh sb="0" eb="2">
      <t>ゴウケイ</t>
    </rPh>
    <phoneticPr fontId="1"/>
  </si>
  <si>
    <t>合計</t>
    <rPh sb="0" eb="2">
      <t>ゴウケイ</t>
    </rPh>
    <phoneticPr fontId="8"/>
  </si>
  <si>
    <t>地代家賃</t>
    <rPh sb="0" eb="2">
      <t>チダイ</t>
    </rPh>
    <rPh sb="2" eb="4">
      <t>ヤチン</t>
    </rPh>
    <phoneticPr fontId="8"/>
  </si>
  <si>
    <t>賃料</t>
    <rPh sb="0" eb="2">
      <t>チンリョウ</t>
    </rPh>
    <phoneticPr fontId="8"/>
  </si>
  <si>
    <t>共益費</t>
    <rPh sb="0" eb="3">
      <t>キョウエキヒ</t>
    </rPh>
    <phoneticPr fontId="8"/>
  </si>
  <si>
    <t>広告費</t>
    <rPh sb="0" eb="3">
      <t>コウコクヒ</t>
    </rPh>
    <phoneticPr fontId="8"/>
  </si>
  <si>
    <t>パンフレット</t>
    <phoneticPr fontId="8"/>
  </si>
  <si>
    <t>チラシ</t>
    <phoneticPr fontId="8"/>
  </si>
  <si>
    <t>HP保守更新</t>
    <rPh sb="2" eb="4">
      <t>ホシュ</t>
    </rPh>
    <rPh sb="4" eb="6">
      <t>コウシン</t>
    </rPh>
    <phoneticPr fontId="8"/>
  </si>
  <si>
    <t>通信費</t>
    <rPh sb="0" eb="3">
      <t>ツウシンヒ</t>
    </rPh>
    <phoneticPr fontId="8"/>
  </si>
  <si>
    <t>電話</t>
    <rPh sb="0" eb="2">
      <t>デンワ</t>
    </rPh>
    <phoneticPr fontId="8"/>
  </si>
  <si>
    <t>FAX</t>
    <phoneticPr fontId="8"/>
  </si>
  <si>
    <t>携帯電話</t>
    <rPh sb="0" eb="2">
      <t>ケイタイ</t>
    </rPh>
    <rPh sb="2" eb="4">
      <t>デンワ</t>
    </rPh>
    <phoneticPr fontId="8"/>
  </si>
  <si>
    <t>インターネット接続</t>
    <rPh sb="7" eb="9">
      <t>セツゾク</t>
    </rPh>
    <phoneticPr fontId="8"/>
  </si>
  <si>
    <t>郵送代</t>
    <rPh sb="0" eb="2">
      <t>ユウソウ</t>
    </rPh>
    <rPh sb="2" eb="3">
      <t>ダイ</t>
    </rPh>
    <phoneticPr fontId="8"/>
  </si>
  <si>
    <t>ノートパソコン</t>
    <phoneticPr fontId="8"/>
  </si>
  <si>
    <t>複合機（中古）</t>
    <rPh sb="0" eb="3">
      <t>フクゴウキ</t>
    </rPh>
    <rPh sb="4" eb="6">
      <t>チュウコ</t>
    </rPh>
    <phoneticPr fontId="8"/>
  </si>
  <si>
    <t>利用者用　机@４</t>
    <rPh sb="0" eb="3">
      <t>リヨウシャ</t>
    </rPh>
    <rPh sb="3" eb="4">
      <t>ヨウ</t>
    </rPh>
    <rPh sb="5" eb="6">
      <t>ツクエ</t>
    </rPh>
    <phoneticPr fontId="8"/>
  </si>
  <si>
    <t>職員用机・椅子・ワゴン@２</t>
    <rPh sb="0" eb="2">
      <t>ショクイン</t>
    </rPh>
    <rPh sb="2" eb="3">
      <t>ヨウ</t>
    </rPh>
    <rPh sb="3" eb="4">
      <t>ツクエ</t>
    </rPh>
    <rPh sb="5" eb="7">
      <t>イス</t>
    </rPh>
    <phoneticPr fontId="8"/>
  </si>
  <si>
    <t>加湿器　@２</t>
    <rPh sb="0" eb="2">
      <t>カシツ</t>
    </rPh>
    <rPh sb="2" eb="3">
      <t>キ</t>
    </rPh>
    <phoneticPr fontId="8"/>
  </si>
  <si>
    <t>血圧計　@３</t>
    <rPh sb="0" eb="3">
      <t>ケツアツケイ</t>
    </rPh>
    <phoneticPr fontId="8"/>
  </si>
  <si>
    <t>体温計　@３</t>
    <rPh sb="0" eb="3">
      <t>タイオンケイ</t>
    </rPh>
    <phoneticPr fontId="8"/>
  </si>
  <si>
    <t>掃除用具セット　@２</t>
    <rPh sb="0" eb="2">
      <t>ソウジ</t>
    </rPh>
    <rPh sb="2" eb="4">
      <t>ヨウグ</t>
    </rPh>
    <phoneticPr fontId="8"/>
  </si>
  <si>
    <t>シャワーチェア</t>
    <phoneticPr fontId="8"/>
  </si>
  <si>
    <t>消火器　@３</t>
    <rPh sb="0" eb="3">
      <t>ショウカキ</t>
    </rPh>
    <phoneticPr fontId="8"/>
  </si>
  <si>
    <t>SMS　カイポケ</t>
    <phoneticPr fontId="8"/>
  </si>
  <si>
    <t>ケアウィング</t>
    <phoneticPr fontId="8"/>
  </si>
  <si>
    <t>消耗品費</t>
    <rPh sb="0" eb="3">
      <t>ショウモウヒン</t>
    </rPh>
    <rPh sb="3" eb="4">
      <t>ヒ</t>
    </rPh>
    <phoneticPr fontId="8"/>
  </si>
  <si>
    <t>社会保険料</t>
    <rPh sb="0" eb="2">
      <t>シャカイ</t>
    </rPh>
    <rPh sb="2" eb="5">
      <t>ホケンリョウ</t>
    </rPh>
    <phoneticPr fontId="1"/>
  </si>
  <si>
    <t>保証協会</t>
    <rPh sb="0" eb="2">
      <t>ホショウ</t>
    </rPh>
    <rPh sb="2" eb="4">
      <t>キョウカイ</t>
    </rPh>
    <phoneticPr fontId="1"/>
  </si>
  <si>
    <t>初回保証料</t>
    <rPh sb="0" eb="2">
      <t>ショカイ</t>
    </rPh>
    <rPh sb="2" eb="4">
      <t>ホショウ</t>
    </rPh>
    <rPh sb="4" eb="5">
      <t>リョウ</t>
    </rPh>
    <phoneticPr fontId="1"/>
  </si>
  <si>
    <t>１年更新</t>
    <rPh sb="1" eb="2">
      <t>ネン</t>
    </rPh>
    <rPh sb="2" eb="4">
      <t>コウシン</t>
    </rPh>
    <phoneticPr fontId="1"/>
  </si>
  <si>
    <t>初回敷金</t>
    <rPh sb="0" eb="2">
      <t>ショカイ</t>
    </rPh>
    <rPh sb="2" eb="4">
      <t>シキキン</t>
    </rPh>
    <phoneticPr fontId="8"/>
  </si>
  <si>
    <t>火災保険</t>
    <rPh sb="0" eb="2">
      <t>カサイ</t>
    </rPh>
    <rPh sb="2" eb="4">
      <t>ホケン</t>
    </rPh>
    <phoneticPr fontId="1"/>
  </si>
  <si>
    <t>仲介手数料</t>
    <rPh sb="0" eb="2">
      <t>チュウカイ</t>
    </rPh>
    <rPh sb="2" eb="5">
      <t>テスウリョウ</t>
    </rPh>
    <phoneticPr fontId="1"/>
  </si>
  <si>
    <t>３カ年分（概算）</t>
    <rPh sb="2" eb="3">
      <t>ネン</t>
    </rPh>
    <rPh sb="3" eb="4">
      <t>ブン</t>
    </rPh>
    <rPh sb="5" eb="7">
      <t>ガイサン</t>
    </rPh>
    <phoneticPr fontId="1"/>
  </si>
  <si>
    <t>契約社員２</t>
    <rPh sb="0" eb="2">
      <t>ケイヤク</t>
    </rPh>
    <rPh sb="2" eb="4">
      <t>シャイン</t>
    </rPh>
    <phoneticPr fontId="1"/>
  </si>
  <si>
    <t>契約社員３</t>
    <rPh sb="0" eb="2">
      <t>ケイヤク</t>
    </rPh>
    <rPh sb="2" eb="4">
      <t>シャイン</t>
    </rPh>
    <phoneticPr fontId="1"/>
  </si>
  <si>
    <t>雇用保険</t>
    <rPh sb="0" eb="2">
      <t>コヨウ</t>
    </rPh>
    <rPh sb="2" eb="4">
      <t>ホケン</t>
    </rPh>
    <phoneticPr fontId="1"/>
  </si>
  <si>
    <t>雇用保険（0.4％）</t>
    <rPh sb="0" eb="2">
      <t>コヨウ</t>
    </rPh>
    <rPh sb="2" eb="4">
      <t>ホケン</t>
    </rPh>
    <phoneticPr fontId="1"/>
  </si>
  <si>
    <t>（健康＋厚生）</t>
    <rPh sb="1" eb="3">
      <t>ケンコウ</t>
    </rPh>
    <rPh sb="4" eb="6">
      <t>コウセイ</t>
    </rPh>
    <phoneticPr fontId="1"/>
  </si>
  <si>
    <t>支払い利息</t>
    <rPh sb="0" eb="2">
      <t>シハラ</t>
    </rPh>
    <rPh sb="3" eb="5">
      <t>リソク</t>
    </rPh>
    <phoneticPr fontId="1"/>
  </si>
  <si>
    <t>（設備資金）</t>
    <rPh sb="1" eb="3">
      <t>セツビ</t>
    </rPh>
    <rPh sb="3" eb="5">
      <t>シキン</t>
    </rPh>
    <phoneticPr fontId="1"/>
  </si>
  <si>
    <t>（運転資金）</t>
    <rPh sb="1" eb="3">
      <t>ウンテン</t>
    </rPh>
    <rPh sb="3" eb="5">
      <t>シキン</t>
    </rPh>
    <phoneticPr fontId="1"/>
  </si>
  <si>
    <t>＜内訳＞　設備資金</t>
    <rPh sb="1" eb="3">
      <t>ウチワケ</t>
    </rPh>
    <rPh sb="5" eb="7">
      <t>セツビ</t>
    </rPh>
    <rPh sb="7" eb="9">
      <t>シキン</t>
    </rPh>
    <phoneticPr fontId="1"/>
  </si>
  <si>
    <t>　　　　　運転資金</t>
    <rPh sb="5" eb="7">
      <t>ウンテン</t>
    </rPh>
    <rPh sb="7" eb="9">
      <t>シキン</t>
    </rPh>
    <phoneticPr fontId="1"/>
  </si>
  <si>
    <t>新創業融資（借入金額）</t>
    <rPh sb="0" eb="11">
      <t>カリイレキンガク</t>
    </rPh>
    <phoneticPr fontId="1"/>
  </si>
  <si>
    <t>返済年数（月）</t>
    <rPh sb="0" eb="2">
      <t>ヘンサイ</t>
    </rPh>
    <rPh sb="2" eb="4">
      <t>ネンスウ</t>
    </rPh>
    <rPh sb="5" eb="6">
      <t>ゲツ</t>
    </rPh>
    <phoneticPr fontId="1"/>
  </si>
  <si>
    <t>金利（特別利率A）</t>
    <rPh sb="0" eb="2">
      <t>キンリ</t>
    </rPh>
    <rPh sb="3" eb="4">
      <t>トク</t>
    </rPh>
    <phoneticPr fontId="1"/>
  </si>
  <si>
    <t>返済額</t>
    <rPh sb="0" eb="2">
      <t>ヘンサイ</t>
    </rPh>
    <rPh sb="2" eb="3">
      <t>ガク</t>
    </rPh>
    <phoneticPr fontId="1"/>
  </si>
  <si>
    <t>支払い利息</t>
    <rPh sb="0" eb="2">
      <t>シハラ</t>
    </rPh>
    <rPh sb="3" eb="5">
      <t>リソク</t>
    </rPh>
    <phoneticPr fontId="1"/>
  </si>
  <si>
    <t>電話</t>
    <rPh sb="0" eb="2">
      <t>デンワ</t>
    </rPh>
    <phoneticPr fontId="1"/>
  </si>
  <si>
    <t>FAX</t>
    <phoneticPr fontId="1"/>
  </si>
  <si>
    <t>携帯電話</t>
    <rPh sb="0" eb="2">
      <t>ケイタイ</t>
    </rPh>
    <rPh sb="2" eb="4">
      <t>デンワ</t>
    </rPh>
    <phoneticPr fontId="1"/>
  </si>
  <si>
    <t>インターネット接続料</t>
    <rPh sb="7" eb="9">
      <t>セツゾク</t>
    </rPh>
    <rPh sb="9" eb="10">
      <t>リョウ</t>
    </rPh>
    <phoneticPr fontId="1"/>
  </si>
  <si>
    <t>郵送代</t>
    <rPh sb="0" eb="2">
      <t>ユウソウ</t>
    </rPh>
    <rPh sb="2" eb="3">
      <t>ダイ</t>
    </rPh>
    <phoneticPr fontId="1"/>
  </si>
  <si>
    <t>税理士（将来検討）</t>
    <rPh sb="0" eb="3">
      <t>ゼイリシ</t>
    </rPh>
    <rPh sb="4" eb="6">
      <t>ショウライ</t>
    </rPh>
    <rPh sb="6" eb="8">
      <t>ケントウ</t>
    </rPh>
    <phoneticPr fontId="8"/>
  </si>
  <si>
    <t>行政書士（将来検討）</t>
    <rPh sb="0" eb="2">
      <t>ギョウセイ</t>
    </rPh>
    <rPh sb="2" eb="4">
      <t>ショシ</t>
    </rPh>
    <rPh sb="5" eb="7">
      <t>ショウライ</t>
    </rPh>
    <rPh sb="7" eb="9">
      <t>ケントウ</t>
    </rPh>
    <phoneticPr fontId="8"/>
  </si>
  <si>
    <t>社会保険労務士（将来検討）</t>
    <rPh sb="0" eb="2">
      <t>シャカイ</t>
    </rPh>
    <rPh sb="2" eb="4">
      <t>ホケン</t>
    </rPh>
    <rPh sb="4" eb="7">
      <t>ロウムシ</t>
    </rPh>
    <rPh sb="8" eb="10">
      <t>ショウライ</t>
    </rPh>
    <rPh sb="10" eb="12">
      <t>ケントウ</t>
    </rPh>
    <phoneticPr fontId="8"/>
  </si>
  <si>
    <t>その他諸経費</t>
    <phoneticPr fontId="1"/>
  </si>
  <si>
    <t>介護保険事業者向けソフト</t>
    <phoneticPr fontId="1"/>
  </si>
  <si>
    <t>介護事業者記録・請求ソフト</t>
    <rPh sb="0" eb="5">
      <t>カイゴジギョウシャ</t>
    </rPh>
    <rPh sb="5" eb="7">
      <t>キロク</t>
    </rPh>
    <rPh sb="8" eb="10">
      <t>セイキュウ</t>
    </rPh>
    <phoneticPr fontId="1"/>
  </si>
  <si>
    <t>消耗品費</t>
    <rPh sb="0" eb="3">
      <t>ショウモウヒン</t>
    </rPh>
    <rPh sb="3" eb="4">
      <t>ヒ</t>
    </rPh>
    <phoneticPr fontId="1"/>
  </si>
  <si>
    <t xml:space="preserve">
収入
</t>
    <rPh sb="1" eb="3">
      <t>シュウニュウ</t>
    </rPh>
    <phoneticPr fontId="1"/>
  </si>
  <si>
    <t>合計（B）</t>
    <phoneticPr fontId="1"/>
  </si>
  <si>
    <t>金額</t>
    <rPh sb="0" eb="2">
      <t>キンガク</t>
    </rPh>
    <phoneticPr fontId="1"/>
  </si>
  <si>
    <t>要介護度</t>
    <rPh sb="0" eb="3">
      <t>ヨウカイゴ</t>
    </rPh>
    <rPh sb="3" eb="4">
      <t>ド</t>
    </rPh>
    <phoneticPr fontId="1"/>
  </si>
  <si>
    <t>専門家顧問料</t>
    <phoneticPr fontId="1"/>
  </si>
  <si>
    <t>返済額合計</t>
    <rPh sb="0" eb="2">
      <t>ヘンサイ</t>
    </rPh>
    <rPh sb="2" eb="3">
      <t>ガク</t>
    </rPh>
    <rPh sb="3" eb="5">
      <t>ゴウケイ</t>
    </rPh>
    <phoneticPr fontId="1"/>
  </si>
  <si>
    <t>　　　　　　　　　　　　　　　　　　　　　　　　　　　　　　　</t>
    <phoneticPr fontId="11"/>
  </si>
  <si>
    <t>収支計画</t>
    <rPh sb="0" eb="2">
      <t>シュウシ</t>
    </rPh>
    <rPh sb="2" eb="4">
      <t>ケイカク</t>
    </rPh>
    <phoneticPr fontId="11"/>
  </si>
  <si>
    <t>（単位：千円）</t>
    <rPh sb="1" eb="3">
      <t>タンイ</t>
    </rPh>
    <rPh sb="4" eb="6">
      <t>センエン</t>
    </rPh>
    <phoneticPr fontId="11"/>
  </si>
  <si>
    <t>売上高</t>
    <phoneticPr fontId="11"/>
  </si>
  <si>
    <t>売上原価</t>
  </si>
  <si>
    <t>売上総利益</t>
  </si>
  <si>
    <t>人件費</t>
    <rPh sb="0" eb="3">
      <t>ジンケンヒ</t>
    </rPh>
    <phoneticPr fontId="11"/>
  </si>
  <si>
    <t>委託費</t>
    <rPh sb="0" eb="2">
      <t>イタク</t>
    </rPh>
    <rPh sb="2" eb="3">
      <t>ヒ</t>
    </rPh>
    <phoneticPr fontId="11"/>
  </si>
  <si>
    <t>その他</t>
    <rPh sb="2" eb="3">
      <t>タ</t>
    </rPh>
    <phoneticPr fontId="11"/>
  </si>
  <si>
    <t>営業利益</t>
  </si>
  <si>
    <t>営業外収益</t>
    <rPh sb="0" eb="3">
      <t>エイギョウガイ</t>
    </rPh>
    <rPh sb="3" eb="5">
      <t>シュウエキ</t>
    </rPh>
    <phoneticPr fontId="11"/>
  </si>
  <si>
    <t>営業外費用</t>
    <rPh sb="0" eb="3">
      <t>エイギョウガイ</t>
    </rPh>
    <rPh sb="3" eb="5">
      <t>ヒヨウ</t>
    </rPh>
    <phoneticPr fontId="11"/>
  </si>
  <si>
    <t>支払利息</t>
    <rPh sb="0" eb="2">
      <t>シハライ</t>
    </rPh>
    <rPh sb="2" eb="4">
      <t>リソク</t>
    </rPh>
    <phoneticPr fontId="11"/>
  </si>
  <si>
    <t>特別利益</t>
    <rPh sb="0" eb="2">
      <t>トクベツ</t>
    </rPh>
    <rPh sb="2" eb="4">
      <t>リエキ</t>
    </rPh>
    <phoneticPr fontId="11"/>
  </si>
  <si>
    <t>特別損失</t>
    <rPh sb="0" eb="2">
      <t>トクベツ</t>
    </rPh>
    <rPh sb="2" eb="4">
      <t>ソンシツ</t>
    </rPh>
    <phoneticPr fontId="11"/>
  </si>
  <si>
    <t>税引前当期純利益</t>
    <phoneticPr fontId="11"/>
  </si>
  <si>
    <t>法人税等</t>
    <rPh sb="0" eb="3">
      <t>ホウジンゼイ</t>
    </rPh>
    <rPh sb="3" eb="4">
      <t>トウ</t>
    </rPh>
    <phoneticPr fontId="11"/>
  </si>
  <si>
    <t>当期純利益</t>
    <rPh sb="0" eb="2">
      <t>トウキ</t>
    </rPh>
    <rPh sb="2" eb="5">
      <t>ジュンリエキ</t>
    </rPh>
    <phoneticPr fontId="11"/>
  </si>
  <si>
    <t>販売費及び
一般管理費</t>
    <phoneticPr fontId="11"/>
  </si>
  <si>
    <t>水道光熱費</t>
    <phoneticPr fontId="11"/>
  </si>
  <si>
    <t>地代家賃</t>
    <phoneticPr fontId="11"/>
  </si>
  <si>
    <t>広告宣伝費</t>
    <phoneticPr fontId="11"/>
  </si>
  <si>
    <t>経常利益</t>
    <phoneticPr fontId="11"/>
  </si>
  <si>
    <t>資金計画</t>
    <rPh sb="0" eb="2">
      <t>シキン</t>
    </rPh>
    <rPh sb="2" eb="4">
      <t>ケイカク</t>
    </rPh>
    <phoneticPr fontId="11"/>
  </si>
  <si>
    <t>（単位：千円）</t>
    <rPh sb="1" eb="3">
      <t>タンイ</t>
    </rPh>
    <rPh sb="4" eb="5">
      <t>セン</t>
    </rPh>
    <rPh sb="5" eb="6">
      <t>エン</t>
    </rPh>
    <phoneticPr fontId="11"/>
  </si>
  <si>
    <t>必要資金</t>
    <rPh sb="0" eb="2">
      <t>ヒツヨウ</t>
    </rPh>
    <rPh sb="2" eb="4">
      <t>シキン</t>
    </rPh>
    <phoneticPr fontId="11"/>
  </si>
  <si>
    <t>調達方法・調達額</t>
    <rPh sb="0" eb="2">
      <t>チョウタツ</t>
    </rPh>
    <rPh sb="2" eb="4">
      <t>ホウホウ</t>
    </rPh>
    <rPh sb="5" eb="7">
      <t>チョウタツ</t>
    </rPh>
    <rPh sb="7" eb="8">
      <t>ガク</t>
    </rPh>
    <phoneticPr fontId="11"/>
  </si>
  <si>
    <t>設備資金</t>
    <rPh sb="0" eb="2">
      <t>セツビ</t>
    </rPh>
    <rPh sb="2" eb="4">
      <t>シキン</t>
    </rPh>
    <phoneticPr fontId="11"/>
  </si>
  <si>
    <t>自己資金</t>
    <rPh sb="0" eb="2">
      <t>ジコ</t>
    </rPh>
    <rPh sb="2" eb="4">
      <t>シキン</t>
    </rPh>
    <phoneticPr fontId="11"/>
  </si>
  <si>
    <t>（内訳）</t>
    <rPh sb="1" eb="3">
      <t>ウチワケ</t>
    </rPh>
    <phoneticPr fontId="11"/>
  </si>
  <si>
    <t>運転資金</t>
    <rPh sb="0" eb="2">
      <t>ウンテン</t>
    </rPh>
    <rPh sb="2" eb="4">
      <t>シキン</t>
    </rPh>
    <phoneticPr fontId="11"/>
  </si>
  <si>
    <t>借入</t>
    <rPh sb="0" eb="2">
      <t>カリイレ</t>
    </rPh>
    <phoneticPr fontId="11"/>
  </si>
  <si>
    <t>内装費</t>
    <rPh sb="0" eb="2">
      <t>ナイソウ</t>
    </rPh>
    <rPh sb="2" eb="3">
      <t>ヒ</t>
    </rPh>
    <phoneticPr fontId="1"/>
  </si>
  <si>
    <t>財務収入</t>
    <rPh sb="0" eb="2">
      <t>ザイム</t>
    </rPh>
    <rPh sb="2" eb="4">
      <t>シュウニュウ</t>
    </rPh>
    <phoneticPr fontId="11"/>
  </si>
  <si>
    <t>出資</t>
    <rPh sb="0" eb="2">
      <t>シュッシ</t>
    </rPh>
    <phoneticPr fontId="11"/>
  </si>
  <si>
    <t>短期借入金</t>
    <rPh sb="0" eb="2">
      <t>タンキ</t>
    </rPh>
    <rPh sb="2" eb="4">
      <t>カリイレ</t>
    </rPh>
    <rPh sb="4" eb="5">
      <t>キン</t>
    </rPh>
    <phoneticPr fontId="11"/>
  </si>
  <si>
    <t>長期借入金</t>
    <rPh sb="0" eb="2">
      <t>チョウキ</t>
    </rPh>
    <rPh sb="2" eb="4">
      <t>カリイレ</t>
    </rPh>
    <rPh sb="4" eb="5">
      <t>キン</t>
    </rPh>
    <phoneticPr fontId="11"/>
  </si>
  <si>
    <t>手形割引</t>
    <rPh sb="0" eb="2">
      <t>テガタ</t>
    </rPh>
    <rPh sb="2" eb="4">
      <t>ワリビキ</t>
    </rPh>
    <phoneticPr fontId="11"/>
  </si>
  <si>
    <t>財務収入　計</t>
    <rPh sb="0" eb="2">
      <t>ザイム</t>
    </rPh>
    <rPh sb="2" eb="4">
      <t>シュウニュウ</t>
    </rPh>
    <rPh sb="5" eb="6">
      <t>ケイ</t>
    </rPh>
    <phoneticPr fontId="11"/>
  </si>
  <si>
    <t>財務支出</t>
    <rPh sb="0" eb="2">
      <t>ザイム</t>
    </rPh>
    <rPh sb="2" eb="4">
      <t>シシュツ</t>
    </rPh>
    <phoneticPr fontId="11"/>
  </si>
  <si>
    <t>短期借入金返済</t>
    <rPh sb="0" eb="2">
      <t>タンキ</t>
    </rPh>
    <rPh sb="2" eb="4">
      <t>カリイレ</t>
    </rPh>
    <rPh sb="4" eb="5">
      <t>キン</t>
    </rPh>
    <rPh sb="5" eb="7">
      <t>ヘンサイ</t>
    </rPh>
    <phoneticPr fontId="11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</si>
  <si>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11"/>
  </si>
  <si>
    <t>定期預金預入</t>
    <rPh sb="0" eb="2">
      <t>テイキ</t>
    </rPh>
    <rPh sb="2" eb="4">
      <t>ヨキン</t>
    </rPh>
    <rPh sb="4" eb="6">
      <t>アズケイレ</t>
    </rPh>
    <phoneticPr fontId="11"/>
  </si>
  <si>
    <t>設備投資等</t>
    <rPh sb="0" eb="2">
      <t>セツビ</t>
    </rPh>
    <rPh sb="2" eb="4">
      <t>トウシ</t>
    </rPh>
    <rPh sb="4" eb="5">
      <t>トウ</t>
    </rPh>
    <phoneticPr fontId="11"/>
  </si>
  <si>
    <t>その他財務支出</t>
    <rPh sb="2" eb="3">
      <t>タ</t>
    </rPh>
    <rPh sb="3" eb="5">
      <t>ザイム</t>
    </rPh>
    <rPh sb="5" eb="7">
      <t>シシュツ</t>
    </rPh>
    <phoneticPr fontId="11"/>
  </si>
  <si>
    <t>財務支出　計</t>
    <rPh sb="0" eb="2">
      <t>ザイム</t>
    </rPh>
    <rPh sb="2" eb="4">
      <t>シシュツ</t>
    </rPh>
    <rPh sb="5" eb="6">
      <t>ケイ</t>
    </rPh>
    <phoneticPr fontId="11"/>
  </si>
  <si>
    <t>差引財務収支</t>
    <rPh sb="0" eb="2">
      <t>サシヒキ</t>
    </rPh>
    <rPh sb="2" eb="4">
      <t>ザイム</t>
    </rPh>
    <rPh sb="4" eb="6">
      <t>シュウシ</t>
    </rPh>
    <phoneticPr fontId="11"/>
  </si>
  <si>
    <t>月中現預金増減</t>
    <rPh sb="0" eb="2">
      <t>ツキナカ</t>
    </rPh>
    <rPh sb="2" eb="5">
      <t>ゲンヨキン</t>
    </rPh>
    <rPh sb="5" eb="7">
      <t>ゾウゲン</t>
    </rPh>
    <phoneticPr fontId="11"/>
  </si>
  <si>
    <t>次月繰越金</t>
  </si>
  <si>
    <t>水道光熱費</t>
    <rPh sb="0" eb="2">
      <t>スイドウ</t>
    </rPh>
    <rPh sb="2" eb="5">
      <t>コウネツヒ</t>
    </rPh>
    <phoneticPr fontId="1"/>
  </si>
  <si>
    <t>水道光熱費</t>
    <rPh sb="0" eb="5">
      <t>スイドウコウネツヒ</t>
    </rPh>
    <phoneticPr fontId="1"/>
  </si>
  <si>
    <t>広告宣伝費</t>
    <rPh sb="0" eb="2">
      <t>コウコク</t>
    </rPh>
    <rPh sb="2" eb="5">
      <t>センデンヒ</t>
    </rPh>
    <phoneticPr fontId="1"/>
  </si>
  <si>
    <t>連携委託費</t>
    <rPh sb="0" eb="2">
      <t>レンケイ</t>
    </rPh>
    <rPh sb="2" eb="4">
      <t>イタク</t>
    </rPh>
    <rPh sb="4" eb="5">
      <t>ヒ</t>
    </rPh>
    <phoneticPr fontId="1"/>
  </si>
  <si>
    <t>訪問看護連携（看護師）</t>
    <rPh sb="0" eb="2">
      <t>ホウモン</t>
    </rPh>
    <rPh sb="2" eb="4">
      <t>カンゴ</t>
    </rPh>
    <rPh sb="4" eb="6">
      <t>レンケイ</t>
    </rPh>
    <rPh sb="7" eb="10">
      <t>カンゴシ</t>
    </rPh>
    <phoneticPr fontId="1"/>
  </si>
  <si>
    <t>訪問リハビリ連携（理学療法士）</t>
    <rPh sb="0" eb="2">
      <t>ホウモン</t>
    </rPh>
    <rPh sb="6" eb="8">
      <t>レンケイ</t>
    </rPh>
    <rPh sb="9" eb="11">
      <t>リガク</t>
    </rPh>
    <rPh sb="11" eb="14">
      <t>リョウホウシ</t>
    </rPh>
    <phoneticPr fontId="1"/>
  </si>
  <si>
    <t>キャビネット　@２</t>
    <phoneticPr fontId="8"/>
  </si>
  <si>
    <t>職員ロッカー</t>
    <rPh sb="0" eb="2">
      <t>ショクイン</t>
    </rPh>
    <phoneticPr fontId="1"/>
  </si>
  <si>
    <t>金庫</t>
    <rPh sb="0" eb="2">
      <t>キンコ</t>
    </rPh>
    <phoneticPr fontId="1"/>
  </si>
  <si>
    <t>利用者ロッカー</t>
    <rPh sb="0" eb="3">
      <t>リヨウシャ</t>
    </rPh>
    <phoneticPr fontId="1"/>
  </si>
  <si>
    <t>冷蔵庫</t>
    <rPh sb="0" eb="3">
      <t>レイゾウコ</t>
    </rPh>
    <phoneticPr fontId="1"/>
  </si>
  <si>
    <t>駐車場</t>
    <rPh sb="0" eb="3">
      <t>チュウシャジョウ</t>
    </rPh>
    <phoneticPr fontId="1"/>
  </si>
  <si>
    <t>１台</t>
    <rPh sb="1" eb="2">
      <t>ダイ</t>
    </rPh>
    <phoneticPr fontId="1"/>
  </si>
  <si>
    <t>初年度加算</t>
    <rPh sb="0" eb="3">
      <t>ショネンド</t>
    </rPh>
    <rPh sb="3" eb="5">
      <t>カサン</t>
    </rPh>
    <phoneticPr fontId="1"/>
  </si>
  <si>
    <t>サービス提供体制</t>
    <rPh sb="4" eb="6">
      <t>テイキョウ</t>
    </rPh>
    <rPh sb="6" eb="8">
      <t>タイセイ</t>
    </rPh>
    <phoneticPr fontId="1"/>
  </si>
  <si>
    <t>入浴（週１）</t>
    <rPh sb="0" eb="2">
      <t>ニュウヨク</t>
    </rPh>
    <rPh sb="3" eb="4">
      <t>シュウ</t>
    </rPh>
    <phoneticPr fontId="1"/>
  </si>
  <si>
    <t>食事費</t>
    <rPh sb="0" eb="2">
      <t>ショクジ</t>
    </rPh>
    <rPh sb="2" eb="3">
      <t>ヒ</t>
    </rPh>
    <phoneticPr fontId="1"/>
  </si>
  <si>
    <t>食事費（おやつ含む）</t>
    <rPh sb="0" eb="2">
      <t>ショクジ</t>
    </rPh>
    <rPh sb="2" eb="3">
      <t>ヒ</t>
    </rPh>
    <rPh sb="7" eb="8">
      <t>フク</t>
    </rPh>
    <phoneticPr fontId="1"/>
  </si>
  <si>
    <t>材料費</t>
    <rPh sb="0" eb="3">
      <t>ザイリョウヒ</t>
    </rPh>
    <phoneticPr fontId="1"/>
  </si>
  <si>
    <t>÷３+加算＝</t>
    <rPh sb="3" eb="5">
      <t>カサン</t>
    </rPh>
    <phoneticPr fontId="8"/>
  </si>
  <si>
    <t>契約社員１（研修助成　６カ月試用　3/4非常勤　雇用切替え）</t>
    <rPh sb="0" eb="2">
      <t>ケイヤク</t>
    </rPh>
    <rPh sb="2" eb="4">
      <t>シャイン</t>
    </rPh>
    <rPh sb="6" eb="8">
      <t>ケンシュウ</t>
    </rPh>
    <rPh sb="8" eb="10">
      <t>ジョセイ</t>
    </rPh>
    <rPh sb="13" eb="14">
      <t>ゲツ</t>
    </rPh>
    <rPh sb="14" eb="16">
      <t>シヨウ</t>
    </rPh>
    <rPh sb="20" eb="23">
      <t>ヒジョウキン</t>
    </rPh>
    <rPh sb="24" eb="26">
      <t>コヨウ</t>
    </rPh>
    <rPh sb="26" eb="27">
      <t>キ</t>
    </rPh>
    <rPh sb="27" eb="28">
      <t>カ</t>
    </rPh>
    <phoneticPr fontId="1"/>
  </si>
  <si>
    <t>内装工事費</t>
    <rPh sb="0" eb="2">
      <t>ナイソウ</t>
    </rPh>
    <rPh sb="2" eb="4">
      <t>コウジ</t>
    </rPh>
    <rPh sb="4" eb="5">
      <t>ヒ</t>
    </rPh>
    <phoneticPr fontId="1"/>
  </si>
  <si>
    <t>工事</t>
    <rPh sb="0" eb="2">
      <t>コウジ</t>
    </rPh>
    <phoneticPr fontId="1"/>
  </si>
  <si>
    <t>設備</t>
    <rPh sb="0" eb="2">
      <t>セツビ</t>
    </rPh>
    <phoneticPr fontId="1"/>
  </si>
  <si>
    <t>自己資金</t>
    <rPh sb="0" eb="2">
      <t>ジコ</t>
    </rPh>
    <rPh sb="2" eb="4">
      <t>シキン</t>
    </rPh>
    <phoneticPr fontId="1"/>
  </si>
  <si>
    <t>什器・備品</t>
    <rPh sb="0" eb="2">
      <t>ジュウキ</t>
    </rPh>
    <rPh sb="3" eb="5">
      <t>ビヒン</t>
    </rPh>
    <phoneticPr fontId="1"/>
  </si>
  <si>
    <t>人件費支払</t>
    <rPh sb="0" eb="3">
      <t>ジンケンヒ</t>
    </rPh>
    <rPh sb="3" eb="5">
      <t>シハラ</t>
    </rPh>
    <phoneticPr fontId="1"/>
  </si>
  <si>
    <t>看板</t>
    <rPh sb="0" eb="2">
      <t>カンバン</t>
    </rPh>
    <phoneticPr fontId="1"/>
  </si>
  <si>
    <t>静養室ベッド（寄贈）</t>
    <rPh sb="0" eb="2">
      <t>セイヨウ</t>
    </rPh>
    <rPh sb="2" eb="3">
      <t>シツ</t>
    </rPh>
    <rPh sb="7" eb="9">
      <t>キゾウ</t>
    </rPh>
    <phoneticPr fontId="8"/>
  </si>
  <si>
    <t>介護報酬額</t>
    <rPh sb="0" eb="2">
      <t>カイゴ</t>
    </rPh>
    <rPh sb="2" eb="4">
      <t>ホウシュウ</t>
    </rPh>
    <rPh sb="4" eb="5">
      <t>ガク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</si>
  <si>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</si>
  <si>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介護報酬請求額</t>
    <rPh sb="0" eb="2">
      <t>カイゴ</t>
    </rPh>
    <rPh sb="2" eb="4">
      <t>ホウシュウ</t>
    </rPh>
    <rPh sb="4" eb="6">
      <t>セイキュウ</t>
    </rPh>
    <rPh sb="6" eb="7">
      <t>ガク</t>
    </rPh>
    <phoneticPr fontId="1"/>
  </si>
  <si>
    <t>2020年３月期</t>
    <rPh sb="4" eb="5">
      <t>ネン</t>
    </rPh>
    <rPh sb="6" eb="8">
      <t>ガツキ</t>
    </rPh>
    <phoneticPr fontId="1"/>
  </si>
  <si>
    <t>2021年３月期</t>
    <rPh sb="4" eb="5">
      <t>ネン</t>
    </rPh>
    <rPh sb="6" eb="8">
      <t>ガツキ</t>
    </rPh>
    <phoneticPr fontId="1"/>
  </si>
  <si>
    <t>2022年３月期</t>
    <rPh sb="4" eb="5">
      <t>ネン</t>
    </rPh>
    <rPh sb="6" eb="8">
      <t>ガツキ</t>
    </rPh>
    <phoneticPr fontId="1"/>
  </si>
  <si>
    <t>（9割）</t>
    <rPh sb="2" eb="3">
      <t>ワリ</t>
    </rPh>
    <phoneticPr fontId="1"/>
  </si>
  <si>
    <t>（1割）</t>
    <rPh sb="2" eb="3">
      <t>ワリ</t>
    </rPh>
    <phoneticPr fontId="1"/>
  </si>
  <si>
    <t>契約社員1</t>
    <rPh sb="0" eb="2">
      <t>ケイヤク</t>
    </rPh>
    <rPh sb="2" eb="4">
      <t>シャイン</t>
    </rPh>
    <phoneticPr fontId="1"/>
  </si>
  <si>
    <t>契約社員2</t>
    <rPh sb="0" eb="2">
      <t>ケイヤク</t>
    </rPh>
    <rPh sb="2" eb="4">
      <t>シャイン</t>
    </rPh>
    <phoneticPr fontId="1"/>
  </si>
  <si>
    <t>交際費</t>
    <rPh sb="0" eb="2">
      <t>コウサイ</t>
    </rPh>
    <rPh sb="2" eb="3">
      <t>ヒ</t>
    </rPh>
    <phoneticPr fontId="1"/>
  </si>
  <si>
    <t>町内会費・地域コミュニティー</t>
    <rPh sb="0" eb="2">
      <t>チョウナイ</t>
    </rPh>
    <rPh sb="2" eb="4">
      <t>カイヒ</t>
    </rPh>
    <rPh sb="5" eb="7">
      <t>チイキ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</si>
  <si>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</si>
  <si>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</si>
  <si>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４名分</t>
    <rPh sb="1" eb="2">
      <t>メイ</t>
    </rPh>
    <rPh sb="2" eb="3">
      <t>ブン</t>
    </rPh>
    <phoneticPr fontId="1"/>
  </si>
  <si>
    <t>月金１８名</t>
  </si>
  <si>
    <t>翌年度</t>
    <phoneticPr fontId="1"/>
  </si>
  <si>
    <t>処遇改善加算等</t>
    <phoneticPr fontId="1"/>
  </si>
  <si>
    <t>想定顧客（要介護１・２・３）÷３＝　28,438</t>
    <rPh sb="0" eb="2">
      <t>ソウテイ</t>
    </rPh>
    <rPh sb="2" eb="4">
      <t>コキャク</t>
    </rPh>
    <rPh sb="5" eb="6">
      <t>ヨウ</t>
    </rPh>
    <rPh sb="6" eb="8">
      <t>カイゴ</t>
    </rPh>
    <phoneticPr fontId="8"/>
  </si>
  <si>
    <t>売上原価</t>
    <rPh sb="0" eb="2">
      <t>ウリアゲ</t>
    </rPh>
    <rPh sb="2" eb="4">
      <t>ゲンカ</t>
    </rPh>
    <phoneticPr fontId="1"/>
  </si>
  <si>
    <t>営業外収益</t>
    <rPh sb="0" eb="3">
      <t>エイギョウガイ</t>
    </rPh>
    <rPh sb="3" eb="5">
      <t>シュウエキ</t>
    </rPh>
    <phoneticPr fontId="1"/>
  </si>
  <si>
    <t>（翌年より）</t>
    <rPh sb="1" eb="3">
      <t>ヨクネン</t>
    </rPh>
    <phoneticPr fontId="1"/>
  </si>
  <si>
    <t>月</t>
    <rPh sb="0" eb="1">
      <t>ツキ</t>
    </rPh>
    <phoneticPr fontId="1"/>
  </si>
  <si>
    <t>　　合計（A）－（B）</t>
    <rPh sb="2" eb="4">
      <t>ゴウケイ</t>
    </rPh>
    <phoneticPr fontId="1"/>
  </si>
  <si>
    <r>
      <t>　　</t>
    </r>
    <r>
      <rPr>
        <b/>
        <sz val="11"/>
        <color theme="1"/>
        <rFont val="游ゴシック"/>
        <family val="3"/>
        <charset val="128"/>
        <scheme val="minor"/>
      </rPr>
      <t>　　合計（A）－（B）</t>
    </r>
    <phoneticPr fontId="1"/>
  </si>
  <si>
    <t>合計（A）－（B）</t>
    <phoneticPr fontId="1"/>
  </si>
  <si>
    <t>事務所経費</t>
    <rPh sb="0" eb="2">
      <t>ジム</t>
    </rPh>
    <rPh sb="2" eb="3">
      <t>ショ</t>
    </rPh>
    <rPh sb="3" eb="5">
      <t>ケイヒ</t>
    </rPh>
    <phoneticPr fontId="1"/>
  </si>
  <si>
    <t>4月</t>
    <rPh sb="1" eb="2">
      <t>ガツ</t>
    </rPh>
    <phoneticPr fontId="1"/>
  </si>
  <si>
    <t>5月</t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</si>
  <si>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</si>
  <si>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</si>
  <si>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</si>
  <si>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</si>
  <si>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</si>
  <si>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</si>
  <si>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</si>
  <si>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</si>
  <si>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</si>
  <si>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</si>
  <si>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</si>
  <si>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</si>
  <si>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２台</t>
    <rPh sb="1" eb="2">
      <t>ダイ</t>
    </rPh>
    <phoneticPr fontId="1"/>
  </si>
  <si>
    <t>デスクトップパソコン2台</t>
    <rPh sb="11" eb="12">
      <t>ダイ</t>
    </rPh>
    <phoneticPr fontId="8"/>
  </si>
  <si>
    <t>利用者用　椅子@20</t>
    <rPh sb="0" eb="3">
      <t>リヨウシャ</t>
    </rPh>
    <rPh sb="3" eb="4">
      <t>ヨウ</t>
    </rPh>
    <rPh sb="5" eb="7">
      <t>イス</t>
    </rPh>
    <phoneticPr fontId="8"/>
  </si>
  <si>
    <t>食器一式</t>
    <rPh sb="0" eb="2">
      <t>ショッキ</t>
    </rPh>
    <rPh sb="2" eb="4">
      <t>イッシキ</t>
    </rPh>
    <phoneticPr fontId="8"/>
  </si>
  <si>
    <t>枕　布団一式</t>
    <rPh sb="0" eb="1">
      <t>マクラ</t>
    </rPh>
    <rPh sb="2" eb="4">
      <t>フトン</t>
    </rPh>
    <rPh sb="4" eb="6">
      <t>イッシキ</t>
    </rPh>
    <phoneticPr fontId="8"/>
  </si>
  <si>
    <t>車いす（寄贈）</t>
    <rPh sb="0" eb="1">
      <t>クルマ</t>
    </rPh>
    <rPh sb="4" eb="6">
      <t>キゾウ</t>
    </rPh>
    <phoneticPr fontId="8"/>
  </si>
  <si>
    <t>洗濯機（寄贈）</t>
    <rPh sb="0" eb="3">
      <t>センタクキ</t>
    </rPh>
    <rPh sb="4" eb="6">
      <t>キゾウ</t>
    </rPh>
    <phoneticPr fontId="1"/>
  </si>
  <si>
    <t>大型テレビ（寄贈）</t>
    <rPh sb="0" eb="2">
      <t>オオガタ</t>
    </rPh>
    <rPh sb="6" eb="8">
      <t>キゾウ</t>
    </rPh>
    <phoneticPr fontId="8"/>
  </si>
  <si>
    <t>社員</t>
    <rPh sb="0" eb="2">
      <t>シャイン</t>
    </rPh>
    <phoneticPr fontId="8"/>
  </si>
  <si>
    <t>施設長</t>
    <rPh sb="0" eb="2">
      <t>シセツ</t>
    </rPh>
    <rPh sb="2" eb="3">
      <t>チョウ</t>
    </rPh>
    <phoneticPr fontId="8"/>
  </si>
  <si>
    <t>社員２</t>
    <rPh sb="0" eb="2">
      <t>シャイン</t>
    </rPh>
    <phoneticPr fontId="8"/>
  </si>
  <si>
    <t>社員３</t>
    <rPh sb="0" eb="2">
      <t>シャイン</t>
    </rPh>
    <phoneticPr fontId="1"/>
  </si>
  <si>
    <t>社員４</t>
    <rPh sb="0" eb="2">
      <t>シャイン</t>
    </rPh>
    <phoneticPr fontId="1"/>
  </si>
  <si>
    <t>社員１</t>
    <rPh sb="0" eb="2">
      <t>シャイン</t>
    </rPh>
    <phoneticPr fontId="1"/>
  </si>
  <si>
    <t>施設長</t>
    <rPh sb="0" eb="2">
      <t>シセツ</t>
    </rPh>
    <rPh sb="2" eb="3">
      <t>チョウ</t>
    </rPh>
    <phoneticPr fontId="1"/>
  </si>
  <si>
    <t>車両維持費</t>
    <rPh sb="0" eb="2">
      <t>シャリョウ</t>
    </rPh>
    <rPh sb="2" eb="4">
      <t>イジ</t>
    </rPh>
    <rPh sb="4" eb="5">
      <t>ヒ</t>
    </rPh>
    <phoneticPr fontId="1"/>
  </si>
  <si>
    <t>車両</t>
    <rPh sb="0" eb="2">
      <t>シャリョウ</t>
    </rPh>
    <phoneticPr fontId="1"/>
  </si>
  <si>
    <t>車両維持費</t>
    <rPh sb="0" eb="2">
      <t>シャリョウ</t>
    </rPh>
    <rPh sb="2" eb="5">
      <t>イジヒ</t>
    </rPh>
    <phoneticPr fontId="1"/>
  </si>
  <si>
    <t>車両維持費</t>
    <rPh sb="0" eb="2">
      <t>シャリョウ</t>
    </rPh>
    <rPh sb="2" eb="5">
      <t>イジヒ</t>
    </rPh>
    <phoneticPr fontId="1"/>
  </si>
  <si>
    <t>他諸経費</t>
    <rPh sb="0" eb="1">
      <t>ホカ</t>
    </rPh>
    <rPh sb="1" eb="4">
      <t>ショケイヒ</t>
    </rPh>
    <phoneticPr fontId="1"/>
  </si>
  <si>
    <t>マグカップ</t>
    <phoneticPr fontId="11"/>
  </si>
  <si>
    <t>グラス</t>
    <phoneticPr fontId="11"/>
  </si>
  <si>
    <t>掃除用具セット</t>
    <phoneticPr fontId="11"/>
  </si>
  <si>
    <t>レジ</t>
    <phoneticPr fontId="11"/>
  </si>
  <si>
    <t>スピーカー</t>
    <phoneticPr fontId="11"/>
  </si>
  <si>
    <t>防犯カメラ</t>
    <rPh sb="0" eb="2">
      <t>ボウハン</t>
    </rPh>
    <phoneticPr fontId="11"/>
  </si>
  <si>
    <t>トレイ</t>
    <phoneticPr fontId="11"/>
  </si>
  <si>
    <t>A看板</t>
    <rPh sb="1" eb="3">
      <t>カンバン</t>
    </rPh>
    <phoneticPr fontId="11"/>
  </si>
  <si>
    <t>エプロン</t>
    <phoneticPr fontId="11"/>
  </si>
  <si>
    <t>机</t>
    <rPh sb="0" eb="1">
      <t>ツクエ</t>
    </rPh>
    <phoneticPr fontId="11"/>
  </si>
  <si>
    <t>椅子</t>
    <rPh sb="0" eb="2">
      <t>イス</t>
    </rPh>
    <phoneticPr fontId="11"/>
  </si>
  <si>
    <t>額縁</t>
    <rPh sb="0" eb="2">
      <t>ガクブチ</t>
    </rPh>
    <phoneticPr fontId="11"/>
  </si>
  <si>
    <t>ホームページ</t>
    <phoneticPr fontId="11"/>
  </si>
  <si>
    <t>HP保守</t>
    <rPh sb="2" eb="4">
      <t>ホシュ</t>
    </rPh>
    <phoneticPr fontId="11"/>
  </si>
  <si>
    <t>チラシ</t>
    <phoneticPr fontId="11"/>
  </si>
  <si>
    <t>コーヒーメーカー</t>
    <phoneticPr fontId="11"/>
  </si>
  <si>
    <t>コミュニティカフェ</t>
    <phoneticPr fontId="1"/>
  </si>
  <si>
    <t>設備合計</t>
    <rPh sb="0" eb="2">
      <t>セツビ</t>
    </rPh>
    <rPh sb="2" eb="4">
      <t>ゴウケイ</t>
    </rPh>
    <phoneticPr fontId="1"/>
  </si>
  <si>
    <t>送迎車</t>
    <rPh sb="0" eb="2">
      <t>ソウゲイ</t>
    </rPh>
    <rPh sb="2" eb="3">
      <t>クルマ</t>
    </rPh>
    <phoneticPr fontId="8"/>
  </si>
  <si>
    <t>城北信用金庫</t>
    <rPh sb="0" eb="2">
      <t>ジョウホク</t>
    </rPh>
    <rPh sb="2" eb="4">
      <t>シンヨウ</t>
    </rPh>
    <rPh sb="4" eb="6">
      <t>キンコ</t>
    </rPh>
    <phoneticPr fontId="1"/>
  </si>
  <si>
    <t>その他　調整</t>
    <rPh sb="2" eb="3">
      <t>タ</t>
    </rPh>
    <rPh sb="4" eb="6">
      <t>チョウセイ</t>
    </rPh>
    <phoneticPr fontId="1"/>
  </si>
  <si>
    <t>店舗費用／保証金</t>
    <rPh sb="0" eb="2">
      <t>テンポ</t>
    </rPh>
    <rPh sb="2" eb="4">
      <t>ヒヨウ</t>
    </rPh>
    <rPh sb="5" eb="8">
      <t>ホショウキン</t>
    </rPh>
    <phoneticPr fontId="1"/>
  </si>
  <si>
    <t>国民政策金融公庫</t>
    <rPh sb="0" eb="2">
      <t>コクミン</t>
    </rPh>
    <rPh sb="2" eb="4">
      <t>セイサク</t>
    </rPh>
    <rPh sb="4" eb="6">
      <t>キンユウ</t>
    </rPh>
    <rPh sb="6" eb="8">
      <t>コウコ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</si>
</sst>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41" formatCode="_ * #,##0_ ;_ * \-#,##0_ ;_ * &quot;-&quot;_ ;_ @_ "/>
    <numFmt numFmtId="176" formatCode="&quot;¥&quot;#,##0_);\(&quot;¥&quot;#,##0\)"/>
    <numFmt numFmtId="177" formatCode="#,##0_);\(#,##0\)"/>
    <numFmt numFmtId="178" formatCode="#,##0_ "/>
    <numFmt numFmtId="179" formatCode="#,##0;[Red]#,##0"/>
    <numFmt numFmtId="181" formatCode="_ * #,##0.000_ ;_ * \-#,##0.000_ ;_ * &quot;-&quot;???_ ;_ @_ 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color theme="4" tint="-0.249977111117893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auto="1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/>
  </cellStyleXfs>
  <cellXfs count="588">
    <xf numFmtId="0" fontId="0" fillId="0" borderId="0" xfId="0">
      <alignment vertical="center"/>
    </xf>
    <xf numFmtId="0" fontId="3" fillId="0" borderId="0" xfId="0" applyFo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/>
    </xf>
    <xf numFmtId="38" fontId="5" fillId="5" borderId="12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3" borderId="9" xfId="1" applyFont="1" applyFill="1" applyBorder="1" applyAlignment="1">
      <alignment horizontal="center" vertical="center"/>
    </xf>
    <xf numFmtId="38" fontId="5" fillId="3" borderId="12" xfId="1" applyFont="1" applyFill="1" applyBorder="1" applyAlignment="1">
      <alignment horizontal="center" vertical="center"/>
    </xf>
    <xf numFmtId="38" fontId="5" fillId="4" borderId="9" xfId="1" applyFont="1" applyFill="1" applyBorder="1" applyAlignment="1">
      <alignment horizontal="center" vertical="center"/>
    </xf>
    <xf numFmtId="38" fontId="5" fillId="4" borderId="12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38" fontId="0" fillId="0" borderId="0" xfId="0" applyNumberFormat="1">
      <alignment vertical="center"/>
    </xf>
    <xf numFmtId="0" fontId="7" fillId="0" borderId="0" xfId="2" applyFont="1"/>
    <xf numFmtId="0" fontId="6" fillId="0" borderId="0" xfId="2"/>
    <xf numFmtId="176" fontId="6" fillId="7" borderId="14" xfId="2" applyNumberFormat="1" applyFill="1" applyBorder="1"/>
    <xf numFmtId="176" fontId="6" fillId="7" borderId="15" xfId="2" applyNumberFormat="1" applyFill="1" applyBorder="1"/>
    <xf numFmtId="177" fontId="6" fillId="0" borderId="0" xfId="2" applyNumberFormat="1"/>
    <xf numFmtId="177" fontId="7" fillId="0" borderId="0" xfId="2" applyNumberFormat="1" applyFont="1"/>
    <xf numFmtId="5" fontId="6" fillId="0" borderId="0" xfId="2" applyNumberFormat="1"/>
    <xf numFmtId="0" fontId="6" fillId="0" borderId="20" xfId="2" applyBorder="1"/>
    <xf numFmtId="5" fontId="6" fillId="0" borderId="1" xfId="2" applyNumberFormat="1" applyBorder="1"/>
    <xf numFmtId="0" fontId="6" fillId="0" borderId="21" xfId="2" applyBorder="1" applyAlignment="1">
      <alignment horizontal="right"/>
    </xf>
    <xf numFmtId="0" fontId="6" fillId="0" borderId="22" xfId="2" applyBorder="1"/>
    <xf numFmtId="5" fontId="6" fillId="0" borderId="23" xfId="2" applyNumberFormat="1" applyBorder="1"/>
    <xf numFmtId="0" fontId="6" fillId="0" borderId="24" xfId="2" applyBorder="1" applyAlignment="1">
      <alignment horizontal="right"/>
    </xf>
    <xf numFmtId="0" fontId="6" fillId="0" borderId="0" xfId="2" applyAlignment="1">
      <alignment horizontal="right"/>
    </xf>
    <xf numFmtId="5" fontId="6" fillId="3" borderId="1" xfId="2" applyNumberFormat="1" applyFill="1" applyBorder="1"/>
    <xf numFmtId="5" fontId="6" fillId="4" borderId="1" xfId="2" applyNumberFormat="1" applyFill="1" applyBorder="1"/>
    <xf numFmtId="5" fontId="6" fillId="8" borderId="1" xfId="2" applyNumberFormat="1" applyFill="1" applyBorder="1"/>
    <xf numFmtId="0" fontId="6" fillId="3" borderId="25" xfId="2" applyFill="1" applyBorder="1"/>
    <xf numFmtId="0" fontId="6" fillId="3" borderId="27" xfId="2" applyFill="1" applyBorder="1"/>
    <xf numFmtId="0" fontId="6" fillId="0" borderId="25" xfId="2" applyBorder="1"/>
    <xf numFmtId="0" fontId="6" fillId="0" borderId="26" xfId="2" applyBorder="1"/>
    <xf numFmtId="0" fontId="6" fillId="0" borderId="27" xfId="2" applyBorder="1"/>
    <xf numFmtId="5" fontId="6" fillId="9" borderId="16" xfId="2" applyNumberFormat="1" applyFill="1" applyBorder="1"/>
    <xf numFmtId="5" fontId="6" fillId="9" borderId="15" xfId="2" applyNumberFormat="1" applyFill="1" applyBorder="1"/>
    <xf numFmtId="0" fontId="6" fillId="0" borderId="0" xfId="2" applyAlignment="1">
      <alignment wrapText="1"/>
    </xf>
    <xf numFmtId="5" fontId="6" fillId="0" borderId="16" xfId="2" applyNumberFormat="1" applyBorder="1"/>
    <xf numFmtId="38" fontId="5" fillId="6" borderId="34" xfId="1" applyFont="1" applyFill="1" applyBorder="1" applyAlignment="1">
      <alignment horizontal="center" vertical="center"/>
    </xf>
    <xf numFmtId="38" fontId="0" fillId="0" borderId="1" xfId="0" applyNumberFormat="1" applyBorder="1">
      <alignment vertical="center"/>
    </xf>
    <xf numFmtId="38" fontId="0" fillId="0" borderId="1" xfId="0" applyNumberFormat="1" applyBorder="1" applyAlignment="1">
      <alignment horizontal="right" vertical="center"/>
    </xf>
    <xf numFmtId="38" fontId="0" fillId="0" borderId="17" xfId="0" applyNumberFormat="1" applyBorder="1">
      <alignment vertical="center"/>
    </xf>
    <xf numFmtId="38" fontId="0" fillId="0" borderId="20" xfId="0" applyNumberFormat="1" applyBorder="1">
      <alignment vertical="center"/>
    </xf>
    <xf numFmtId="0" fontId="0" fillId="0" borderId="30" xfId="0" applyBorder="1">
      <alignment vertical="center"/>
    </xf>
    <xf numFmtId="38" fontId="0" fillId="11" borderId="29" xfId="0" applyNumberFormat="1" applyFill="1" applyBorder="1">
      <alignment vertical="center"/>
    </xf>
    <xf numFmtId="41" fontId="0" fillId="0" borderId="6" xfId="0" applyNumberFormat="1" applyBorder="1">
      <alignment vertical="center"/>
    </xf>
    <xf numFmtId="41" fontId="0" fillId="11" borderId="36" xfId="0" applyNumberFormat="1" applyFill="1" applyBorder="1">
      <alignment vertical="center"/>
    </xf>
    <xf numFmtId="41" fontId="0" fillId="0" borderId="1" xfId="0" applyNumberFormat="1" applyBorder="1">
      <alignment vertical="center"/>
    </xf>
    <xf numFmtId="0" fontId="6" fillId="0" borderId="1" xfId="2" applyBorder="1"/>
    <xf numFmtId="0" fontId="6" fillId="0" borderId="2" xfId="2" applyBorder="1"/>
    <xf numFmtId="0" fontId="6" fillId="0" borderId="13" xfId="2" applyBorder="1"/>
    <xf numFmtId="0" fontId="6" fillId="0" borderId="14" xfId="2" applyBorder="1"/>
    <xf numFmtId="0" fontId="6" fillId="0" borderId="15" xfId="2" applyBorder="1"/>
    <xf numFmtId="0" fontId="6" fillId="0" borderId="39" xfId="2" applyBorder="1"/>
    <xf numFmtId="0" fontId="6" fillId="7" borderId="1" xfId="2" applyFill="1" applyBorder="1"/>
    <xf numFmtId="5" fontId="6" fillId="7" borderId="1" xfId="2" applyNumberFormat="1" applyFill="1" applyBorder="1" applyAlignment="1">
      <alignment horizontal="right"/>
    </xf>
    <xf numFmtId="0" fontId="7" fillId="3" borderId="17" xfId="2" applyFont="1" applyFill="1" applyBorder="1"/>
    <xf numFmtId="5" fontId="7" fillId="3" borderId="18" xfId="2" applyNumberFormat="1" applyFont="1" applyFill="1" applyBorder="1"/>
    <xf numFmtId="0" fontId="7" fillId="3" borderId="18" xfId="2" applyFont="1" applyFill="1" applyBorder="1"/>
    <xf numFmtId="0" fontId="7" fillId="3" borderId="19" xfId="2" applyFont="1" applyFill="1" applyBorder="1"/>
    <xf numFmtId="0" fontId="7" fillId="3" borderId="16" xfId="2" applyFont="1" applyFill="1" applyBorder="1"/>
    <xf numFmtId="0" fontId="7" fillId="3" borderId="37" xfId="2" applyFont="1" applyFill="1" applyBorder="1"/>
    <xf numFmtId="0" fontId="7" fillId="3" borderId="38" xfId="2" applyFont="1" applyFill="1" applyBorder="1"/>
    <xf numFmtId="0" fontId="6" fillId="0" borderId="40" xfId="2" applyBorder="1"/>
    <xf numFmtId="0" fontId="6" fillId="0" borderId="1" xfId="2" applyBorder="1" applyAlignment="1">
      <alignment shrinkToFit="1"/>
    </xf>
    <xf numFmtId="41" fontId="6" fillId="11" borderId="1" xfId="2" applyNumberFormat="1" applyFill="1" applyBorder="1" applyAlignment="1">
      <alignment wrapText="1"/>
    </xf>
    <xf numFmtId="41" fontId="6" fillId="11" borderId="1" xfId="2" applyNumberFormat="1" applyFill="1" applyBorder="1"/>
    <xf numFmtId="41" fontId="6" fillId="0" borderId="1" xfId="2" applyNumberFormat="1" applyBorder="1"/>
    <xf numFmtId="41" fontId="7" fillId="10" borderId="1" xfId="2" applyNumberFormat="1" applyFont="1" applyFill="1" applyBorder="1"/>
    <xf numFmtId="38" fontId="6" fillId="0" borderId="1" xfId="1" applyFont="1" applyBorder="1" applyAlignment="1"/>
    <xf numFmtId="38" fontId="0" fillId="0" borderId="1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15" fillId="0" borderId="28" xfId="0" applyFont="1" applyBorder="1">
      <alignment vertical="center"/>
    </xf>
    <xf numFmtId="38" fontId="16" fillId="14" borderId="35" xfId="1" applyFont="1" applyFill="1" applyBorder="1">
      <alignment vertical="center"/>
    </xf>
    <xf numFmtId="0" fontId="15" fillId="0" borderId="33" xfId="0" applyFont="1" applyBorder="1">
      <alignment vertical="center"/>
    </xf>
    <xf numFmtId="38" fontId="16" fillId="14" borderId="38" xfId="1" applyFont="1" applyFill="1" applyBorder="1">
      <alignment vertical="center"/>
    </xf>
    <xf numFmtId="0" fontId="16" fillId="0" borderId="39" xfId="0" applyFont="1" applyBorder="1">
      <alignment vertical="center"/>
    </xf>
    <xf numFmtId="38" fontId="16" fillId="14" borderId="92" xfId="1" applyFont="1" applyFill="1" applyBorder="1">
      <alignment vertical="center"/>
    </xf>
    <xf numFmtId="0" fontId="16" fillId="0" borderId="93" xfId="0" applyFont="1" applyBorder="1">
      <alignment vertical="center"/>
    </xf>
    <xf numFmtId="38" fontId="16" fillId="14" borderId="93" xfId="1" applyFont="1" applyFill="1" applyBorder="1">
      <alignment vertical="center"/>
    </xf>
    <xf numFmtId="0" fontId="16" fillId="0" borderId="94" xfId="0" applyFont="1" applyBorder="1" applyAlignment="1">
      <alignment horizontal="left" vertical="center" indent="1"/>
    </xf>
    <xf numFmtId="38" fontId="16" fillId="0" borderId="95" xfId="1" applyFont="1" applyBorder="1">
      <alignment vertical="center"/>
    </xf>
    <xf numFmtId="0" fontId="16" fillId="0" borderId="96" xfId="0" applyFont="1" applyBorder="1" applyAlignment="1">
      <alignment horizontal="left" vertical="center" indent="1"/>
    </xf>
    <xf numFmtId="38" fontId="16" fillId="0" borderId="97" xfId="1" applyFont="1" applyBorder="1">
      <alignment vertical="center"/>
    </xf>
    <xf numFmtId="0" fontId="16" fillId="15" borderId="94" xfId="0" applyFont="1" applyFill="1" applyBorder="1" applyAlignment="1">
      <alignment horizontal="left" vertical="center" indent="1"/>
    </xf>
    <xf numFmtId="38" fontId="16" fillId="15" borderId="95" xfId="1" applyFont="1" applyFill="1" applyBorder="1">
      <alignment vertical="center"/>
    </xf>
    <xf numFmtId="0" fontId="16" fillId="15" borderId="96" xfId="0" applyFont="1" applyFill="1" applyBorder="1" applyAlignment="1">
      <alignment horizontal="left" vertical="center" indent="1"/>
    </xf>
    <xf numFmtId="38" fontId="16" fillId="15" borderId="97" xfId="1" applyFont="1" applyFill="1" applyBorder="1">
      <alignment vertical="center"/>
    </xf>
    <xf numFmtId="0" fontId="16" fillId="15" borderId="98" xfId="0" applyFont="1" applyFill="1" applyBorder="1" applyAlignment="1">
      <alignment horizontal="left" vertical="center" indent="1"/>
    </xf>
    <xf numFmtId="38" fontId="16" fillId="15" borderId="92" xfId="1" applyFont="1" applyFill="1" applyBorder="1">
      <alignment vertical="center"/>
    </xf>
    <xf numFmtId="0" fontId="16" fillId="15" borderId="93" xfId="0" applyFont="1" applyFill="1" applyBorder="1" applyAlignment="1">
      <alignment horizontal="left" vertical="center" indent="1"/>
    </xf>
    <xf numFmtId="38" fontId="16" fillId="15" borderId="41" xfId="1" applyFont="1" applyFill="1" applyBorder="1">
      <alignment vertical="center"/>
    </xf>
    <xf numFmtId="0" fontId="16" fillId="0" borderId="20" xfId="0" applyFont="1" applyBorder="1">
      <alignment vertical="center"/>
    </xf>
    <xf numFmtId="38" fontId="16" fillId="14" borderId="21" xfId="1" applyFont="1" applyFill="1" applyBorder="1">
      <alignment vertical="center"/>
    </xf>
    <xf numFmtId="0" fontId="16" fillId="0" borderId="3" xfId="0" applyFont="1" applyBorder="1">
      <alignment vertical="center"/>
    </xf>
    <xf numFmtId="38" fontId="16" fillId="14" borderId="86" xfId="1" applyFont="1" applyFill="1" applyBorder="1">
      <alignment vertical="center"/>
    </xf>
    <xf numFmtId="0" fontId="16" fillId="15" borderId="99" xfId="0" applyFont="1" applyFill="1" applyBorder="1" applyAlignment="1">
      <alignment horizontal="left" vertical="center" indent="1"/>
    </xf>
    <xf numFmtId="38" fontId="16" fillId="15" borderId="100" xfId="1" applyFont="1" applyFill="1" applyBorder="1">
      <alignment vertical="center"/>
    </xf>
    <xf numFmtId="0" fontId="16" fillId="15" borderId="101" xfId="0" applyFont="1" applyFill="1" applyBorder="1" applyAlignment="1">
      <alignment horizontal="left" vertical="center" indent="1"/>
    </xf>
    <xf numFmtId="38" fontId="16" fillId="15" borderId="102" xfId="1" applyFont="1" applyFill="1" applyBorder="1">
      <alignment vertical="center"/>
    </xf>
    <xf numFmtId="0" fontId="0" fillId="0" borderId="41" xfId="0" applyBorder="1">
      <alignment vertical="center"/>
    </xf>
    <xf numFmtId="0" fontId="0" fillId="0" borderId="86" xfId="0" applyBorder="1">
      <alignment vertical="center"/>
    </xf>
    <xf numFmtId="0" fontId="0" fillId="0" borderId="40" xfId="0" applyBorder="1">
      <alignment vertical="center"/>
    </xf>
    <xf numFmtId="38" fontId="0" fillId="0" borderId="0" xfId="1" applyFont="1">
      <alignment vertical="center"/>
    </xf>
    <xf numFmtId="38" fontId="0" fillId="0" borderId="22" xfId="0" applyNumberFormat="1" applyBorder="1">
      <alignment vertical="center"/>
    </xf>
    <xf numFmtId="38" fontId="0" fillId="0" borderId="23" xfId="0" applyNumberFormat="1" applyBorder="1">
      <alignment vertical="center"/>
    </xf>
    <xf numFmtId="9" fontId="0" fillId="0" borderId="23" xfId="0" applyNumberFormat="1" applyBorder="1">
      <alignment vertical="center"/>
    </xf>
    <xf numFmtId="38" fontId="0" fillId="0" borderId="103" xfId="0" applyNumberFormat="1" applyBorder="1">
      <alignment vertical="center"/>
    </xf>
    <xf numFmtId="9" fontId="0" fillId="0" borderId="103" xfId="0" applyNumberFormat="1" applyBorder="1">
      <alignment vertical="center"/>
    </xf>
    <xf numFmtId="0" fontId="0" fillId="0" borderId="104" xfId="0" applyBorder="1">
      <alignment vertical="center"/>
    </xf>
    <xf numFmtId="0" fontId="0" fillId="0" borderId="105" xfId="0" applyBorder="1" applyAlignment="1">
      <alignment horizontal="center" vertical="center"/>
    </xf>
    <xf numFmtId="41" fontId="0" fillId="12" borderId="23" xfId="0" applyNumberFormat="1" applyFill="1" applyBorder="1">
      <alignment vertical="center"/>
    </xf>
    <xf numFmtId="38" fontId="0" fillId="0" borderId="18" xfId="0" applyNumberFormat="1" applyBorder="1" applyAlignment="1">
      <alignment horizontal="center" vertical="center"/>
    </xf>
    <xf numFmtId="41" fontId="0" fillId="0" borderId="1" xfId="0" applyNumberFormat="1" applyBorder="1" applyAlignment="1">
      <alignment vertical="center" shrinkToFit="1"/>
    </xf>
    <xf numFmtId="38" fontId="0" fillId="0" borderId="1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6" xfId="1" applyFont="1" applyBorder="1">
      <alignment vertical="center"/>
    </xf>
    <xf numFmtId="38" fontId="0" fillId="11" borderId="36" xfId="1" applyFont="1" applyFill="1" applyBorder="1">
      <alignment vertical="center"/>
    </xf>
    <xf numFmtId="38" fontId="0" fillId="12" borderId="23" xfId="1" applyFont="1" applyFill="1" applyBorder="1">
      <alignment vertical="center"/>
    </xf>
    <xf numFmtId="41" fontId="0" fillId="0" borderId="106" xfId="0" applyNumberFormat="1" applyBorder="1">
      <alignment vertical="center"/>
    </xf>
    <xf numFmtId="41" fontId="0" fillId="0" borderId="107" xfId="0" applyNumberFormat="1" applyBorder="1">
      <alignment vertical="center"/>
    </xf>
    <xf numFmtId="38" fontId="0" fillId="0" borderId="107" xfId="1" applyFont="1" applyBorder="1">
      <alignment vertical="center"/>
    </xf>
    <xf numFmtId="41" fontId="0" fillId="0" borderId="6" xfId="0" applyNumberFormat="1" applyBorder="1" applyAlignment="1">
      <alignment vertical="center" shrinkToFit="1"/>
    </xf>
    <xf numFmtId="179" fontId="16" fillId="15" borderId="95" xfId="1" applyNumberFormat="1" applyFont="1" applyFill="1" applyBorder="1">
      <alignment vertical="center"/>
    </xf>
    <xf numFmtId="0" fontId="0" fillId="0" borderId="27" xfId="0" applyBorder="1">
      <alignment vertical="center"/>
    </xf>
    <xf numFmtId="0" fontId="0" fillId="0" borderId="84" xfId="0" applyBorder="1">
      <alignment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0" fontId="6" fillId="0" borderId="97" xfId="2" applyBorder="1"/>
    <xf numFmtId="0" fontId="6" fillId="12" borderId="111" xfId="2" applyFill="1" applyBorder="1"/>
    <xf numFmtId="0" fontId="6" fillId="0" borderId="102" xfId="2" applyBorder="1"/>
    <xf numFmtId="0" fontId="6" fillId="12" borderId="103" xfId="2" applyFill="1" applyBorder="1"/>
    <xf numFmtId="0" fontId="6" fillId="0" borderId="108" xfId="2" applyBorder="1"/>
    <xf numFmtId="0" fontId="7" fillId="3" borderId="31" xfId="2" applyFont="1" applyFill="1" applyBorder="1"/>
    <xf numFmtId="0" fontId="6" fillId="3" borderId="103" xfId="2" applyFill="1" applyBorder="1"/>
    <xf numFmtId="0" fontId="7" fillId="3" borderId="108" xfId="2" applyFont="1" applyFill="1" applyBorder="1"/>
    <xf numFmtId="5" fontId="6" fillId="12" borderId="32" xfId="2" applyNumberFormat="1" applyFill="1" applyBorder="1"/>
    <xf numFmtId="0" fontId="7" fillId="3" borderId="112" xfId="2" applyFont="1" applyFill="1" applyBorder="1"/>
    <xf numFmtId="0" fontId="6" fillId="12" borderId="113" xfId="2" applyFill="1" applyBorder="1"/>
    <xf numFmtId="0" fontId="7" fillId="3" borderId="114" xfId="2" applyFont="1" applyFill="1" applyBorder="1"/>
    <xf numFmtId="0" fontId="6" fillId="12" borderId="101" xfId="2" applyFill="1" applyBorder="1"/>
    <xf numFmtId="0" fontId="6" fillId="12" borderId="115" xfId="2" applyFill="1" applyBorder="1"/>
    <xf numFmtId="0" fontId="6" fillId="12" borderId="116" xfId="2" applyFill="1" applyBorder="1"/>
    <xf numFmtId="0" fontId="6" fillId="12" borderId="117" xfId="2" applyFill="1" applyBorder="1"/>
    <xf numFmtId="0" fontId="6" fillId="12" borderId="118" xfId="2" applyFill="1" applyBorder="1"/>
    <xf numFmtId="177" fontId="6" fillId="12" borderId="110" xfId="2" applyNumberFormat="1" applyFill="1" applyBorder="1" applyAlignment="1"/>
    <xf numFmtId="0" fontId="7" fillId="3" borderId="1" xfId="2" applyFont="1" applyFill="1" applyBorder="1"/>
    <xf numFmtId="177" fontId="7" fillId="3" borderId="17" xfId="2" applyNumberFormat="1" applyFont="1" applyFill="1" applyBorder="1"/>
    <xf numFmtId="0" fontId="6" fillId="7" borderId="18" xfId="2" applyFill="1" applyBorder="1"/>
    <xf numFmtId="5" fontId="6" fillId="0" borderId="18" xfId="2" applyNumberFormat="1" applyBorder="1"/>
    <xf numFmtId="0" fontId="6" fillId="0" borderId="19" xfId="2" applyBorder="1"/>
    <xf numFmtId="177" fontId="7" fillId="3" borderId="20" xfId="2" applyNumberFormat="1" applyFont="1" applyFill="1" applyBorder="1"/>
    <xf numFmtId="0" fontId="6" fillId="0" borderId="21" xfId="2" applyBorder="1"/>
    <xf numFmtId="177" fontId="7" fillId="3" borderId="22" xfId="2" applyNumberFormat="1" applyFont="1" applyFill="1" applyBorder="1"/>
    <xf numFmtId="0" fontId="6" fillId="7" borderId="23" xfId="2" applyFill="1" applyBorder="1"/>
    <xf numFmtId="0" fontId="7" fillId="3" borderId="23" xfId="2" applyFont="1" applyFill="1" applyBorder="1"/>
    <xf numFmtId="0" fontId="6" fillId="7" borderId="23" xfId="2" applyFill="1" applyBorder="1" applyAlignment="1">
      <alignment horizontal="right"/>
    </xf>
    <xf numFmtId="0" fontId="6" fillId="0" borderId="24" xfId="2" applyBorder="1"/>
    <xf numFmtId="177" fontId="6" fillId="0" borderId="18" xfId="2" applyNumberFormat="1" applyBorder="1"/>
    <xf numFmtId="177" fontId="6" fillId="0" borderId="23" xfId="2" applyNumberFormat="1" applyBorder="1"/>
    <xf numFmtId="0" fontId="7" fillId="3" borderId="22" xfId="2" applyFont="1" applyFill="1" applyBorder="1"/>
    <xf numFmtId="0" fontId="6" fillId="0" borderId="0" xfId="2" applyFill="1"/>
    <xf numFmtId="0" fontId="6" fillId="0" borderId="0" xfId="2" applyBorder="1"/>
    <xf numFmtId="5" fontId="6" fillId="9" borderId="14" xfId="2" applyNumberFormat="1" applyFill="1" applyBorder="1"/>
    <xf numFmtId="0" fontId="7" fillId="3" borderId="25" xfId="2" applyFont="1" applyFill="1" applyBorder="1"/>
    <xf numFmtId="0" fontId="6" fillId="4" borderId="25" xfId="2" applyFill="1" applyBorder="1"/>
    <xf numFmtId="0" fontId="6" fillId="4" borderId="27" xfId="2" applyFill="1" applyBorder="1"/>
    <xf numFmtId="0" fontId="7" fillId="4" borderId="25" xfId="2" applyFont="1" applyFill="1" applyBorder="1"/>
    <xf numFmtId="0" fontId="6" fillId="0" borderId="84" xfId="2" applyBorder="1"/>
    <xf numFmtId="0" fontId="6" fillId="0" borderId="27" xfId="2" applyBorder="1" applyAlignment="1">
      <alignment shrinkToFit="1"/>
    </xf>
    <xf numFmtId="0" fontId="6" fillId="0" borderId="0" xfId="2" applyBorder="1" applyAlignment="1">
      <alignment shrinkToFit="1"/>
    </xf>
    <xf numFmtId="0" fontId="6" fillId="0" borderId="25" xfId="2" applyBorder="1" applyAlignment="1">
      <alignment shrinkToFit="1"/>
    </xf>
    <xf numFmtId="0" fontId="6" fillId="3" borderId="108" xfId="2" applyFill="1" applyBorder="1"/>
    <xf numFmtId="0" fontId="6" fillId="3" borderId="119" xfId="2" applyFill="1" applyBorder="1"/>
    <xf numFmtId="5" fontId="6" fillId="3" borderId="120" xfId="2" applyNumberFormat="1" applyFill="1" applyBorder="1"/>
    <xf numFmtId="0" fontId="7" fillId="0" borderId="121" xfId="2" applyFont="1" applyBorder="1"/>
    <xf numFmtId="0" fontId="6" fillId="0" borderId="119" xfId="2" applyBorder="1"/>
    <xf numFmtId="5" fontId="6" fillId="7" borderId="120" xfId="2" applyNumberFormat="1" applyFill="1" applyBorder="1"/>
    <xf numFmtId="5" fontId="6" fillId="0" borderId="40" xfId="2" applyNumberFormat="1" applyBorder="1"/>
    <xf numFmtId="0" fontId="6" fillId="0" borderId="109" xfId="2" applyBorder="1"/>
    <xf numFmtId="5" fontId="6" fillId="9" borderId="13" xfId="2" applyNumberFormat="1" applyFill="1" applyBorder="1"/>
    <xf numFmtId="5" fontId="6" fillId="0" borderId="122" xfId="2" applyNumberFormat="1" applyBorder="1"/>
    <xf numFmtId="0" fontId="7" fillId="0" borderId="109" xfId="2" applyFont="1" applyBorder="1" applyAlignment="1">
      <alignment horizontal="center" vertical="center"/>
    </xf>
    <xf numFmtId="0" fontId="7" fillId="0" borderId="119" xfId="2" applyFont="1" applyBorder="1" applyAlignment="1">
      <alignment horizontal="center"/>
    </xf>
    <xf numFmtId="5" fontId="6" fillId="9" borderId="120" xfId="2" applyNumberFormat="1" applyFill="1" applyBorder="1"/>
    <xf numFmtId="0" fontId="7" fillId="0" borderId="121" xfId="2" applyFont="1" applyBorder="1" applyAlignment="1">
      <alignment horizontal="left"/>
    </xf>
    <xf numFmtId="0" fontId="7" fillId="3" borderId="121" xfId="2" applyFont="1" applyFill="1" applyBorder="1"/>
    <xf numFmtId="0" fontId="6" fillId="3" borderId="40" xfId="2" applyFill="1" applyBorder="1"/>
    <xf numFmtId="0" fontId="7" fillId="4" borderId="121" xfId="2" applyFont="1" applyFill="1" applyBorder="1"/>
    <xf numFmtId="5" fontId="6" fillId="4" borderId="123" xfId="2" applyNumberFormat="1" applyFill="1" applyBorder="1"/>
    <xf numFmtId="0" fontId="6" fillId="4" borderId="119" xfId="2" applyFill="1" applyBorder="1"/>
    <xf numFmtId="5" fontId="6" fillId="4" borderId="41" xfId="2" applyNumberFormat="1" applyFill="1" applyBorder="1"/>
    <xf numFmtId="5" fontId="6" fillId="4" borderId="40" xfId="2" applyNumberFormat="1" applyFill="1" applyBorder="1"/>
    <xf numFmtId="5" fontId="6" fillId="4" borderId="120" xfId="2" applyNumberFormat="1" applyFill="1" applyBorder="1"/>
    <xf numFmtId="5" fontId="6" fillId="9" borderId="123" xfId="2" applyNumberFormat="1" applyFill="1" applyBorder="1"/>
    <xf numFmtId="5" fontId="6" fillId="0" borderId="41" xfId="2" applyNumberFormat="1" applyBorder="1"/>
    <xf numFmtId="0" fontId="7" fillId="0" borderId="124" xfId="2" applyFont="1" applyBorder="1"/>
    <xf numFmtId="5" fontId="6" fillId="9" borderId="125" xfId="2" applyNumberFormat="1" applyFill="1" applyBorder="1"/>
    <xf numFmtId="0" fontId="6" fillId="0" borderId="121" xfId="2" applyBorder="1"/>
    <xf numFmtId="5" fontId="6" fillId="0" borderId="97" xfId="2" applyNumberFormat="1" applyBorder="1"/>
    <xf numFmtId="0" fontId="6" fillId="0" borderId="109" xfId="2" applyBorder="1" applyAlignment="1">
      <alignment wrapText="1"/>
    </xf>
    <xf numFmtId="0" fontId="6" fillId="0" borderId="119" xfId="2" applyBorder="1" applyAlignment="1">
      <alignment wrapText="1"/>
    </xf>
    <xf numFmtId="0" fontId="6" fillId="0" borderId="121" xfId="2" applyBorder="1" applyAlignment="1">
      <alignment wrapText="1"/>
    </xf>
    <xf numFmtId="0" fontId="6" fillId="8" borderId="121" xfId="2" applyFill="1" applyBorder="1" applyAlignment="1">
      <alignment wrapText="1"/>
    </xf>
    <xf numFmtId="0" fontId="6" fillId="8" borderId="109" xfId="2" applyFill="1" applyBorder="1" applyAlignment="1">
      <alignment wrapText="1"/>
    </xf>
    <xf numFmtId="0" fontId="6" fillId="8" borderId="119" xfId="2" applyFill="1" applyBorder="1" applyAlignment="1">
      <alignment wrapText="1"/>
    </xf>
    <xf numFmtId="0" fontId="6" fillId="0" borderId="110" xfId="2" applyBorder="1"/>
    <xf numFmtId="0" fontId="6" fillId="0" borderId="111" xfId="2" applyBorder="1"/>
    <xf numFmtId="41" fontId="6" fillId="11" borderId="39" xfId="2" applyNumberFormat="1" applyFill="1" applyBorder="1" applyAlignment="1">
      <alignment wrapText="1"/>
    </xf>
    <xf numFmtId="41" fontId="6" fillId="11" borderId="39" xfId="2" applyNumberFormat="1" applyFill="1" applyBorder="1"/>
    <xf numFmtId="0" fontId="7" fillId="9" borderId="28" xfId="2" applyFont="1" applyFill="1" applyBorder="1" applyAlignment="1">
      <alignment wrapText="1"/>
    </xf>
    <xf numFmtId="0" fontId="7" fillId="9" borderId="34" xfId="2" applyFont="1" applyFill="1" applyBorder="1" applyAlignment="1">
      <alignment wrapText="1"/>
    </xf>
    <xf numFmtId="0" fontId="7" fillId="9" borderId="34" xfId="2" applyFont="1" applyFill="1" applyBorder="1" applyAlignment="1">
      <alignment horizontal="center"/>
    </xf>
    <xf numFmtId="0" fontId="7" fillId="9" borderId="35" xfId="2" applyFont="1" applyFill="1" applyBorder="1" applyAlignment="1">
      <alignment horizontal="center"/>
    </xf>
    <xf numFmtId="0" fontId="0" fillId="0" borderId="110" xfId="0" applyBorder="1">
      <alignment vertical="center"/>
    </xf>
    <xf numFmtId="0" fontId="6" fillId="0" borderId="1" xfId="2" applyFill="1" applyBorder="1"/>
    <xf numFmtId="38" fontId="6" fillId="0" borderId="1" xfId="1" applyFont="1" applyFill="1" applyBorder="1" applyAlignment="1"/>
    <xf numFmtId="0" fontId="6" fillId="0" borderId="1" xfId="2" applyFill="1" applyBorder="1" applyAlignment="1">
      <alignment shrinkToFit="1"/>
    </xf>
    <xf numFmtId="0" fontId="6" fillId="0" borderId="6" xfId="2" applyBorder="1"/>
    <xf numFmtId="38" fontId="6" fillId="0" borderId="6" xfId="1" applyFont="1" applyBorder="1" applyAlignment="1"/>
    <xf numFmtId="0" fontId="6" fillId="0" borderId="28" xfId="2" applyBorder="1"/>
    <xf numFmtId="0" fontId="6" fillId="0" borderId="35" xfId="2" applyBorder="1"/>
    <xf numFmtId="0" fontId="6" fillId="11" borderId="98" xfId="2" applyFill="1" applyBorder="1" applyAlignment="1">
      <alignment shrinkToFit="1"/>
    </xf>
    <xf numFmtId="41" fontId="6" fillId="11" borderId="92" xfId="2" applyNumberFormat="1" applyFill="1" applyBorder="1"/>
    <xf numFmtId="0" fontId="6" fillId="11" borderId="20" xfId="2" applyFill="1" applyBorder="1" applyAlignment="1">
      <alignment wrapText="1"/>
    </xf>
    <xf numFmtId="41" fontId="6" fillId="11" borderId="21" xfId="2" applyNumberFormat="1" applyFill="1" applyBorder="1"/>
    <xf numFmtId="0" fontId="6" fillId="11" borderId="20" xfId="2" applyFill="1" applyBorder="1"/>
    <xf numFmtId="41" fontId="6" fillId="0" borderId="21" xfId="2" applyNumberFormat="1" applyBorder="1"/>
    <xf numFmtId="0" fontId="7" fillId="10" borderId="20" xfId="2" applyFont="1" applyFill="1" applyBorder="1"/>
    <xf numFmtId="41" fontId="7" fillId="10" borderId="21" xfId="2" applyNumberFormat="1" applyFont="1" applyFill="1" applyBorder="1"/>
    <xf numFmtId="38" fontId="6" fillId="0" borderId="21" xfId="1" applyFont="1" applyBorder="1" applyAlignment="1"/>
    <xf numFmtId="38" fontId="6" fillId="0" borderId="21" xfId="1" applyFont="1" applyFill="1" applyBorder="1" applyAlignment="1"/>
    <xf numFmtId="0" fontId="6" fillId="0" borderId="20" xfId="2" applyBorder="1" applyAlignment="1">
      <alignment shrinkToFit="1"/>
    </xf>
    <xf numFmtId="0" fontId="6" fillId="0" borderId="20" xfId="2" applyFill="1" applyBorder="1"/>
    <xf numFmtId="0" fontId="6" fillId="0" borderId="30" xfId="2" applyBorder="1"/>
    <xf numFmtId="38" fontId="6" fillId="0" borderId="106" xfId="1" applyFont="1" applyBorder="1" applyAlignment="1"/>
    <xf numFmtId="41" fontId="0" fillId="0" borderId="3" xfId="0" applyNumberFormat="1" applyBorder="1">
      <alignment vertical="center"/>
    </xf>
    <xf numFmtId="41" fontId="0" fillId="0" borderId="5" xfId="0" applyNumberFormat="1" applyBorder="1">
      <alignment vertical="center"/>
    </xf>
    <xf numFmtId="41" fontId="0" fillId="0" borderId="96" xfId="0" applyNumberFormat="1" applyBorder="1">
      <alignment vertical="center"/>
    </xf>
    <xf numFmtId="41" fontId="0" fillId="11" borderId="114" xfId="0" applyNumberFormat="1" applyFill="1" applyBorder="1">
      <alignment vertical="center"/>
    </xf>
    <xf numFmtId="38" fontId="0" fillId="0" borderId="3" xfId="1" applyFont="1" applyBorder="1">
      <alignment vertical="center"/>
    </xf>
    <xf numFmtId="41" fontId="0" fillId="12" borderId="126" xfId="0" applyNumberFormat="1" applyFill="1" applyBorder="1">
      <alignment vertical="center"/>
    </xf>
    <xf numFmtId="0" fontId="0" fillId="0" borderId="3" xfId="0" applyBorder="1">
      <alignment vertical="center"/>
    </xf>
    <xf numFmtId="0" fontId="0" fillId="0" borderId="125" xfId="0" applyBorder="1">
      <alignment vertical="center"/>
    </xf>
    <xf numFmtId="0" fontId="0" fillId="0" borderId="14" xfId="0" applyBorder="1">
      <alignment vertical="center"/>
    </xf>
    <xf numFmtId="38" fontId="0" fillId="11" borderId="13" xfId="0" applyNumberFormat="1" applyFill="1" applyBorder="1">
      <alignment vertical="center"/>
    </xf>
    <xf numFmtId="41" fontId="0" fillId="0" borderId="21" xfId="0" applyNumberFormat="1" applyBorder="1" applyAlignment="1">
      <alignment vertical="center" shrinkToFit="1"/>
    </xf>
    <xf numFmtId="41" fontId="0" fillId="0" borderId="106" xfId="0" applyNumberFormat="1" applyBorder="1" applyAlignment="1">
      <alignment vertical="center" shrinkToFit="1"/>
    </xf>
    <xf numFmtId="41" fontId="0" fillId="12" borderId="24" xfId="0" applyNumberFormat="1" applyFill="1" applyBorder="1">
      <alignment vertical="center"/>
    </xf>
    <xf numFmtId="0" fontId="0" fillId="0" borderId="127" xfId="0" applyBorder="1" applyAlignment="1">
      <alignment horizontal="center" vertical="center"/>
    </xf>
    <xf numFmtId="38" fontId="0" fillId="0" borderId="128" xfId="0" applyNumberFormat="1" applyBorder="1">
      <alignment vertical="center"/>
    </xf>
    <xf numFmtId="38" fontId="0" fillId="0" borderId="93" xfId="0" applyNumberFormat="1" applyBorder="1" applyAlignment="1">
      <alignment horizontal="right" vertical="center"/>
    </xf>
    <xf numFmtId="38" fontId="0" fillId="0" borderId="39" xfId="0" applyNumberForma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129" xfId="0" applyNumberFormat="1" applyBorder="1">
      <alignment vertical="center"/>
    </xf>
    <xf numFmtId="38" fontId="0" fillId="0" borderId="130" xfId="0" applyNumberFormat="1" applyBorder="1">
      <alignment vertical="center"/>
    </xf>
    <xf numFmtId="38" fontId="0" fillId="0" borderId="130" xfId="1" applyFont="1" applyBorder="1">
      <alignment vertical="center"/>
    </xf>
    <xf numFmtId="0" fontId="0" fillId="0" borderId="101" xfId="0" applyBorder="1">
      <alignment vertical="center"/>
    </xf>
    <xf numFmtId="0" fontId="0" fillId="0" borderId="131" xfId="0" applyBorder="1">
      <alignment vertical="center"/>
    </xf>
    <xf numFmtId="38" fontId="0" fillId="0" borderId="131" xfId="1" applyFont="1" applyBorder="1">
      <alignment vertical="center"/>
    </xf>
    <xf numFmtId="38" fontId="0" fillId="3" borderId="20" xfId="0" applyNumberFormat="1" applyFill="1" applyBorder="1">
      <alignment vertical="center"/>
    </xf>
    <xf numFmtId="38" fontId="0" fillId="3" borderId="1" xfId="0" applyNumberFormat="1" applyFill="1" applyBorder="1">
      <alignment vertical="center"/>
    </xf>
    <xf numFmtId="38" fontId="0" fillId="3" borderId="125" xfId="0" applyNumberFormat="1" applyFill="1" applyBorder="1">
      <alignment vertical="center"/>
    </xf>
    <xf numFmtId="38" fontId="0" fillId="3" borderId="3" xfId="0" applyNumberFormat="1" applyFill="1" applyBorder="1" applyAlignment="1">
      <alignment horizontal="right" vertical="center"/>
    </xf>
    <xf numFmtId="38" fontId="0" fillId="3" borderId="1" xfId="0" applyNumberFormat="1" applyFill="1" applyBorder="1" applyAlignment="1">
      <alignment horizontal="right" vertical="center"/>
    </xf>
    <xf numFmtId="38" fontId="0" fillId="3" borderId="1" xfId="1" applyFont="1" applyFill="1" applyBorder="1" applyAlignment="1">
      <alignment horizontal="right" vertical="center"/>
    </xf>
    <xf numFmtId="0" fontId="0" fillId="3" borderId="122" xfId="0" applyFill="1" applyBorder="1">
      <alignment vertical="center"/>
    </xf>
    <xf numFmtId="41" fontId="0" fillId="3" borderId="5" xfId="0" applyNumberFormat="1" applyFill="1" applyBorder="1">
      <alignment vertical="center"/>
    </xf>
    <xf numFmtId="41" fontId="0" fillId="3" borderId="6" xfId="0" applyNumberFormat="1" applyFill="1" applyBorder="1">
      <alignment vertical="center"/>
    </xf>
    <xf numFmtId="38" fontId="0" fillId="3" borderId="6" xfId="1" applyFont="1" applyFill="1" applyBorder="1">
      <alignment vertical="center"/>
    </xf>
    <xf numFmtId="38" fontId="0" fillId="3" borderId="106" xfId="1" applyFont="1" applyFill="1" applyBorder="1">
      <alignment vertical="center"/>
    </xf>
    <xf numFmtId="41" fontId="0" fillId="3" borderId="21" xfId="0" applyNumberFormat="1" applyFill="1" applyBorder="1" applyAlignment="1">
      <alignment vertical="center" shrinkToFit="1"/>
    </xf>
    <xf numFmtId="41" fontId="0" fillId="3" borderId="3" xfId="0" applyNumberFormat="1" applyFill="1" applyBorder="1">
      <alignment vertical="center"/>
    </xf>
    <xf numFmtId="41" fontId="0" fillId="3" borderId="1" xfId="0" applyNumberForma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3" borderId="21" xfId="1" applyFont="1" applyFill="1" applyBorder="1">
      <alignment vertical="center"/>
    </xf>
    <xf numFmtId="41" fontId="0" fillId="3" borderId="106" xfId="0" applyNumberFormat="1" applyFill="1" applyBorder="1" applyAlignment="1">
      <alignment vertical="center" shrinkToFit="1"/>
    </xf>
    <xf numFmtId="41" fontId="0" fillId="0" borderId="33" xfId="0" applyNumberFormat="1" applyFill="1" applyBorder="1">
      <alignment vertical="center"/>
    </xf>
    <xf numFmtId="41" fontId="0" fillId="0" borderId="34" xfId="0" applyNumberFormat="1" applyFill="1" applyBorder="1">
      <alignment vertical="center"/>
    </xf>
    <xf numFmtId="38" fontId="0" fillId="0" borderId="34" xfId="1" applyFont="1" applyFill="1" applyBorder="1">
      <alignment vertical="center"/>
    </xf>
    <xf numFmtId="0" fontId="0" fillId="3" borderId="41" xfId="0" applyFill="1" applyBorder="1">
      <alignment vertical="center"/>
    </xf>
    <xf numFmtId="0" fontId="0" fillId="3" borderId="93" xfId="0" applyFill="1" applyBorder="1">
      <alignment vertical="center"/>
    </xf>
    <xf numFmtId="0" fontId="0" fillId="3" borderId="39" xfId="0" applyFill="1" applyBorder="1">
      <alignment vertical="center"/>
    </xf>
    <xf numFmtId="38" fontId="0" fillId="3" borderId="39" xfId="1" applyFont="1" applyFill="1" applyBorder="1">
      <alignment vertical="center"/>
    </xf>
    <xf numFmtId="0" fontId="0" fillId="3" borderId="86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0" fontId="0" fillId="12" borderId="38" xfId="0" applyFill="1" applyBorder="1" applyAlignment="1">
      <alignment horizontal="center" vertical="center"/>
    </xf>
    <xf numFmtId="0" fontId="0" fillId="12" borderId="3" xfId="0" applyFill="1" applyBorder="1">
      <alignment vertical="center"/>
    </xf>
    <xf numFmtId="0" fontId="0" fillId="12" borderId="1" xfId="0" applyFill="1" applyBorder="1">
      <alignment vertical="center"/>
    </xf>
    <xf numFmtId="38" fontId="0" fillId="12" borderId="1" xfId="1" applyFont="1" applyFill="1" applyBorder="1">
      <alignment vertical="center"/>
    </xf>
    <xf numFmtId="0" fontId="0" fillId="3" borderId="133" xfId="0" applyFill="1" applyBorder="1">
      <alignment vertical="center"/>
    </xf>
    <xf numFmtId="0" fontId="0" fillId="3" borderId="134" xfId="0" applyFill="1" applyBorder="1">
      <alignment vertical="center"/>
    </xf>
    <xf numFmtId="38" fontId="0" fillId="3" borderId="134" xfId="1" applyFont="1" applyFill="1" applyBorder="1">
      <alignment vertical="center"/>
    </xf>
    <xf numFmtId="0" fontId="18" fillId="0" borderId="0" xfId="0" applyFont="1">
      <alignment vertical="center"/>
    </xf>
    <xf numFmtId="0" fontId="17" fillId="0" borderId="113" xfId="0" applyFont="1" applyBorder="1">
      <alignment vertical="center"/>
    </xf>
    <xf numFmtId="38" fontId="19" fillId="0" borderId="17" xfId="0" applyNumberFormat="1" applyFont="1" applyBorder="1">
      <alignment vertical="center"/>
    </xf>
    <xf numFmtId="38" fontId="9" fillId="0" borderId="18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38" fontId="20" fillId="0" borderId="20" xfId="0" applyNumberFormat="1" applyFont="1" applyFill="1" applyBorder="1">
      <alignment vertical="center"/>
    </xf>
    <xf numFmtId="38" fontId="20" fillId="0" borderId="1" xfId="0" applyNumberFormat="1" applyFont="1" applyFill="1" applyBorder="1">
      <alignment vertical="center"/>
    </xf>
    <xf numFmtId="38" fontId="20" fillId="0" borderId="21" xfId="0" applyNumberFormat="1" applyFont="1" applyFill="1" applyBorder="1">
      <alignment vertical="center"/>
    </xf>
    <xf numFmtId="0" fontId="18" fillId="0" borderId="1" xfId="0" applyFont="1" applyFill="1" applyBorder="1">
      <alignment vertical="center"/>
    </xf>
    <xf numFmtId="38" fontId="20" fillId="0" borderId="22" xfId="0" applyNumberFormat="1" applyFont="1" applyFill="1" applyBorder="1">
      <alignment vertical="center"/>
    </xf>
    <xf numFmtId="9" fontId="20" fillId="0" borderId="23" xfId="0" applyNumberFormat="1" applyFont="1" applyFill="1" applyBorder="1">
      <alignment vertical="center"/>
    </xf>
    <xf numFmtId="9" fontId="18" fillId="0" borderId="23" xfId="0" applyNumberFormat="1" applyFont="1" applyFill="1" applyBorder="1">
      <alignment vertical="center"/>
    </xf>
    <xf numFmtId="9" fontId="20" fillId="0" borderId="24" xfId="0" applyNumberFormat="1" applyFont="1" applyFill="1" applyBorder="1">
      <alignment vertical="center"/>
    </xf>
    <xf numFmtId="38" fontId="20" fillId="3" borderId="20" xfId="0" applyNumberFormat="1" applyFont="1" applyFill="1" applyBorder="1">
      <alignment vertical="center"/>
    </xf>
    <xf numFmtId="38" fontId="20" fillId="3" borderId="1" xfId="0" applyNumberFormat="1" applyFont="1" applyFill="1" applyBorder="1">
      <alignment vertical="center"/>
    </xf>
    <xf numFmtId="38" fontId="20" fillId="3" borderId="21" xfId="0" applyNumberFormat="1" applyFont="1" applyFill="1" applyBorder="1">
      <alignment vertical="center"/>
    </xf>
    <xf numFmtId="0" fontId="0" fillId="3" borderId="20" xfId="0" applyFill="1" applyBorder="1">
      <alignment vertical="center"/>
    </xf>
    <xf numFmtId="41" fontId="0" fillId="3" borderId="21" xfId="0" applyNumberFormat="1" applyFill="1" applyBorder="1">
      <alignment vertical="center"/>
    </xf>
    <xf numFmtId="0" fontId="0" fillId="3" borderId="94" xfId="0" applyFill="1" applyBorder="1">
      <alignment vertical="center"/>
    </xf>
    <xf numFmtId="41" fontId="0" fillId="3" borderId="107" xfId="0" applyNumberFormat="1" applyFill="1" applyBorder="1">
      <alignment vertical="center"/>
    </xf>
    <xf numFmtId="41" fontId="0" fillId="3" borderId="95" xfId="0" applyNumberFormat="1" applyFill="1" applyBorder="1">
      <alignment vertical="center"/>
    </xf>
    <xf numFmtId="38" fontId="0" fillId="3" borderId="98" xfId="0" applyNumberFormat="1" applyFill="1" applyBorder="1">
      <alignment vertical="center"/>
    </xf>
    <xf numFmtId="38" fontId="0" fillId="3" borderId="39" xfId="0" applyNumberFormat="1" applyFill="1" applyBorder="1" applyAlignment="1">
      <alignment horizontal="right" vertical="center"/>
    </xf>
    <xf numFmtId="38" fontId="0" fillId="3" borderId="39" xfId="1" applyFont="1" applyFill="1" applyBorder="1" applyAlignment="1">
      <alignment horizontal="right" vertical="center"/>
    </xf>
    <xf numFmtId="38" fontId="0" fillId="3" borderId="92" xfId="1" applyFont="1" applyFill="1" applyBorder="1" applyAlignment="1">
      <alignment horizontal="right" vertical="center"/>
    </xf>
    <xf numFmtId="41" fontId="0" fillId="3" borderId="1" xfId="0" applyNumberFormat="1" applyFill="1" applyBorder="1" applyAlignment="1">
      <alignment vertical="center" shrinkToFit="1"/>
    </xf>
    <xf numFmtId="41" fontId="0" fillId="3" borderId="6" xfId="0" applyNumberFormat="1" applyFill="1" applyBorder="1" applyAlignment="1">
      <alignment vertical="center" shrinkToFit="1"/>
    </xf>
    <xf numFmtId="38" fontId="0" fillId="0" borderId="36" xfId="1" applyFont="1" applyFill="1" applyBorder="1">
      <alignment vertical="center"/>
    </xf>
    <xf numFmtId="38" fontId="0" fillId="0" borderId="21" xfId="0" applyNumberFormat="1" applyBorder="1" applyAlignment="1">
      <alignment horizontal="right" vertical="center"/>
    </xf>
    <xf numFmtId="0" fontId="0" fillId="0" borderId="136" xfId="0" applyBorder="1" applyAlignment="1">
      <alignment horizontal="center" vertical="center"/>
    </xf>
    <xf numFmtId="0" fontId="0" fillId="3" borderId="27" xfId="0" applyFill="1" applyBorder="1">
      <alignment vertical="center"/>
    </xf>
    <xf numFmtId="0" fontId="0" fillId="3" borderId="18" xfId="0" applyFill="1" applyBorder="1">
      <alignment vertical="center"/>
    </xf>
    <xf numFmtId="38" fontId="0" fillId="3" borderId="18" xfId="1" applyFont="1" applyFill="1" applyBorder="1">
      <alignment vertical="center"/>
    </xf>
    <xf numFmtId="0" fontId="0" fillId="3" borderId="84" xfId="0" applyFill="1" applyBorder="1">
      <alignment vertical="center"/>
    </xf>
    <xf numFmtId="0" fontId="0" fillId="12" borderId="37" xfId="0" applyFill="1" applyBorder="1" applyAlignment="1">
      <alignment horizontal="center" vertical="center"/>
    </xf>
    <xf numFmtId="41" fontId="0" fillId="12" borderId="28" xfId="0" applyNumberFormat="1" applyFill="1" applyBorder="1">
      <alignment vertical="center"/>
    </xf>
    <xf numFmtId="38" fontId="0" fillId="12" borderId="34" xfId="1" applyFont="1" applyFill="1" applyBorder="1">
      <alignment vertical="center"/>
    </xf>
    <xf numFmtId="38" fontId="7" fillId="0" borderId="17" xfId="0" applyNumberFormat="1" applyFont="1" applyBorder="1">
      <alignment vertical="center"/>
    </xf>
    <xf numFmtId="38" fontId="7" fillId="0" borderId="18" xfId="0" applyNumberFormat="1" applyFont="1" applyBorder="1" applyAlignment="1">
      <alignment horizontal="center" vertical="center"/>
    </xf>
    <xf numFmtId="41" fontId="7" fillId="0" borderId="34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38" fontId="0" fillId="0" borderId="39" xfId="1" applyFont="1" applyBorder="1">
      <alignment vertical="center"/>
    </xf>
    <xf numFmtId="0" fontId="0" fillId="12" borderId="32" xfId="0" applyFill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28" xfId="0" applyFill="1" applyBorder="1">
      <alignment vertical="center"/>
    </xf>
    <xf numFmtId="0" fontId="0" fillId="0" borderId="93" xfId="0" applyBorder="1">
      <alignment vertical="center"/>
    </xf>
    <xf numFmtId="38" fontId="20" fillId="0" borderId="3" xfId="0" applyNumberFormat="1" applyFont="1" applyFill="1" applyBorder="1">
      <alignment vertical="center"/>
    </xf>
    <xf numFmtId="38" fontId="20" fillId="3" borderId="3" xfId="0" applyNumberFormat="1" applyFont="1" applyFill="1" applyBorder="1">
      <alignment vertical="center"/>
    </xf>
    <xf numFmtId="0" fontId="0" fillId="0" borderId="5" xfId="0" applyBorder="1">
      <alignment vertical="center"/>
    </xf>
    <xf numFmtId="38" fontId="19" fillId="0" borderId="116" xfId="0" applyNumberFormat="1" applyFont="1" applyBorder="1" applyAlignment="1">
      <alignment horizontal="center" vertical="center"/>
    </xf>
    <xf numFmtId="38" fontId="0" fillId="0" borderId="135" xfId="0" applyNumberFormat="1" applyBorder="1" applyAlignment="1">
      <alignment horizontal="center" vertical="center"/>
    </xf>
    <xf numFmtId="38" fontId="0" fillId="0" borderId="106" xfId="1" applyFont="1" applyFill="1" applyBorder="1">
      <alignment vertical="center"/>
    </xf>
    <xf numFmtId="38" fontId="0" fillId="0" borderId="140" xfId="0" applyNumberFormat="1" applyBorder="1">
      <alignment vertical="center"/>
    </xf>
    <xf numFmtId="38" fontId="0" fillId="3" borderId="140" xfId="0" applyNumberFormat="1" applyFill="1" applyBorder="1">
      <alignment vertical="center"/>
    </xf>
    <xf numFmtId="9" fontId="0" fillId="0" borderId="141" xfId="0" applyNumberFormat="1" applyBorder="1">
      <alignment vertical="center"/>
    </xf>
    <xf numFmtId="9" fontId="0" fillId="0" borderId="142" xfId="0" applyNumberFormat="1" applyBorder="1">
      <alignment vertical="center"/>
    </xf>
    <xf numFmtId="38" fontId="0" fillId="0" borderId="143" xfId="1" applyFont="1" applyBorder="1">
      <alignment vertical="center"/>
    </xf>
    <xf numFmtId="38" fontId="0" fillId="0" borderId="139" xfId="1" applyFont="1" applyBorder="1" applyAlignment="1">
      <alignment horizontal="right" vertical="center"/>
    </xf>
    <xf numFmtId="38" fontId="0" fillId="3" borderId="140" xfId="1" applyFont="1" applyFill="1" applyBorder="1" applyAlignment="1">
      <alignment horizontal="right" vertical="center"/>
    </xf>
    <xf numFmtId="38" fontId="0" fillId="0" borderId="140" xfId="1" applyFont="1" applyBorder="1">
      <alignment vertical="center"/>
    </xf>
    <xf numFmtId="38" fontId="0" fillId="3" borderId="144" xfId="1" applyFont="1" applyFill="1" applyBorder="1">
      <alignment vertical="center"/>
    </xf>
    <xf numFmtId="38" fontId="0" fillId="0" borderId="145" xfId="1" applyFont="1" applyBorder="1">
      <alignment vertical="center"/>
    </xf>
    <xf numFmtId="38" fontId="0" fillId="11" borderId="146" xfId="1" applyFont="1" applyFill="1" applyBorder="1">
      <alignment vertical="center"/>
    </xf>
    <xf numFmtId="38" fontId="0" fillId="3" borderId="140" xfId="1" applyFont="1" applyFill="1" applyBorder="1">
      <alignment vertical="center"/>
    </xf>
    <xf numFmtId="38" fontId="0" fillId="0" borderId="144" xfId="1" applyFont="1" applyBorder="1">
      <alignment vertical="center"/>
    </xf>
    <xf numFmtId="38" fontId="0" fillId="12" borderId="141" xfId="1" applyFont="1" applyFill="1" applyBorder="1">
      <alignment vertical="center"/>
    </xf>
    <xf numFmtId="38" fontId="0" fillId="0" borderId="148" xfId="1" applyFont="1" applyFill="1" applyBorder="1">
      <alignment vertical="center"/>
    </xf>
    <xf numFmtId="38" fontId="0" fillId="3" borderId="139" xfId="1" applyFont="1" applyFill="1" applyBorder="1">
      <alignment vertical="center"/>
    </xf>
    <xf numFmtId="38" fontId="0" fillId="12" borderId="140" xfId="1" applyFont="1" applyFill="1" applyBorder="1">
      <alignment vertical="center"/>
    </xf>
    <xf numFmtId="38" fontId="0" fillId="3" borderId="149" xfId="1" applyFont="1" applyFill="1" applyBorder="1">
      <alignment vertical="center"/>
    </xf>
    <xf numFmtId="38" fontId="0" fillId="0" borderId="150" xfId="1" applyFont="1" applyBorder="1">
      <alignment vertical="center"/>
    </xf>
    <xf numFmtId="38" fontId="0" fillId="0" borderId="115" xfId="0" applyNumberFormat="1" applyBorder="1" applyAlignment="1">
      <alignment horizontal="center" vertical="center"/>
    </xf>
    <xf numFmtId="38" fontId="0" fillId="0" borderId="139" xfId="0" applyNumberFormat="1" applyBorder="1">
      <alignment vertical="center"/>
    </xf>
    <xf numFmtId="9" fontId="0" fillId="0" borderId="0" xfId="0" applyNumberFormat="1" applyBorder="1">
      <alignment vertical="center"/>
    </xf>
    <xf numFmtId="0" fontId="0" fillId="0" borderId="151" xfId="0" applyBorder="1">
      <alignment vertical="center"/>
    </xf>
    <xf numFmtId="38" fontId="0" fillId="0" borderId="152" xfId="0" applyNumberFormat="1" applyBorder="1" applyAlignment="1">
      <alignment horizontal="center" vertical="center"/>
    </xf>
    <xf numFmtId="9" fontId="20" fillId="0" borderId="126" xfId="0" applyNumberFormat="1" applyFont="1" applyFill="1" applyBorder="1">
      <alignment vertical="center"/>
    </xf>
    <xf numFmtId="0" fontId="17" fillId="0" borderId="111" xfId="0" applyFont="1" applyBorder="1">
      <alignment vertical="center"/>
    </xf>
    <xf numFmtId="38" fontId="0" fillId="3" borderId="93" xfId="0" applyNumberFormat="1" applyFill="1" applyBorder="1" applyAlignment="1">
      <alignment horizontal="right" vertical="center"/>
    </xf>
    <xf numFmtId="38" fontId="0" fillId="0" borderId="3" xfId="0" applyNumberFormat="1" applyBorder="1" applyAlignment="1">
      <alignment horizontal="right" vertical="center"/>
    </xf>
    <xf numFmtId="41" fontId="0" fillId="3" borderId="96" xfId="0" applyNumberFormat="1" applyFill="1" applyBorder="1">
      <alignment vertical="center"/>
    </xf>
    <xf numFmtId="38" fontId="0" fillId="3" borderId="3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3" borderId="5" xfId="1" applyFont="1" applyFill="1" applyBorder="1">
      <alignment vertical="center"/>
    </xf>
    <xf numFmtId="38" fontId="0" fillId="12" borderId="33" xfId="1" applyFont="1" applyFill="1" applyBorder="1">
      <alignment vertical="center"/>
    </xf>
    <xf numFmtId="38" fontId="0" fillId="0" borderId="114" xfId="1" applyFont="1" applyFill="1" applyBorder="1">
      <alignment vertical="center"/>
    </xf>
    <xf numFmtId="0" fontId="0" fillId="3" borderId="116" xfId="0" applyFill="1" applyBorder="1">
      <alignment vertical="center"/>
    </xf>
    <xf numFmtId="38" fontId="0" fillId="12" borderId="3" xfId="1" applyFont="1" applyFill="1" applyBorder="1">
      <alignment vertical="center"/>
    </xf>
    <xf numFmtId="38" fontId="0" fillId="3" borderId="133" xfId="1" applyFont="1" applyFill="1" applyBorder="1">
      <alignment vertical="center"/>
    </xf>
    <xf numFmtId="38" fontId="0" fillId="0" borderId="101" xfId="1" applyFont="1" applyBorder="1">
      <alignment vertical="center"/>
    </xf>
    <xf numFmtId="0" fontId="17" fillId="0" borderId="131" xfId="0" applyFont="1" applyBorder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6" xfId="1" applyFont="1" applyFill="1" applyBorder="1">
      <alignment vertical="center"/>
    </xf>
    <xf numFmtId="38" fontId="0" fillId="3" borderId="107" xfId="1" applyFont="1" applyFill="1" applyBorder="1">
      <alignment vertical="center"/>
    </xf>
    <xf numFmtId="38" fontId="7" fillId="0" borderId="116" xfId="0" applyNumberFormat="1" applyFont="1" applyBorder="1" applyAlignment="1">
      <alignment horizontal="center" vertical="center"/>
    </xf>
    <xf numFmtId="38" fontId="7" fillId="0" borderId="147" xfId="0" applyNumberFormat="1" applyFont="1" applyBorder="1" applyAlignment="1">
      <alignment horizontal="center" vertical="center"/>
    </xf>
    <xf numFmtId="38" fontId="0" fillId="0" borderId="143" xfId="0" applyNumberFormat="1" applyBorder="1">
      <alignment vertical="center"/>
    </xf>
    <xf numFmtId="38" fontId="0" fillId="3" borderId="139" xfId="0" applyNumberFormat="1" applyFill="1" applyBorder="1" applyAlignment="1">
      <alignment horizontal="right" vertical="center"/>
    </xf>
    <xf numFmtId="38" fontId="0" fillId="0" borderId="140" xfId="0" applyNumberFormat="1" applyBorder="1" applyAlignment="1">
      <alignment horizontal="right" vertical="center"/>
    </xf>
    <xf numFmtId="41" fontId="0" fillId="3" borderId="140" xfId="0" applyNumberFormat="1" applyFill="1" applyBorder="1">
      <alignment vertical="center"/>
    </xf>
    <xf numFmtId="41" fontId="0" fillId="0" borderId="144" xfId="0" applyNumberFormat="1" applyBorder="1">
      <alignment vertical="center"/>
    </xf>
    <xf numFmtId="41" fontId="0" fillId="3" borderId="145" xfId="0" applyNumberFormat="1" applyFill="1" applyBorder="1">
      <alignment vertical="center"/>
    </xf>
    <xf numFmtId="41" fontId="0" fillId="0" borderId="140" xfId="0" applyNumberFormat="1" applyBorder="1">
      <alignment vertical="center"/>
    </xf>
    <xf numFmtId="38" fontId="0" fillId="12" borderId="148" xfId="1" applyFont="1" applyFill="1" applyBorder="1">
      <alignment vertical="center"/>
    </xf>
    <xf numFmtId="38" fontId="0" fillId="0" borderId="139" xfId="1" applyFont="1" applyBorder="1">
      <alignment vertical="center"/>
    </xf>
    <xf numFmtId="38" fontId="0" fillId="0" borderId="153" xfId="1" applyFont="1" applyBorder="1">
      <alignment vertical="center"/>
    </xf>
    <xf numFmtId="38" fontId="0" fillId="0" borderId="21" xfId="1" applyFont="1" applyFill="1" applyBorder="1">
      <alignment vertical="center"/>
    </xf>
    <xf numFmtId="41" fontId="0" fillId="0" borderId="21" xfId="0" applyNumberFormat="1" applyFill="1" applyBorder="1">
      <alignment vertical="center"/>
    </xf>
    <xf numFmtId="38" fontId="0" fillId="0" borderId="154" xfId="1" applyFont="1" applyFill="1" applyBorder="1">
      <alignment vertical="center"/>
    </xf>
    <xf numFmtId="38" fontId="0" fillId="0" borderId="155" xfId="1" applyFont="1" applyFill="1" applyBorder="1">
      <alignment vertical="center"/>
    </xf>
    <xf numFmtId="41" fontId="0" fillId="3" borderId="84" xfId="0" applyNumberFormat="1" applyFill="1" applyBorder="1">
      <alignment vertical="center"/>
    </xf>
    <xf numFmtId="0" fontId="0" fillId="0" borderId="23" xfId="0" applyNumberFormat="1" applyBorder="1">
      <alignment vertical="center"/>
    </xf>
    <xf numFmtId="38" fontId="0" fillId="3" borderId="2" xfId="1" applyFont="1" applyFill="1" applyBorder="1">
      <alignment vertical="center"/>
    </xf>
    <xf numFmtId="38" fontId="0" fillId="3" borderId="156" xfId="1" applyFont="1" applyFill="1" applyBorder="1">
      <alignment vertical="center"/>
    </xf>
    <xf numFmtId="38" fontId="0" fillId="0" borderId="2" xfId="1" applyFont="1" applyBorder="1">
      <alignment vertical="center"/>
    </xf>
    <xf numFmtId="41" fontId="0" fillId="0" borderId="2" xfId="0" applyNumberFormat="1" applyBorder="1">
      <alignment vertical="center"/>
    </xf>
    <xf numFmtId="41" fontId="0" fillId="3" borderId="2" xfId="0" applyNumberFormat="1" applyFill="1" applyBorder="1">
      <alignment vertical="center"/>
    </xf>
    <xf numFmtId="38" fontId="0" fillId="0" borderId="2" xfId="1" applyFont="1" applyFill="1" applyBorder="1">
      <alignment vertical="center"/>
    </xf>
    <xf numFmtId="38" fontId="0" fillId="3" borderId="4" xfId="1" applyFont="1" applyFill="1" applyBorder="1">
      <alignment vertical="center"/>
    </xf>
    <xf numFmtId="38" fontId="0" fillId="0" borderId="156" xfId="1" applyFont="1" applyBorder="1">
      <alignment vertical="center"/>
    </xf>
    <xf numFmtId="38" fontId="0" fillId="0" borderId="156" xfId="1" applyFont="1" applyFill="1" applyBorder="1">
      <alignment vertical="center"/>
    </xf>
    <xf numFmtId="38" fontId="0" fillId="3" borderId="157" xfId="1" applyFont="1" applyFill="1" applyBorder="1">
      <alignment vertical="center"/>
    </xf>
    <xf numFmtId="41" fontId="0" fillId="0" borderId="156" xfId="0" applyNumberFormat="1" applyBorder="1">
      <alignment vertical="center"/>
    </xf>
    <xf numFmtId="38" fontId="0" fillId="3" borderId="158" xfId="1" applyFont="1" applyFill="1" applyBorder="1">
      <alignment vertical="center"/>
    </xf>
    <xf numFmtId="38" fontId="0" fillId="0" borderId="1" xfId="1" applyFont="1" applyFill="1" applyBorder="1">
      <alignment vertical="center"/>
    </xf>
    <xf numFmtId="0" fontId="21" fillId="0" borderId="1" xfId="0" applyFont="1" applyBorder="1" applyAlignment="1"/>
    <xf numFmtId="38" fontId="0" fillId="0" borderId="1" xfId="0" applyNumberFormat="1" applyBorder="1" applyAlignment="1"/>
    <xf numFmtId="38" fontId="21" fillId="0" borderId="1" xfId="0" applyNumberFormat="1" applyFont="1" applyBorder="1" applyAlignment="1"/>
    <xf numFmtId="0" fontId="6" fillId="0" borderId="17" xfId="2" applyBorder="1"/>
    <xf numFmtId="0" fontId="6" fillId="0" borderId="18" xfId="2" applyBorder="1"/>
    <xf numFmtId="38" fontId="6" fillId="0" borderId="18" xfId="1" applyFont="1" applyBorder="1" applyAlignment="1"/>
    <xf numFmtId="38" fontId="6" fillId="0" borderId="19" xfId="1" applyFont="1" applyBorder="1" applyAlignment="1"/>
    <xf numFmtId="0" fontId="7" fillId="0" borderId="20" xfId="2" applyFont="1" applyBorder="1"/>
    <xf numFmtId="0" fontId="21" fillId="0" borderId="6" xfId="0" applyFont="1" applyBorder="1" applyAlignment="1"/>
    <xf numFmtId="38" fontId="0" fillId="0" borderId="6" xfId="0" applyNumberFormat="1" applyBorder="1" applyAlignment="1"/>
    <xf numFmtId="0" fontId="6" fillId="0" borderId="106" xfId="2" applyBorder="1"/>
    <xf numFmtId="0" fontId="21" fillId="0" borderId="34" xfId="0" applyFont="1" applyBorder="1" applyAlignment="1"/>
    <xf numFmtId="38" fontId="6" fillId="0" borderId="34" xfId="2" applyNumberFormat="1" applyBorder="1"/>
    <xf numFmtId="0" fontId="0" fillId="0" borderId="141" xfId="0" applyNumberFormat="1" applyBorder="1">
      <alignment vertical="center"/>
    </xf>
    <xf numFmtId="0" fontId="0" fillId="3" borderId="3" xfId="0" applyNumberFormat="1" applyFill="1" applyBorder="1">
      <alignment vertical="center"/>
    </xf>
    <xf numFmtId="0" fontId="6" fillId="0" borderId="94" xfId="2" applyBorder="1"/>
    <xf numFmtId="0" fontId="21" fillId="0" borderId="107" xfId="0" applyFont="1" applyBorder="1" applyAlignment="1"/>
    <xf numFmtId="38" fontId="0" fillId="0" borderId="107" xfId="0" applyNumberFormat="1" applyBorder="1" applyAlignment="1"/>
    <xf numFmtId="0" fontId="6" fillId="0" borderId="95" xfId="2" applyBorder="1"/>
    <xf numFmtId="41" fontId="22" fillId="0" borderId="34" xfId="0" applyNumberFormat="1" applyFont="1" applyFill="1" applyBorder="1">
      <alignment vertical="center"/>
    </xf>
    <xf numFmtId="41" fontId="22" fillId="3" borderId="134" xfId="0" applyNumberFormat="1" applyFont="1" applyFill="1" applyBorder="1">
      <alignment vertical="center"/>
    </xf>
    <xf numFmtId="41" fontId="22" fillId="0" borderId="131" xfId="0" applyNumberFormat="1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42" xfId="0" applyFont="1" applyBorder="1">
      <alignment vertical="center"/>
    </xf>
    <xf numFmtId="0" fontId="13" fillId="0" borderId="43" xfId="0" applyFont="1" applyBorder="1">
      <alignment vertical="center"/>
    </xf>
    <xf numFmtId="0" fontId="13" fillId="0" borderId="44" xfId="0" applyFont="1" applyBorder="1">
      <alignment vertical="center"/>
    </xf>
    <xf numFmtId="0" fontId="14" fillId="13" borderId="45" xfId="0" applyFont="1" applyFill="1" applyBorder="1" applyAlignment="1">
      <alignment horizontal="center" vertical="center"/>
    </xf>
    <xf numFmtId="0" fontId="14" fillId="13" borderId="43" xfId="0" applyFont="1" applyFill="1" applyBorder="1" applyAlignment="1">
      <alignment horizontal="center" vertical="center"/>
    </xf>
    <xf numFmtId="0" fontId="14" fillId="13" borderId="46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distributed" vertical="center"/>
    </xf>
    <xf numFmtId="0" fontId="13" fillId="0" borderId="48" xfId="0" applyFont="1" applyBorder="1" applyAlignment="1">
      <alignment horizontal="distributed" vertical="center"/>
    </xf>
    <xf numFmtId="0" fontId="13" fillId="0" borderId="49" xfId="0" applyFont="1" applyBorder="1" applyAlignment="1">
      <alignment horizontal="distributed" vertical="center"/>
    </xf>
    <xf numFmtId="178" fontId="10" fillId="14" borderId="50" xfId="1" applyNumberFormat="1" applyFont="1" applyFill="1" applyBorder="1" applyAlignment="1">
      <alignment horizontal="right" vertical="center"/>
    </xf>
    <xf numFmtId="178" fontId="13" fillId="14" borderId="48" xfId="1" applyNumberFormat="1" applyFont="1" applyFill="1" applyBorder="1" applyAlignment="1">
      <alignment horizontal="right" vertical="center"/>
    </xf>
    <xf numFmtId="178" fontId="10" fillId="14" borderId="48" xfId="1" applyNumberFormat="1" applyFont="1" applyFill="1" applyBorder="1" applyAlignment="1">
      <alignment horizontal="right" vertical="center"/>
    </xf>
    <xf numFmtId="178" fontId="13" fillId="14" borderId="51" xfId="1" applyNumberFormat="1" applyFont="1" applyFill="1" applyBorder="1" applyAlignment="1">
      <alignment horizontal="right" vertical="center"/>
    </xf>
    <xf numFmtId="0" fontId="10" fillId="0" borderId="52" xfId="0" applyFont="1" applyBorder="1" applyAlignment="1">
      <alignment horizontal="distributed" vertical="center"/>
    </xf>
    <xf numFmtId="0" fontId="13" fillId="0" borderId="53" xfId="0" applyFont="1" applyBorder="1" applyAlignment="1">
      <alignment horizontal="distributed" vertical="center"/>
    </xf>
    <xf numFmtId="0" fontId="13" fillId="0" borderId="54" xfId="0" applyFont="1" applyBorder="1" applyAlignment="1">
      <alignment horizontal="distributed" vertical="center"/>
    </xf>
    <xf numFmtId="178" fontId="10" fillId="14" borderId="55" xfId="1" applyNumberFormat="1" applyFont="1" applyFill="1" applyBorder="1" applyAlignment="1">
      <alignment horizontal="right" vertical="center"/>
    </xf>
    <xf numFmtId="178" fontId="13" fillId="14" borderId="53" xfId="1" applyNumberFormat="1" applyFont="1" applyFill="1" applyBorder="1" applyAlignment="1">
      <alignment horizontal="right" vertical="center"/>
    </xf>
    <xf numFmtId="178" fontId="10" fillId="14" borderId="53" xfId="1" applyNumberFormat="1" applyFont="1" applyFill="1" applyBorder="1" applyAlignment="1">
      <alignment horizontal="right" vertical="center"/>
    </xf>
    <xf numFmtId="178" fontId="13" fillId="14" borderId="56" xfId="1" applyNumberFormat="1" applyFont="1" applyFill="1" applyBorder="1" applyAlignment="1">
      <alignment horizontal="right" vertical="center"/>
    </xf>
    <xf numFmtId="178" fontId="10" fillId="15" borderId="63" xfId="1" applyNumberFormat="1" applyFont="1" applyFill="1" applyBorder="1" applyAlignment="1">
      <alignment horizontal="right" vertical="center"/>
    </xf>
    <xf numFmtId="178" fontId="13" fillId="15" borderId="63" xfId="1" applyNumberFormat="1" applyFont="1" applyFill="1" applyBorder="1" applyAlignment="1">
      <alignment horizontal="right" vertical="center"/>
    </xf>
    <xf numFmtId="178" fontId="13" fillId="15" borderId="66" xfId="1" applyNumberFormat="1" applyFont="1" applyFill="1" applyBorder="1" applyAlignment="1">
      <alignment horizontal="right" vertical="center"/>
    </xf>
    <xf numFmtId="0" fontId="13" fillId="0" borderId="68" xfId="0" applyFont="1" applyBorder="1" applyAlignment="1">
      <alignment horizontal="distributed" vertical="center"/>
    </xf>
    <xf numFmtId="0" fontId="13" fillId="0" borderId="69" xfId="0" applyFont="1" applyBorder="1" applyAlignment="1">
      <alignment horizontal="distributed" vertical="center"/>
    </xf>
    <xf numFmtId="0" fontId="10" fillId="0" borderId="57" xfId="0" applyFont="1" applyBorder="1" applyAlignment="1">
      <alignment horizontal="distributed" vertical="center"/>
    </xf>
    <xf numFmtId="0" fontId="13" fillId="0" borderId="58" xfId="0" applyFont="1" applyBorder="1" applyAlignment="1">
      <alignment horizontal="distributed" vertical="center"/>
    </xf>
    <xf numFmtId="0" fontId="13" fillId="0" borderId="59" xfId="0" applyFont="1" applyBorder="1" applyAlignment="1">
      <alignment horizontal="distributed" vertical="center"/>
    </xf>
    <xf numFmtId="178" fontId="10" fillId="14" borderId="60" xfId="1" applyNumberFormat="1" applyFont="1" applyFill="1" applyBorder="1" applyAlignment="1">
      <alignment horizontal="right" vertical="center"/>
    </xf>
    <xf numFmtId="178" fontId="13" fillId="14" borderId="58" xfId="1" applyNumberFormat="1" applyFont="1" applyFill="1" applyBorder="1" applyAlignment="1">
      <alignment horizontal="right" vertical="center"/>
    </xf>
    <xf numFmtId="178" fontId="10" fillId="14" borderId="58" xfId="1" applyNumberFormat="1" applyFont="1" applyFill="1" applyBorder="1" applyAlignment="1">
      <alignment horizontal="right" vertical="center"/>
    </xf>
    <xf numFmtId="178" fontId="13" fillId="14" borderId="61" xfId="1" applyNumberFormat="1" applyFont="1" applyFill="1" applyBorder="1" applyAlignment="1">
      <alignment horizontal="right" vertical="center"/>
    </xf>
    <xf numFmtId="0" fontId="10" fillId="0" borderId="62" xfId="0" applyFont="1" applyBorder="1" applyAlignment="1">
      <alignment horizontal="distributed" vertical="center" wrapText="1"/>
    </xf>
    <xf numFmtId="0" fontId="10" fillId="0" borderId="48" xfId="0" applyFont="1" applyBorder="1" applyAlignment="1">
      <alignment horizontal="distributed" vertical="center"/>
    </xf>
    <xf numFmtId="0" fontId="10" fillId="0" borderId="49" xfId="0" applyFont="1" applyBorder="1" applyAlignment="1">
      <alignment horizontal="distributed" vertical="center"/>
    </xf>
    <xf numFmtId="178" fontId="10" fillId="15" borderId="65" xfId="1" applyNumberFormat="1" applyFont="1" applyFill="1" applyBorder="1" applyAlignment="1">
      <alignment horizontal="right" vertical="center"/>
    </xf>
    <xf numFmtId="0" fontId="13" fillId="0" borderId="63" xfId="0" applyFont="1" applyBorder="1" applyAlignment="1">
      <alignment horizontal="distributed" vertical="center"/>
    </xf>
    <xf numFmtId="0" fontId="13" fillId="0" borderId="64" xfId="0" applyFont="1" applyBorder="1" applyAlignment="1">
      <alignment horizontal="distributed" vertical="center"/>
    </xf>
    <xf numFmtId="0" fontId="10" fillId="0" borderId="47" xfId="0" applyFont="1" applyBorder="1" applyAlignment="1">
      <alignment horizontal="distributed" vertical="center" textRotation="255"/>
    </xf>
    <xf numFmtId="0" fontId="13" fillId="0" borderId="67" xfId="0" applyFont="1" applyBorder="1" applyAlignment="1">
      <alignment horizontal="distributed" vertical="center" textRotation="255"/>
    </xf>
    <xf numFmtId="0" fontId="13" fillId="0" borderId="52" xfId="0" applyFont="1" applyBorder="1" applyAlignment="1">
      <alignment horizontal="distributed" vertical="center" textRotation="255"/>
    </xf>
    <xf numFmtId="178" fontId="10" fillId="15" borderId="55" xfId="1" applyNumberFormat="1" applyFont="1" applyFill="1" applyBorder="1" applyAlignment="1">
      <alignment horizontal="right" vertical="center"/>
    </xf>
    <xf numFmtId="178" fontId="13" fillId="15" borderId="53" xfId="1" applyNumberFormat="1" applyFont="1" applyFill="1" applyBorder="1" applyAlignment="1">
      <alignment horizontal="right" vertical="center"/>
    </xf>
    <xf numFmtId="178" fontId="10" fillId="15" borderId="53" xfId="1" applyNumberFormat="1" applyFont="1" applyFill="1" applyBorder="1" applyAlignment="1">
      <alignment horizontal="right" vertical="center"/>
    </xf>
    <xf numFmtId="178" fontId="13" fillId="15" borderId="56" xfId="1" applyNumberFormat="1" applyFont="1" applyFill="1" applyBorder="1" applyAlignment="1">
      <alignment horizontal="right" vertical="center"/>
    </xf>
    <xf numFmtId="178" fontId="10" fillId="15" borderId="50" xfId="1" applyNumberFormat="1" applyFont="1" applyFill="1" applyBorder="1" applyAlignment="1">
      <alignment horizontal="right" vertical="center"/>
    </xf>
    <xf numFmtId="178" fontId="13" fillId="15" borderId="48" xfId="1" applyNumberFormat="1" applyFont="1" applyFill="1" applyBorder="1" applyAlignment="1">
      <alignment horizontal="right" vertical="center"/>
    </xf>
    <xf numFmtId="178" fontId="10" fillId="15" borderId="48" xfId="1" applyNumberFormat="1" applyFont="1" applyFill="1" applyBorder="1" applyAlignment="1">
      <alignment horizontal="right" vertical="center"/>
    </xf>
    <xf numFmtId="178" fontId="13" fillId="15" borderId="51" xfId="1" applyNumberFormat="1" applyFont="1" applyFill="1" applyBorder="1" applyAlignment="1">
      <alignment horizontal="right" vertical="center"/>
    </xf>
    <xf numFmtId="0" fontId="10" fillId="0" borderId="67" xfId="0" applyFont="1" applyBorder="1" applyAlignment="1">
      <alignment vertical="center" textRotation="255" shrinkToFit="1"/>
    </xf>
    <xf numFmtId="0" fontId="10" fillId="0" borderId="52" xfId="0" applyFont="1" applyBorder="1" applyAlignment="1">
      <alignment vertical="center" textRotation="255" shrinkToFit="1"/>
    </xf>
    <xf numFmtId="178" fontId="10" fillId="15" borderId="70" xfId="1" applyNumberFormat="1" applyFont="1" applyFill="1" applyBorder="1" applyAlignment="1">
      <alignment horizontal="right" vertical="center"/>
    </xf>
    <xf numFmtId="178" fontId="10" fillId="15" borderId="68" xfId="1" applyNumberFormat="1" applyFont="1" applyFill="1" applyBorder="1" applyAlignment="1">
      <alignment horizontal="right" vertical="center"/>
    </xf>
    <xf numFmtId="178" fontId="10" fillId="15" borderId="71" xfId="1" applyNumberFormat="1" applyFont="1" applyFill="1" applyBorder="1" applyAlignment="1">
      <alignment horizontal="right" vertical="center"/>
    </xf>
    <xf numFmtId="0" fontId="13" fillId="0" borderId="72" xfId="0" applyFont="1" applyBorder="1" applyAlignment="1">
      <alignment horizontal="distributed" vertical="center"/>
    </xf>
    <xf numFmtId="0" fontId="13" fillId="0" borderId="73" xfId="0" applyFont="1" applyBorder="1" applyAlignment="1">
      <alignment horizontal="distributed" vertical="center"/>
    </xf>
    <xf numFmtId="178" fontId="10" fillId="15" borderId="74" xfId="1" applyNumberFormat="1" applyFont="1" applyFill="1" applyBorder="1" applyAlignment="1">
      <alignment horizontal="right" vertical="center"/>
    </xf>
    <xf numFmtId="178" fontId="10" fillId="15" borderId="72" xfId="1" applyNumberFormat="1" applyFont="1" applyFill="1" applyBorder="1" applyAlignment="1">
      <alignment horizontal="right" vertical="center"/>
    </xf>
    <xf numFmtId="178" fontId="10" fillId="15" borderId="75" xfId="1" applyNumberFormat="1" applyFont="1" applyFill="1" applyBorder="1" applyAlignment="1">
      <alignment horizontal="right" vertical="center"/>
    </xf>
    <xf numFmtId="178" fontId="10" fillId="15" borderId="76" xfId="1" applyNumberFormat="1" applyFont="1" applyFill="1" applyBorder="1" applyAlignment="1">
      <alignment horizontal="right" vertical="center"/>
    </xf>
    <xf numFmtId="178" fontId="10" fillId="15" borderId="77" xfId="1" applyNumberFormat="1" applyFont="1" applyFill="1" applyBorder="1" applyAlignment="1">
      <alignment horizontal="right" vertical="center"/>
    </xf>
    <xf numFmtId="178" fontId="10" fillId="15" borderId="78" xfId="1" applyNumberFormat="1" applyFont="1" applyFill="1" applyBorder="1" applyAlignment="1">
      <alignment horizontal="right" vertical="center"/>
    </xf>
    <xf numFmtId="0" fontId="10" fillId="0" borderId="87" xfId="0" applyFont="1" applyBorder="1" applyAlignment="1">
      <alignment horizontal="distributed" vertical="center"/>
    </xf>
    <xf numFmtId="0" fontId="13" fillId="0" borderId="88" xfId="0" applyFont="1" applyBorder="1" applyAlignment="1">
      <alignment horizontal="distributed" vertical="center"/>
    </xf>
    <xf numFmtId="0" fontId="13" fillId="0" borderId="89" xfId="0" applyFont="1" applyBorder="1" applyAlignment="1">
      <alignment horizontal="distributed" vertical="center"/>
    </xf>
    <xf numFmtId="178" fontId="10" fillId="14" borderId="90" xfId="1" applyNumberFormat="1" applyFont="1" applyFill="1" applyBorder="1" applyAlignment="1">
      <alignment horizontal="right" vertical="center"/>
    </xf>
    <xf numFmtId="178" fontId="13" fillId="14" borderId="88" xfId="1" applyNumberFormat="1" applyFont="1" applyFill="1" applyBorder="1" applyAlignment="1">
      <alignment horizontal="right" vertical="center"/>
    </xf>
    <xf numFmtId="178" fontId="10" fillId="14" borderId="88" xfId="1" applyNumberFormat="1" applyFont="1" applyFill="1" applyBorder="1" applyAlignment="1">
      <alignment horizontal="right" vertical="center"/>
    </xf>
    <xf numFmtId="178" fontId="13" fillId="14" borderId="91" xfId="1" applyNumberFormat="1" applyFont="1" applyFill="1" applyBorder="1" applyAlignment="1">
      <alignment horizontal="right" vertical="center"/>
    </xf>
    <xf numFmtId="0" fontId="10" fillId="0" borderId="79" xfId="0" applyFont="1" applyBorder="1" applyAlignment="1">
      <alignment horizontal="distributed" vertical="center"/>
    </xf>
    <xf numFmtId="0" fontId="13" fillId="0" borderId="80" xfId="0" applyFont="1" applyBorder="1" applyAlignment="1">
      <alignment horizontal="distributed" vertical="center"/>
    </xf>
    <xf numFmtId="0" fontId="13" fillId="0" borderId="81" xfId="0" applyFont="1" applyBorder="1" applyAlignment="1">
      <alignment horizontal="distributed" vertical="center"/>
    </xf>
    <xf numFmtId="178" fontId="10" fillId="14" borderId="82" xfId="1" applyNumberFormat="1" applyFont="1" applyFill="1" applyBorder="1" applyAlignment="1">
      <alignment horizontal="right" vertical="center"/>
    </xf>
    <xf numFmtId="178" fontId="13" fillId="14" borderId="80" xfId="1" applyNumberFormat="1" applyFont="1" applyFill="1" applyBorder="1" applyAlignment="1">
      <alignment horizontal="right" vertical="center"/>
    </xf>
    <xf numFmtId="178" fontId="10" fillId="14" borderId="80" xfId="1" applyNumberFormat="1" applyFont="1" applyFill="1" applyBorder="1" applyAlignment="1">
      <alignment horizontal="right" vertical="center"/>
    </xf>
    <xf numFmtId="178" fontId="13" fillId="14" borderId="83" xfId="1" applyNumberFormat="1" applyFont="1" applyFill="1" applyBorder="1" applyAlignment="1">
      <alignment horizontal="right" vertical="center"/>
    </xf>
    <xf numFmtId="178" fontId="10" fillId="15" borderId="84" xfId="1" applyNumberFormat="1" applyFont="1" applyFill="1" applyBorder="1" applyAlignment="1">
      <alignment horizontal="right" vertical="center"/>
    </xf>
    <xf numFmtId="178" fontId="10" fillId="15" borderId="82" xfId="1" applyNumberFormat="1" applyFont="1" applyFill="1" applyBorder="1" applyAlignment="1">
      <alignment horizontal="right" vertical="center"/>
    </xf>
    <xf numFmtId="178" fontId="10" fillId="15" borderId="85" xfId="1" applyNumberFormat="1" applyFont="1" applyFill="1" applyBorder="1" applyAlignment="1">
      <alignment horizontal="right" vertical="center"/>
    </xf>
    <xf numFmtId="178" fontId="10" fillId="15" borderId="86" xfId="1" applyNumberFormat="1" applyFont="1" applyFill="1" applyBorder="1" applyAlignment="1">
      <alignment horizontal="right" vertical="center"/>
    </xf>
    <xf numFmtId="38" fontId="5" fillId="3" borderId="7" xfId="1" applyFont="1" applyFill="1" applyBorder="1" applyAlignment="1">
      <alignment horizontal="center" vertical="center"/>
    </xf>
    <xf numFmtId="38" fontId="5" fillId="3" borderId="8" xfId="1" applyFont="1" applyFill="1" applyBorder="1" applyAlignment="1">
      <alignment horizontal="center" vertical="center"/>
    </xf>
    <xf numFmtId="38" fontId="5" fillId="3" borderId="10" xfId="1" applyFont="1" applyFill="1" applyBorder="1" applyAlignment="1">
      <alignment horizontal="center" vertical="center"/>
    </xf>
    <xf numFmtId="38" fontId="5" fillId="3" borderId="11" xfId="1" applyFont="1" applyFill="1" applyBorder="1" applyAlignment="1">
      <alignment horizontal="center" vertical="center"/>
    </xf>
    <xf numFmtId="38" fontId="5" fillId="4" borderId="7" xfId="1" applyFont="1" applyFill="1" applyBorder="1" applyAlignment="1">
      <alignment horizontal="center" vertical="center"/>
    </xf>
    <xf numFmtId="38" fontId="5" fillId="4" borderId="8" xfId="1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5" borderId="7" xfId="1" applyFont="1" applyFill="1" applyBorder="1" applyAlignment="1">
      <alignment horizontal="center" vertical="center"/>
    </xf>
    <xf numFmtId="38" fontId="5" fillId="5" borderId="8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4" borderId="10" xfId="1" applyFont="1" applyFill="1" applyBorder="1" applyAlignment="1">
      <alignment horizontal="center" vertical="center"/>
    </xf>
    <xf numFmtId="38" fontId="5" fillId="4" borderId="11" xfId="1" applyFont="1" applyFill="1" applyBorder="1" applyAlignment="1">
      <alignment horizontal="center" vertical="center"/>
    </xf>
    <xf numFmtId="38" fontId="5" fillId="5" borderId="10" xfId="1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6" borderId="32" xfId="1" applyFont="1" applyFill="1" applyBorder="1" applyAlignment="1">
      <alignment horizontal="center" vertical="center"/>
    </xf>
    <xf numFmtId="38" fontId="5" fillId="6" borderId="33" xfId="1" applyFont="1" applyFill="1" applyBorder="1" applyAlignment="1">
      <alignment horizontal="center" vertical="center"/>
    </xf>
    <xf numFmtId="0" fontId="0" fillId="3" borderId="104" xfId="0" applyFill="1" applyBorder="1">
      <alignment vertical="center"/>
    </xf>
    <xf numFmtId="0" fontId="0" fillId="3" borderId="132" xfId="0" applyFill="1" applyBorder="1">
      <alignment vertical="center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textRotation="255"/>
    </xf>
    <xf numFmtId="0" fontId="7" fillId="0" borderId="15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0" fillId="0" borderId="32" xfId="0" applyBorder="1">
      <alignment vertical="center"/>
    </xf>
    <xf numFmtId="0" fontId="0" fillId="0" borderId="38" xfId="0" applyBorder="1">
      <alignment vertical="center"/>
    </xf>
    <xf numFmtId="0" fontId="0" fillId="0" borderId="94" xfId="0" applyFill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9" xfId="0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0" fillId="3" borderId="135" xfId="0" applyFill="1" applyBorder="1">
      <alignment vertical="center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29" xfId="0" applyFont="1" applyBorder="1" applyAlignment="1">
      <alignment vertical="center" textRotation="255"/>
    </xf>
    <xf numFmtId="0" fontId="7" fillId="0" borderId="94" xfId="0" applyFont="1" applyBorder="1" applyAlignment="1">
      <alignment vertical="center" textRotation="255"/>
    </xf>
    <xf numFmtId="0" fontId="7" fillId="0" borderId="99" xfId="0" applyFont="1" applyBorder="1" applyAlignment="1">
      <alignment vertical="center" textRotation="255"/>
    </xf>
    <xf numFmtId="0" fontId="0" fillId="0" borderId="37" xfId="0" applyBorder="1">
      <alignment vertical="center"/>
    </xf>
    <xf numFmtId="0" fontId="0" fillId="0" borderId="11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3" borderId="137" xfId="0" applyFill="1" applyBorder="1">
      <alignment vertical="center"/>
    </xf>
    <xf numFmtId="0" fontId="0" fillId="3" borderId="138" xfId="0" applyFill="1" applyBorder="1">
      <alignment vertical="center"/>
    </xf>
    <xf numFmtId="0" fontId="7" fillId="0" borderId="110" xfId="0" applyFont="1" applyBorder="1" applyAlignment="1">
      <alignment vertical="center" textRotation="255"/>
    </xf>
    <xf numFmtId="0" fontId="7" fillId="0" borderId="109" xfId="0" applyFont="1" applyBorder="1" applyAlignment="1">
      <alignment vertical="center" textRotation="255"/>
    </xf>
    <xf numFmtId="0" fontId="0" fillId="0" borderId="117" xfId="0" applyBorder="1">
      <alignment vertical="center"/>
    </xf>
    <xf numFmtId="0" fontId="0" fillId="0" borderId="93" xfId="0" applyBorder="1">
      <alignment vertical="center"/>
    </xf>
    <xf numFmtId="0" fontId="0" fillId="0" borderId="99" xfId="0" applyFill="1" applyBorder="1" applyAlignment="1">
      <alignment vertical="center"/>
    </xf>
    <xf numFmtId="181" fontId="6" fillId="0" borderId="1" xfId="2" applyNumberFormat="1" applyBorder="1"/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1"/>
  <sheetViews>
    <sheetView topLeftCell="A79" workbookViewId="0">
      <selection activeCell="A31" sqref="A31"/>
    </sheetView>
  </sheetViews>
  <sheetFormatPr defaultColWidth="8.58203125" defaultRowHeight="18" x14ac:dyDescent="0.55000000000000004"/>
  <cols>
    <col min="1" max="1" width="10.25" style="16" customWidth="1"/>
    <col min="2" max="2" width="22.75" style="16" customWidth="1"/>
    <col min="3" max="3" width="11.58203125" style="16" customWidth="1"/>
    <col min="4" max="4" width="11.33203125" style="16" customWidth="1"/>
    <col min="5" max="5" width="16.08203125" style="16" customWidth="1"/>
    <col min="6" max="6" width="12.08203125" style="16" customWidth="1"/>
    <col min="7" max="7" width="13.6640625" style="16" customWidth="1"/>
    <col min="8" max="8" width="20.83203125" style="16" customWidth="1"/>
    <col min="9" max="16384" width="8.58203125" style="16"/>
  </cols>
  <sheetData>
    <row r="2" spans="2:8" x14ac:dyDescent="0.55000000000000004">
      <c r="B2" s="15" t="s">
        <v>38</v>
      </c>
    </row>
    <row r="3" spans="2:8" x14ac:dyDescent="0.55000000000000004">
      <c r="B3" s="16" t="s">
        <v>39</v>
      </c>
    </row>
    <row r="5" spans="2:8" x14ac:dyDescent="0.55000000000000004">
      <c r="B5" s="16" t="s">
        <v>40</v>
      </c>
    </row>
    <row r="6" spans="2:8" ht="18.5" thickBot="1" x14ac:dyDescent="0.6">
      <c r="B6" s="16" t="s">
        <v>41</v>
      </c>
      <c r="F6" s="16">
        <v>10.9</v>
      </c>
    </row>
    <row r="7" spans="2:8" ht="18.5" thickBot="1" x14ac:dyDescent="0.6">
      <c r="B7" s="63" t="s">
        <v>188</v>
      </c>
      <c r="C7" s="63" t="s">
        <v>42</v>
      </c>
      <c r="D7" s="64"/>
      <c r="E7" s="65" t="s">
        <v>187</v>
      </c>
    </row>
    <row r="8" spans="2:8" x14ac:dyDescent="0.55000000000000004">
      <c r="B8" s="56" t="s">
        <v>43</v>
      </c>
      <c r="C8" s="35">
        <v>735</v>
      </c>
      <c r="D8" s="53"/>
      <c r="E8" s="17">
        <f>PRODUCT(C8,F6)</f>
        <v>8011.5</v>
      </c>
    </row>
    <row r="9" spans="2:8" x14ac:dyDescent="0.55000000000000004">
      <c r="B9" s="51" t="s">
        <v>44</v>
      </c>
      <c r="C9" s="52">
        <v>868</v>
      </c>
      <c r="D9" s="54"/>
      <c r="E9" s="17">
        <f>PRODUCT(C9,F6)</f>
        <v>9461.2000000000007</v>
      </c>
    </row>
    <row r="10" spans="2:8" x14ac:dyDescent="0.55000000000000004">
      <c r="B10" s="51" t="s">
        <v>45</v>
      </c>
      <c r="C10" s="52">
        <v>1006</v>
      </c>
      <c r="D10" s="54"/>
      <c r="E10" s="17">
        <f>PRODUCT(C10,F6)</f>
        <v>10965.4</v>
      </c>
    </row>
    <row r="11" spans="2:8" x14ac:dyDescent="0.55000000000000004">
      <c r="B11" s="51" t="s">
        <v>46</v>
      </c>
      <c r="C11" s="52">
        <v>1144</v>
      </c>
      <c r="D11" s="54"/>
      <c r="E11" s="17">
        <f>PRODUCT(C11,F6)</f>
        <v>12469.6</v>
      </c>
    </row>
    <row r="12" spans="2:8" ht="18.5" thickBot="1" x14ac:dyDescent="0.6">
      <c r="B12" s="51" t="s">
        <v>47</v>
      </c>
      <c r="C12" s="52">
        <v>1281</v>
      </c>
      <c r="D12" s="55"/>
      <c r="E12" s="18">
        <f>PRODUCT(C12,F6)</f>
        <v>13962.9</v>
      </c>
    </row>
    <row r="13" spans="2:8" ht="18.5" thickBot="1" x14ac:dyDescent="0.6"/>
    <row r="14" spans="2:8" ht="18.5" thickBot="1" x14ac:dyDescent="0.6">
      <c r="B14" s="140" t="s">
        <v>48</v>
      </c>
      <c r="C14" s="141"/>
      <c r="D14" s="141"/>
      <c r="E14" s="144" t="s">
        <v>253</v>
      </c>
      <c r="F14" s="146"/>
      <c r="G14" s="142" t="s">
        <v>285</v>
      </c>
      <c r="H14" s="15"/>
    </row>
    <row r="15" spans="2:8" ht="18.5" thickBot="1" x14ac:dyDescent="0.6">
      <c r="B15" s="150" t="s">
        <v>287</v>
      </c>
      <c r="C15" s="151"/>
      <c r="D15" s="138"/>
      <c r="E15" s="148" t="s">
        <v>255</v>
      </c>
      <c r="F15" s="149">
        <v>270</v>
      </c>
      <c r="G15" s="139" t="s">
        <v>286</v>
      </c>
    </row>
    <row r="16" spans="2:8" ht="18.5" thickBot="1" x14ac:dyDescent="0.6">
      <c r="B16" s="152">
        <f>SUM(E8,E9,E10)</f>
        <v>28438.1</v>
      </c>
      <c r="C16" s="136" t="s">
        <v>259</v>
      </c>
      <c r="D16" s="143">
        <v>9945</v>
      </c>
      <c r="E16" s="145" t="s">
        <v>254</v>
      </c>
      <c r="F16" s="147">
        <v>195</v>
      </c>
      <c r="G16" s="137"/>
    </row>
    <row r="17" spans="2:7" ht="18.5" thickBot="1" x14ac:dyDescent="0.6">
      <c r="B17" s="19"/>
    </row>
    <row r="18" spans="2:7" x14ac:dyDescent="0.55000000000000004">
      <c r="B18" s="154" t="s">
        <v>49</v>
      </c>
      <c r="C18" s="155">
        <v>21</v>
      </c>
      <c r="D18" s="156"/>
      <c r="E18" s="61" t="s">
        <v>50</v>
      </c>
      <c r="F18" s="155">
        <v>2</v>
      </c>
      <c r="G18" s="157"/>
    </row>
    <row r="19" spans="2:7" x14ac:dyDescent="0.55000000000000004">
      <c r="B19" s="158" t="s">
        <v>51</v>
      </c>
      <c r="C19" s="57">
        <v>18</v>
      </c>
      <c r="D19" s="23"/>
      <c r="E19" s="153" t="s">
        <v>52</v>
      </c>
      <c r="F19" s="57">
        <v>8</v>
      </c>
      <c r="G19" s="159"/>
    </row>
    <row r="20" spans="2:7" x14ac:dyDescent="0.55000000000000004">
      <c r="B20" s="158" t="s">
        <v>53</v>
      </c>
      <c r="C20" s="57">
        <f>C18*C19</f>
        <v>378</v>
      </c>
      <c r="D20" s="23"/>
      <c r="E20" s="153" t="s">
        <v>54</v>
      </c>
      <c r="F20" s="58" t="str">
        <f>IMDIV(C20,F19)</f>
        <v>47.25</v>
      </c>
      <c r="G20" s="159"/>
    </row>
    <row r="21" spans="2:7" ht="18.5" thickBot="1" x14ac:dyDescent="0.6">
      <c r="B21" s="160" t="s">
        <v>35</v>
      </c>
      <c r="C21" s="161">
        <v>0.1</v>
      </c>
      <c r="D21" s="26" t="s">
        <v>276</v>
      </c>
      <c r="E21" s="162" t="s">
        <v>116</v>
      </c>
      <c r="F21" s="163">
        <v>0.9</v>
      </c>
      <c r="G21" s="164" t="s">
        <v>275</v>
      </c>
    </row>
    <row r="22" spans="2:7" x14ac:dyDescent="0.55000000000000004">
      <c r="B22" s="19"/>
      <c r="D22" s="21"/>
    </row>
    <row r="23" spans="2:7" ht="18.5" thickBot="1" x14ac:dyDescent="0.6">
      <c r="B23" s="20" t="s">
        <v>55</v>
      </c>
      <c r="D23" s="21"/>
    </row>
    <row r="24" spans="2:7" x14ac:dyDescent="0.55000000000000004">
      <c r="B24" s="20"/>
      <c r="C24" s="59" t="s">
        <v>56</v>
      </c>
      <c r="D24" s="60" t="s">
        <v>57</v>
      </c>
      <c r="E24" s="61" t="s">
        <v>58</v>
      </c>
      <c r="F24" s="62" t="s">
        <v>59</v>
      </c>
    </row>
    <row r="25" spans="2:7" x14ac:dyDescent="0.55000000000000004">
      <c r="B25" s="19"/>
      <c r="C25" s="22">
        <v>1</v>
      </c>
      <c r="D25" s="23">
        <v>9945</v>
      </c>
      <c r="E25" s="23">
        <f>D25*21</f>
        <v>208845</v>
      </c>
      <c r="F25" s="24" t="str">
        <f>IMDIV(C18,F19)</f>
        <v>2.625</v>
      </c>
    </row>
    <row r="26" spans="2:7" x14ac:dyDescent="0.55000000000000004">
      <c r="B26" s="19"/>
      <c r="C26" s="22">
        <v>2</v>
      </c>
      <c r="D26" s="23">
        <f>PRODUCT(D16,C26)</f>
        <v>19890</v>
      </c>
      <c r="E26" s="23">
        <f>D26*21</f>
        <v>417690</v>
      </c>
      <c r="F26" s="24" t="str">
        <f>IMDIV(C18*C26,F19)</f>
        <v>5.25</v>
      </c>
    </row>
    <row r="27" spans="2:7" x14ac:dyDescent="0.55000000000000004">
      <c r="B27" s="19"/>
      <c r="C27" s="22">
        <v>3</v>
      </c>
      <c r="D27" s="23">
        <f>PRODUCT(D16,C27)</f>
        <v>29835</v>
      </c>
      <c r="E27" s="23">
        <f>D27*21</f>
        <v>626535</v>
      </c>
      <c r="F27" s="24" t="str">
        <f>IMDIV(C18*C27,F19)</f>
        <v>7.875</v>
      </c>
    </row>
    <row r="28" spans="2:7" x14ac:dyDescent="0.55000000000000004">
      <c r="B28" s="19"/>
      <c r="C28" s="22">
        <v>4</v>
      </c>
      <c r="D28" s="23">
        <f>PRODUCT(D16,C28)</f>
        <v>39780</v>
      </c>
      <c r="E28" s="23">
        <f t="shared" ref="E28:E42" si="0">D28*21</f>
        <v>835380</v>
      </c>
      <c r="F28" s="24" t="str">
        <f>IMDIV(C18*C28,F19)</f>
        <v>10.5</v>
      </c>
    </row>
    <row r="29" spans="2:7" x14ac:dyDescent="0.55000000000000004">
      <c r="B29" s="19"/>
      <c r="C29" s="22">
        <v>5</v>
      </c>
      <c r="D29" s="23">
        <f>PRODUCT(D16,C29)</f>
        <v>49725</v>
      </c>
      <c r="E29" s="23">
        <f t="shared" si="0"/>
        <v>1044225</v>
      </c>
      <c r="F29" s="24" t="str">
        <f>IMDIV(C18*C29,F19)</f>
        <v>13.125</v>
      </c>
    </row>
    <row r="30" spans="2:7" x14ac:dyDescent="0.55000000000000004">
      <c r="B30" s="19"/>
      <c r="C30" s="22">
        <v>6</v>
      </c>
      <c r="D30" s="23">
        <f>PRODUCT(D16,C30)</f>
        <v>59670</v>
      </c>
      <c r="E30" s="23">
        <f t="shared" si="0"/>
        <v>1253070</v>
      </c>
      <c r="F30" s="24" t="str">
        <f>IMDIV(C18*C30,F19)</f>
        <v>15.75</v>
      </c>
    </row>
    <row r="31" spans="2:7" x14ac:dyDescent="0.55000000000000004">
      <c r="B31" s="19"/>
      <c r="C31" s="22">
        <v>7</v>
      </c>
      <c r="D31" s="23">
        <f>PRODUCT(D16,C31)</f>
        <v>69615</v>
      </c>
      <c r="E31" s="23">
        <f t="shared" si="0"/>
        <v>1461915</v>
      </c>
      <c r="F31" s="24" t="str">
        <f>IMDIV(C18*C31,F19)</f>
        <v>18.375</v>
      </c>
    </row>
    <row r="32" spans="2:7" x14ac:dyDescent="0.55000000000000004">
      <c r="B32" s="19"/>
      <c r="C32" s="22">
        <v>8</v>
      </c>
      <c r="D32" s="23">
        <f>PRODUCT(D16,C32)</f>
        <v>79560</v>
      </c>
      <c r="E32" s="23">
        <f t="shared" si="0"/>
        <v>1670760</v>
      </c>
      <c r="F32" s="24" t="str">
        <f>IMDIV(C18*C32,F19)</f>
        <v>21</v>
      </c>
    </row>
    <row r="33" spans="1:6" x14ac:dyDescent="0.55000000000000004">
      <c r="B33" s="19"/>
      <c r="C33" s="22">
        <v>9</v>
      </c>
      <c r="D33" s="23">
        <f>PRODUCT(D16,C33)</f>
        <v>89505</v>
      </c>
      <c r="E33" s="23">
        <f t="shared" si="0"/>
        <v>1879605</v>
      </c>
      <c r="F33" s="24" t="str">
        <f>IMDIV(C18*C33,F19)</f>
        <v>23.625</v>
      </c>
    </row>
    <row r="34" spans="1:6" x14ac:dyDescent="0.55000000000000004">
      <c r="B34" s="19"/>
      <c r="C34" s="22">
        <v>10</v>
      </c>
      <c r="D34" s="23">
        <f>PRODUCT(D16,C34)</f>
        <v>99450</v>
      </c>
      <c r="E34" s="23">
        <f t="shared" si="0"/>
        <v>2088450</v>
      </c>
      <c r="F34" s="24" t="str">
        <f>IMDIV(C18*C34,F19)</f>
        <v>26.25</v>
      </c>
    </row>
    <row r="35" spans="1:6" x14ac:dyDescent="0.55000000000000004">
      <c r="B35" s="19"/>
      <c r="C35" s="22">
        <v>11</v>
      </c>
      <c r="D35" s="23">
        <f>PRODUCT(D16,C35)</f>
        <v>109395</v>
      </c>
      <c r="E35" s="23">
        <f t="shared" si="0"/>
        <v>2297295</v>
      </c>
      <c r="F35" s="24" t="str">
        <f>IMDIV(C18*C35,F19)</f>
        <v>28.875</v>
      </c>
    </row>
    <row r="36" spans="1:6" x14ac:dyDescent="0.55000000000000004">
      <c r="B36" s="19"/>
      <c r="C36" s="22">
        <v>12</v>
      </c>
      <c r="D36" s="23">
        <f>PRODUCT(D16,C36)</f>
        <v>119340</v>
      </c>
      <c r="E36" s="23">
        <f t="shared" si="0"/>
        <v>2506140</v>
      </c>
      <c r="F36" s="24" t="str">
        <f>IMDIV(C18*C36,F19)</f>
        <v>31.5</v>
      </c>
    </row>
    <row r="37" spans="1:6" x14ac:dyDescent="0.55000000000000004">
      <c r="B37" s="19"/>
      <c r="C37" s="22">
        <v>13</v>
      </c>
      <c r="D37" s="23">
        <f>PRODUCT(D16,C37)</f>
        <v>129285</v>
      </c>
      <c r="E37" s="23">
        <f t="shared" si="0"/>
        <v>2714985</v>
      </c>
      <c r="F37" s="24" t="str">
        <f>IMDIV(C18*C37,F19)</f>
        <v>34.125</v>
      </c>
    </row>
    <row r="38" spans="1:6" x14ac:dyDescent="0.55000000000000004">
      <c r="B38" s="19"/>
      <c r="C38" s="22">
        <v>14</v>
      </c>
      <c r="D38" s="23">
        <f>PRODUCT(D16,C38)</f>
        <v>139230</v>
      </c>
      <c r="E38" s="23">
        <f t="shared" si="0"/>
        <v>2923830</v>
      </c>
      <c r="F38" s="24" t="str">
        <f>IMDIV(C18*C38,F19)</f>
        <v>36.75</v>
      </c>
    </row>
    <row r="39" spans="1:6" x14ac:dyDescent="0.55000000000000004">
      <c r="B39" s="19"/>
      <c r="C39" s="22">
        <v>15</v>
      </c>
      <c r="D39" s="23">
        <f>PRODUCT(D16,C39)</f>
        <v>149175</v>
      </c>
      <c r="E39" s="23">
        <f t="shared" si="0"/>
        <v>3132675</v>
      </c>
      <c r="F39" s="24" t="str">
        <f>IMDIV(C18*C39,F19)</f>
        <v>39.375</v>
      </c>
    </row>
    <row r="40" spans="1:6" x14ac:dyDescent="0.55000000000000004">
      <c r="B40" s="19"/>
      <c r="C40" s="22">
        <v>16</v>
      </c>
      <c r="D40" s="23">
        <f>PRODUCT(D16,C40)</f>
        <v>159120</v>
      </c>
      <c r="E40" s="23">
        <f t="shared" si="0"/>
        <v>3341520</v>
      </c>
      <c r="F40" s="24" t="str">
        <f>IMDIV(C18*C40,F19)</f>
        <v>42</v>
      </c>
    </row>
    <row r="41" spans="1:6" x14ac:dyDescent="0.55000000000000004">
      <c r="B41" s="19"/>
      <c r="C41" s="22">
        <v>17</v>
      </c>
      <c r="D41" s="23">
        <f>PRODUCT(D16,C41)</f>
        <v>169065</v>
      </c>
      <c r="E41" s="23">
        <f t="shared" si="0"/>
        <v>3550365</v>
      </c>
      <c r="F41" s="24" t="str">
        <f>IMDIV(C18*C41,F19)</f>
        <v>44.625</v>
      </c>
    </row>
    <row r="42" spans="1:6" ht="18.5" thickBot="1" x14ac:dyDescent="0.6">
      <c r="B42" s="19"/>
      <c r="C42" s="25">
        <v>18</v>
      </c>
      <c r="D42" s="26">
        <f>PRODUCT(D16,C42)</f>
        <v>179010</v>
      </c>
      <c r="E42" s="26">
        <f t="shared" si="0"/>
        <v>3759210</v>
      </c>
      <c r="F42" s="27" t="str">
        <f>IMDIV(C18*C42,F19)</f>
        <v>47.25</v>
      </c>
    </row>
    <row r="43" spans="1:6" x14ac:dyDescent="0.55000000000000004">
      <c r="B43" s="19"/>
      <c r="D43" s="21"/>
      <c r="E43" s="16" t="s">
        <v>60</v>
      </c>
      <c r="F43" s="28"/>
    </row>
    <row r="44" spans="1:6" ht="18.5" thickBot="1" x14ac:dyDescent="0.6">
      <c r="B44" s="19"/>
      <c r="D44" s="21"/>
      <c r="F44" s="28"/>
    </row>
    <row r="45" spans="1:6" x14ac:dyDescent="0.55000000000000004">
      <c r="A45" s="59" t="s">
        <v>288</v>
      </c>
      <c r="B45" s="165" t="s">
        <v>257</v>
      </c>
      <c r="C45" s="157">
        <v>800</v>
      </c>
      <c r="D45" s="21"/>
      <c r="F45" s="28"/>
    </row>
    <row r="46" spans="1:6" ht="18.5" thickBot="1" x14ac:dyDescent="0.6">
      <c r="A46" s="167" t="s">
        <v>289</v>
      </c>
      <c r="B46" s="166" t="s">
        <v>258</v>
      </c>
      <c r="C46" s="164">
        <v>400</v>
      </c>
      <c r="D46" s="21"/>
      <c r="F46" s="28"/>
    </row>
    <row r="47" spans="1:6" x14ac:dyDescent="0.55000000000000004">
      <c r="B47" s="19"/>
      <c r="D47" s="21"/>
      <c r="F47" s="28"/>
    </row>
    <row r="48" spans="1:6" x14ac:dyDescent="0.55000000000000004">
      <c r="B48" s="19"/>
      <c r="D48" s="29"/>
      <c r="E48" s="16" t="s">
        <v>61</v>
      </c>
      <c r="F48" s="28"/>
    </row>
    <row r="49" spans="2:5" x14ac:dyDescent="0.55000000000000004">
      <c r="B49" s="19"/>
      <c r="D49" s="30"/>
      <c r="E49" s="16" t="s">
        <v>62</v>
      </c>
    </row>
    <row r="50" spans="2:5" x14ac:dyDescent="0.55000000000000004">
      <c r="B50" s="19"/>
      <c r="D50" s="31"/>
      <c r="E50" s="16" t="s">
        <v>63</v>
      </c>
    </row>
    <row r="51" spans="2:5" x14ac:dyDescent="0.55000000000000004">
      <c r="B51" s="19"/>
      <c r="D51" s="21"/>
    </row>
    <row r="52" spans="2:5" x14ac:dyDescent="0.55000000000000004">
      <c r="B52" s="20" t="s">
        <v>64</v>
      </c>
      <c r="D52" s="21"/>
    </row>
    <row r="53" spans="2:5" x14ac:dyDescent="0.55000000000000004">
      <c r="B53" s="20"/>
      <c r="D53" s="21"/>
    </row>
    <row r="54" spans="2:5" ht="18.5" thickBot="1" x14ac:dyDescent="0.6">
      <c r="B54" s="19"/>
      <c r="D54" s="21" t="s">
        <v>65</v>
      </c>
    </row>
    <row r="55" spans="2:5" ht="18.5" thickBot="1" x14ac:dyDescent="0.6">
      <c r="B55" s="140" t="s">
        <v>66</v>
      </c>
      <c r="C55" s="141"/>
      <c r="D55" s="141"/>
      <c r="E55" s="179"/>
    </row>
    <row r="56" spans="2:5" x14ac:dyDescent="0.55000000000000004">
      <c r="B56" s="180"/>
      <c r="C56" s="33">
        <v>694</v>
      </c>
      <c r="D56" s="33" t="s">
        <v>42</v>
      </c>
      <c r="E56" s="181">
        <f>PRODUCT(C56,F6)</f>
        <v>7564.6</v>
      </c>
    </row>
    <row r="57" spans="2:5" ht="18.5" thickBot="1" x14ac:dyDescent="0.6">
      <c r="B57" s="182" t="s">
        <v>67</v>
      </c>
      <c r="C57" s="34"/>
      <c r="D57" s="34"/>
      <c r="E57" s="66"/>
    </row>
    <row r="58" spans="2:5" x14ac:dyDescent="0.55000000000000004">
      <c r="B58" s="183"/>
      <c r="C58" s="36">
        <v>50</v>
      </c>
      <c r="D58" s="36" t="s">
        <v>68</v>
      </c>
      <c r="E58" s="184">
        <f>PRODUCT(C58,F6)</f>
        <v>545</v>
      </c>
    </row>
    <row r="59" spans="2:5" ht="18.5" thickBot="1" x14ac:dyDescent="0.6">
      <c r="B59" s="182" t="s">
        <v>69</v>
      </c>
      <c r="C59" s="34" t="s">
        <v>70</v>
      </c>
      <c r="D59" s="34"/>
      <c r="E59" s="185"/>
    </row>
    <row r="60" spans="2:5" ht="18.5" thickBot="1" x14ac:dyDescent="0.6">
      <c r="B60" s="186"/>
      <c r="C60" s="169">
        <v>200</v>
      </c>
      <c r="D60" s="169" t="s">
        <v>71</v>
      </c>
      <c r="E60" s="37">
        <f>PRODUCT(C60,F6)</f>
        <v>2180</v>
      </c>
    </row>
    <row r="61" spans="2:5" x14ac:dyDescent="0.55000000000000004">
      <c r="B61" s="186" t="s">
        <v>72</v>
      </c>
      <c r="C61" s="169">
        <v>100</v>
      </c>
      <c r="D61" s="169" t="s">
        <v>71</v>
      </c>
      <c r="E61" s="187">
        <f>PRODUCT(C61,F6)</f>
        <v>1090</v>
      </c>
    </row>
    <row r="62" spans="2:5" ht="18.5" thickBot="1" x14ac:dyDescent="0.6">
      <c r="B62" s="182" t="s">
        <v>73</v>
      </c>
      <c r="C62" s="34" t="s">
        <v>74</v>
      </c>
      <c r="D62" s="34"/>
      <c r="E62" s="188"/>
    </row>
    <row r="63" spans="2:5" ht="18.5" thickBot="1" x14ac:dyDescent="0.6">
      <c r="B63" s="189" t="s">
        <v>75</v>
      </c>
      <c r="C63" s="169">
        <v>46</v>
      </c>
      <c r="D63" s="169" t="s">
        <v>76</v>
      </c>
      <c r="E63" s="37">
        <f>PRODUCT(C63,F6)</f>
        <v>501.40000000000003</v>
      </c>
    </row>
    <row r="64" spans="2:5" ht="18.5" thickBot="1" x14ac:dyDescent="0.6">
      <c r="B64" s="190" t="s">
        <v>77</v>
      </c>
      <c r="C64" s="36">
        <v>56</v>
      </c>
      <c r="D64" s="36" t="s">
        <v>76</v>
      </c>
      <c r="E64" s="191">
        <f>PRODUCT(C64,F6)</f>
        <v>610.4</v>
      </c>
    </row>
    <row r="65" spans="2:5" ht="18.5" thickBot="1" x14ac:dyDescent="0.6">
      <c r="B65" s="192" t="s">
        <v>78</v>
      </c>
      <c r="C65" s="34">
        <v>3</v>
      </c>
      <c r="D65" s="66" t="s">
        <v>71</v>
      </c>
      <c r="E65" s="37">
        <f>PRODUCT(C65,F6)</f>
        <v>32.700000000000003</v>
      </c>
    </row>
    <row r="66" spans="2:5" x14ac:dyDescent="0.55000000000000004">
      <c r="B66" s="186"/>
      <c r="C66" s="169">
        <v>6</v>
      </c>
      <c r="D66" s="135" t="s">
        <v>71</v>
      </c>
      <c r="E66" s="170">
        <f>PRODUCT(C66,F6)</f>
        <v>65.400000000000006</v>
      </c>
    </row>
    <row r="67" spans="2:5" ht="18.5" thickBot="1" x14ac:dyDescent="0.6">
      <c r="B67" s="193" t="s">
        <v>79</v>
      </c>
      <c r="C67" s="171"/>
      <c r="D67" s="32"/>
      <c r="E67" s="194"/>
    </row>
    <row r="68" spans="2:5" x14ac:dyDescent="0.55000000000000004">
      <c r="B68" s="180" t="s">
        <v>42</v>
      </c>
      <c r="C68" s="33">
        <v>13</v>
      </c>
      <c r="D68" s="33" t="s">
        <v>76</v>
      </c>
      <c r="E68" s="181">
        <f>PRODUCT(C68,F6)</f>
        <v>141.70000000000002</v>
      </c>
    </row>
    <row r="69" spans="2:5" ht="18.5" thickBot="1" x14ac:dyDescent="0.6">
      <c r="B69" s="195" t="s">
        <v>80</v>
      </c>
      <c r="C69" s="172">
        <v>45</v>
      </c>
      <c r="D69" s="172" t="s">
        <v>81</v>
      </c>
      <c r="E69" s="196">
        <f>PRODUCT(C69,F6)</f>
        <v>490.5</v>
      </c>
    </row>
    <row r="70" spans="2:5" x14ac:dyDescent="0.55000000000000004">
      <c r="B70" s="197" t="s">
        <v>82</v>
      </c>
      <c r="C70" s="173"/>
      <c r="D70" s="173"/>
      <c r="E70" s="198"/>
    </row>
    <row r="71" spans="2:5" ht="18.5" thickBot="1" x14ac:dyDescent="0.6">
      <c r="B71" s="195" t="s">
        <v>83</v>
      </c>
      <c r="C71" s="172">
        <v>60</v>
      </c>
      <c r="D71" s="172" t="s">
        <v>76</v>
      </c>
      <c r="E71" s="196">
        <f>PRODUCT(C71,F6)</f>
        <v>654</v>
      </c>
    </row>
    <row r="72" spans="2:5" x14ac:dyDescent="0.55000000000000004">
      <c r="B72" s="197" t="s">
        <v>84</v>
      </c>
      <c r="C72" s="173"/>
      <c r="D72" s="173"/>
      <c r="E72" s="198"/>
    </row>
    <row r="73" spans="2:5" ht="18.5" thickBot="1" x14ac:dyDescent="0.6">
      <c r="B73" s="195" t="s">
        <v>85</v>
      </c>
      <c r="C73" s="174"/>
      <c r="D73" s="172"/>
      <c r="E73" s="199"/>
    </row>
    <row r="74" spans="2:5" x14ac:dyDescent="0.55000000000000004">
      <c r="B74" s="197" t="s">
        <v>86</v>
      </c>
      <c r="C74" s="173">
        <v>60</v>
      </c>
      <c r="D74" s="173" t="s">
        <v>76</v>
      </c>
      <c r="E74" s="200">
        <f>PRODUCT(C74,F6)</f>
        <v>654</v>
      </c>
    </row>
    <row r="75" spans="2:5" ht="18.5" thickBot="1" x14ac:dyDescent="0.6">
      <c r="B75" s="182" t="s">
        <v>87</v>
      </c>
      <c r="C75" s="34">
        <v>150</v>
      </c>
      <c r="D75" s="34" t="s">
        <v>88</v>
      </c>
      <c r="E75" s="201">
        <f>PRODUCT(C75,F6)</f>
        <v>1635</v>
      </c>
    </row>
    <row r="76" spans="2:5" x14ac:dyDescent="0.55000000000000004">
      <c r="B76" s="183" t="s">
        <v>89</v>
      </c>
      <c r="C76" s="36" t="s">
        <v>90</v>
      </c>
      <c r="D76" s="36"/>
      <c r="E76" s="202"/>
    </row>
    <row r="77" spans="2:5" x14ac:dyDescent="0.55000000000000004">
      <c r="B77" s="203" t="s">
        <v>91</v>
      </c>
      <c r="C77" s="175">
        <v>5</v>
      </c>
      <c r="D77" s="175" t="s">
        <v>68</v>
      </c>
      <c r="E77" s="204">
        <f>PRODUCT(C77,F6)</f>
        <v>54.5</v>
      </c>
    </row>
    <row r="78" spans="2:5" ht="18.5" thickBot="1" x14ac:dyDescent="0.6">
      <c r="B78" s="182" t="s">
        <v>92</v>
      </c>
      <c r="C78" s="34">
        <v>150</v>
      </c>
      <c r="D78" s="34" t="s">
        <v>88</v>
      </c>
      <c r="E78" s="201">
        <f>PRODUCT(C78,F6)</f>
        <v>1635</v>
      </c>
    </row>
    <row r="79" spans="2:5" x14ac:dyDescent="0.55000000000000004">
      <c r="B79" s="183" t="s">
        <v>93</v>
      </c>
      <c r="C79" s="36" t="s">
        <v>90</v>
      </c>
      <c r="D79" s="36"/>
      <c r="E79" s="202"/>
    </row>
    <row r="80" spans="2:5" ht="18.5" thickBot="1" x14ac:dyDescent="0.6">
      <c r="B80" s="182" t="s">
        <v>94</v>
      </c>
      <c r="C80" s="34"/>
      <c r="D80" s="34"/>
      <c r="E80" s="185"/>
    </row>
    <row r="81" spans="1:6" x14ac:dyDescent="0.55000000000000004">
      <c r="B81" s="183" t="s">
        <v>95</v>
      </c>
      <c r="C81" s="36">
        <v>18</v>
      </c>
      <c r="D81" s="36" t="s">
        <v>68</v>
      </c>
      <c r="E81" s="191">
        <f>PRODUCT(C81,F6)</f>
        <v>196.20000000000002</v>
      </c>
    </row>
    <row r="82" spans="1:6" ht="18.5" thickBot="1" x14ac:dyDescent="0.6">
      <c r="B82" s="205" t="s">
        <v>96</v>
      </c>
      <c r="C82" s="34"/>
      <c r="D82" s="34"/>
      <c r="E82" s="185"/>
    </row>
    <row r="83" spans="1:6" x14ac:dyDescent="0.55000000000000004">
      <c r="B83" s="183" t="s">
        <v>97</v>
      </c>
      <c r="C83" s="36">
        <v>12</v>
      </c>
      <c r="D83" s="36" t="s">
        <v>68</v>
      </c>
      <c r="E83" s="191">
        <f>PRODUCT(C83,F6)</f>
        <v>130.80000000000001</v>
      </c>
    </row>
    <row r="84" spans="1:6" ht="18.5" thickBot="1" x14ac:dyDescent="0.6">
      <c r="B84" s="186" t="s">
        <v>98</v>
      </c>
      <c r="C84" s="169"/>
      <c r="D84" s="169"/>
      <c r="E84" s="206"/>
    </row>
    <row r="85" spans="1:6" ht="18.5" thickBot="1" x14ac:dyDescent="0.6">
      <c r="B85" s="186" t="s">
        <v>77</v>
      </c>
      <c r="C85" s="169">
        <v>6</v>
      </c>
      <c r="D85" s="169" t="s">
        <v>68</v>
      </c>
      <c r="E85" s="37">
        <f>PRODUCT(C85,F6)</f>
        <v>65.400000000000006</v>
      </c>
    </row>
    <row r="86" spans="1:6" x14ac:dyDescent="0.55000000000000004">
      <c r="B86" s="183" t="s">
        <v>99</v>
      </c>
      <c r="C86" s="36"/>
      <c r="D86" s="36"/>
      <c r="E86" s="202"/>
    </row>
    <row r="87" spans="1:6" ht="18.5" thickBot="1" x14ac:dyDescent="0.6">
      <c r="B87" s="182" t="s">
        <v>100</v>
      </c>
      <c r="C87" s="34" t="s">
        <v>290</v>
      </c>
      <c r="D87" s="34"/>
      <c r="E87" s="185"/>
    </row>
    <row r="88" spans="1:6" ht="18" customHeight="1" thickBot="1" x14ac:dyDescent="0.6">
      <c r="B88" s="207" t="s">
        <v>75</v>
      </c>
      <c r="C88" s="169">
        <v>1.1040000000000001</v>
      </c>
      <c r="D88" s="177" t="s">
        <v>101</v>
      </c>
      <c r="E88" s="37">
        <f>PRODUCT(C88,D16)</f>
        <v>10979.28</v>
      </c>
      <c r="F88" s="39" t="s">
        <v>102</v>
      </c>
    </row>
    <row r="89" spans="1:6" x14ac:dyDescent="0.55000000000000004">
      <c r="B89" s="208" t="s">
        <v>103</v>
      </c>
      <c r="C89" s="36"/>
      <c r="D89" s="176"/>
      <c r="E89" s="202"/>
      <c r="F89" s="39"/>
    </row>
    <row r="90" spans="1:6" ht="18.5" thickBot="1" x14ac:dyDescent="0.6">
      <c r="B90" s="207" t="s">
        <v>77</v>
      </c>
      <c r="C90" s="169">
        <v>1.0760000000000001</v>
      </c>
      <c r="D90" s="177" t="s">
        <v>101</v>
      </c>
      <c r="E90" s="38">
        <f>PRODUCT(C90,D16)</f>
        <v>10700.820000000002</v>
      </c>
      <c r="F90" s="39"/>
    </row>
    <row r="91" spans="1:6" x14ac:dyDescent="0.55000000000000004">
      <c r="B91" s="207" t="s">
        <v>104</v>
      </c>
      <c r="C91" s="169"/>
      <c r="D91" s="177"/>
      <c r="E91" s="206"/>
      <c r="F91" s="39"/>
    </row>
    <row r="92" spans="1:6" ht="18.5" thickBot="1" x14ac:dyDescent="0.6">
      <c r="B92" s="209" t="s">
        <v>105</v>
      </c>
      <c r="C92" s="34">
        <v>1.042</v>
      </c>
      <c r="D92" s="178" t="s">
        <v>101</v>
      </c>
      <c r="E92" s="201">
        <f>PRODUCT(C92,D16)</f>
        <v>10362.69</v>
      </c>
      <c r="F92" s="39"/>
    </row>
    <row r="93" spans="1:6" x14ac:dyDescent="0.55000000000000004">
      <c r="B93" s="208" t="s">
        <v>106</v>
      </c>
      <c r="C93" s="36"/>
      <c r="D93" s="176"/>
      <c r="E93" s="202"/>
      <c r="F93" s="39"/>
    </row>
    <row r="94" spans="1:6" x14ac:dyDescent="0.55000000000000004">
      <c r="A94" s="168"/>
      <c r="B94" s="210" t="s">
        <v>107</v>
      </c>
      <c r="C94" s="34"/>
      <c r="D94" s="34"/>
      <c r="E94" s="185"/>
      <c r="F94" s="39"/>
    </row>
    <row r="95" spans="1:6" x14ac:dyDescent="0.55000000000000004">
      <c r="A95" s="168"/>
      <c r="B95" s="211" t="s">
        <v>108</v>
      </c>
      <c r="C95" s="169"/>
      <c r="D95" s="169"/>
      <c r="E95" s="206"/>
      <c r="F95" s="39"/>
    </row>
    <row r="96" spans="1:6" x14ac:dyDescent="0.55000000000000004">
      <c r="A96" s="168"/>
      <c r="B96" s="211" t="s">
        <v>109</v>
      </c>
      <c r="C96" s="169"/>
      <c r="D96" s="169"/>
      <c r="E96" s="206"/>
      <c r="F96" s="39"/>
    </row>
    <row r="97" spans="1:6" x14ac:dyDescent="0.55000000000000004">
      <c r="A97" s="168"/>
      <c r="B97" s="212" t="s">
        <v>110</v>
      </c>
      <c r="C97" s="36"/>
      <c r="D97" s="36"/>
      <c r="E97" s="202"/>
      <c r="F97" s="39"/>
    </row>
    <row r="98" spans="1:6" ht="18.5" thickBot="1" x14ac:dyDescent="0.6">
      <c r="B98" s="182" t="s">
        <v>111</v>
      </c>
      <c r="C98" s="34"/>
      <c r="D98" s="34"/>
      <c r="E98" s="66"/>
    </row>
    <row r="99" spans="1:6" ht="18.5" thickBot="1" x14ac:dyDescent="0.6">
      <c r="B99" s="186" t="s">
        <v>112</v>
      </c>
      <c r="C99" s="169">
        <v>94</v>
      </c>
      <c r="D99" s="169" t="s">
        <v>76</v>
      </c>
      <c r="E99" s="40">
        <f>PRODUCT(C99,F6)</f>
        <v>1024.6000000000001</v>
      </c>
    </row>
    <row r="100" spans="1:6" ht="18.5" thickBot="1" x14ac:dyDescent="0.6">
      <c r="B100" s="186" t="s">
        <v>113</v>
      </c>
      <c r="C100" s="169">
        <v>47</v>
      </c>
      <c r="D100" s="169" t="s">
        <v>114</v>
      </c>
      <c r="E100" s="40">
        <f>PRODUCT(C100,F6)</f>
        <v>512.30000000000007</v>
      </c>
    </row>
    <row r="101" spans="1:6" ht="18.5" thickBot="1" x14ac:dyDescent="0.6">
      <c r="B101" s="213" t="s">
        <v>115</v>
      </c>
      <c r="C101" s="214"/>
      <c r="D101" s="214"/>
      <c r="E101" s="137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14E4-DED3-471C-B846-C568A4E00631}">
  <dimension ref="B2:P55"/>
  <sheetViews>
    <sheetView topLeftCell="A33" zoomScale="80" zoomScaleNormal="80" workbookViewId="0">
      <selection activeCell="F60" sqref="F60"/>
    </sheetView>
  </sheetViews>
  <sheetFormatPr defaultRowHeight="18" x14ac:dyDescent="0.55000000000000004"/>
  <cols>
    <col min="2" max="2" width="4.5" customWidth="1"/>
    <col min="3" max="3" width="25.08203125" customWidth="1"/>
    <col min="4" max="4" width="13.6640625" customWidth="1"/>
    <col min="5" max="15" width="13.75" customWidth="1"/>
    <col min="16" max="16" width="17" customWidth="1"/>
  </cols>
  <sheetData>
    <row r="2" spans="2:16" ht="18.5" thickBot="1" x14ac:dyDescent="0.6"/>
    <row r="3" spans="2:16" x14ac:dyDescent="0.55000000000000004">
      <c r="C3" s="338" t="str">
        <f>シュミレーション!A1</f>
        <v>月金１８名</v>
      </c>
      <c r="D3" s="396" t="s">
        <v>298</v>
      </c>
      <c r="E3" s="339" t="s">
        <v>299</v>
      </c>
      <c r="F3" s="396" t="s">
        <v>300</v>
      </c>
      <c r="G3" s="339" t="s">
        <v>301</v>
      </c>
      <c r="H3" s="396" t="s">
        <v>302</v>
      </c>
      <c r="I3" s="339" t="s">
        <v>303</v>
      </c>
      <c r="J3" s="396" t="s">
        <v>304</v>
      </c>
      <c r="K3" s="339" t="s">
        <v>305</v>
      </c>
      <c r="L3" s="396" t="s">
        <v>306</v>
      </c>
      <c r="M3" s="339" t="s">
        <v>307</v>
      </c>
      <c r="N3" s="396" t="s">
        <v>308</v>
      </c>
      <c r="O3" s="397" t="s">
        <v>309</v>
      </c>
    </row>
    <row r="4" spans="2:16" x14ac:dyDescent="0.55000000000000004">
      <c r="C4" s="45" t="str">
        <f>シュミレーション!A2</f>
        <v>一日定員</v>
      </c>
      <c r="D4" s="308">
        <f>シュミレーション!N2</f>
        <v>18</v>
      </c>
      <c r="E4" s="42">
        <f>シュミレーション!C2</f>
        <v>18</v>
      </c>
      <c r="F4" s="42">
        <f>シュミレーション!D2</f>
        <v>18</v>
      </c>
      <c r="G4" s="42">
        <f>シュミレーション!E2</f>
        <v>18</v>
      </c>
      <c r="H4" s="42">
        <f>シュミレーション!F2</f>
        <v>18</v>
      </c>
      <c r="I4" s="42">
        <f>シュミレーション!G2</f>
        <v>18</v>
      </c>
      <c r="J4" s="42">
        <f>シュミレーション!H2</f>
        <v>18</v>
      </c>
      <c r="K4" s="42">
        <f>シュミレーション!I2</f>
        <v>18</v>
      </c>
      <c r="L4" s="42">
        <f>シュミレーション!J2</f>
        <v>18</v>
      </c>
      <c r="M4" s="42">
        <f>シュミレーション!K2</f>
        <v>18</v>
      </c>
      <c r="N4" s="42">
        <f>シュミレーション!L2</f>
        <v>18</v>
      </c>
      <c r="O4" s="354">
        <f>シュミレーション!M2</f>
        <v>18</v>
      </c>
    </row>
    <row r="5" spans="2:16" x14ac:dyDescent="0.55000000000000004">
      <c r="C5" s="267" t="str">
        <f>シュミレーション!A3</f>
        <v>稼働日数</v>
      </c>
      <c r="D5" s="316">
        <f>シュミレーション!N3</f>
        <v>21</v>
      </c>
      <c r="E5" s="268">
        <f>シュミレーション!C3</f>
        <v>21</v>
      </c>
      <c r="F5" s="268">
        <f>シュミレーション!D3</f>
        <v>23</v>
      </c>
      <c r="G5" s="268">
        <f>シュミレーション!E3</f>
        <v>21</v>
      </c>
      <c r="H5" s="268">
        <f>シュミレーション!F3</f>
        <v>22</v>
      </c>
      <c r="I5" s="268">
        <f>シュミレーション!G3</f>
        <v>19</v>
      </c>
      <c r="J5" s="268">
        <f>シュミレーション!H3</f>
        <v>20</v>
      </c>
      <c r="K5" s="268">
        <f>シュミレーション!I3</f>
        <v>23</v>
      </c>
      <c r="L5" s="268">
        <f>シュミレーション!J3</f>
        <v>22</v>
      </c>
      <c r="M5" s="268">
        <f>シュミレーション!K3</f>
        <v>20</v>
      </c>
      <c r="N5" s="268">
        <f>シュミレーション!L3</f>
        <v>20</v>
      </c>
      <c r="O5" s="355">
        <f>シュミレーション!M3</f>
        <v>20</v>
      </c>
    </row>
    <row r="6" spans="2:16" x14ac:dyDescent="0.55000000000000004">
      <c r="C6" s="45" t="str">
        <f>シュミレーション!A4</f>
        <v>総稼働枠</v>
      </c>
      <c r="D6" s="308">
        <f>シュミレーション!N4</f>
        <v>378</v>
      </c>
      <c r="E6" s="42">
        <f>シュミレーション!C4</f>
        <v>378</v>
      </c>
      <c r="F6" s="42">
        <f>シュミレーション!D4</f>
        <v>414</v>
      </c>
      <c r="G6" s="42">
        <f>シュミレーション!E4</f>
        <v>378</v>
      </c>
      <c r="H6" s="42">
        <f>シュミレーション!F4</f>
        <v>396</v>
      </c>
      <c r="I6" s="42">
        <f>シュミレーション!G4</f>
        <v>342</v>
      </c>
      <c r="J6" s="42">
        <f>シュミレーション!H4</f>
        <v>360</v>
      </c>
      <c r="K6" s="42">
        <f>シュミレーション!I4</f>
        <v>414</v>
      </c>
      <c r="L6" s="42">
        <f>シュミレーション!J4</f>
        <v>396</v>
      </c>
      <c r="M6" s="42">
        <f>シュミレーション!K4</f>
        <v>360</v>
      </c>
      <c r="N6" s="42">
        <f>シュミレーション!L4</f>
        <v>360</v>
      </c>
      <c r="O6" s="354">
        <f>シュミレーション!M4</f>
        <v>360</v>
      </c>
    </row>
    <row r="7" spans="2:16" x14ac:dyDescent="0.55000000000000004">
      <c r="C7" s="267" t="str">
        <f>シュミレーション!A5</f>
        <v>１日平均利用料／１人当たり</v>
      </c>
      <c r="D7" s="316">
        <f>シュミレーション!N5</f>
        <v>9945</v>
      </c>
      <c r="E7" s="268">
        <f>シュミレーション!C5</f>
        <v>9945</v>
      </c>
      <c r="F7" s="268">
        <f>シュミレーション!D5</f>
        <v>9945</v>
      </c>
      <c r="G7" s="268">
        <f>シュミレーション!E5</f>
        <v>9945</v>
      </c>
      <c r="H7" s="268">
        <f>シュミレーション!F5</f>
        <v>9945</v>
      </c>
      <c r="I7" s="268">
        <f>シュミレーション!G5</f>
        <v>9945</v>
      </c>
      <c r="J7" s="268">
        <f>シュミレーション!H5</f>
        <v>9945</v>
      </c>
      <c r="K7" s="268">
        <f>シュミレーション!I5</f>
        <v>9945</v>
      </c>
      <c r="L7" s="268">
        <f>シュミレーション!J5</f>
        <v>9945</v>
      </c>
      <c r="M7" s="268">
        <f>シュミレーション!K5</f>
        <v>9945</v>
      </c>
      <c r="N7" s="268">
        <f>シュミレーション!L5</f>
        <v>9945</v>
      </c>
      <c r="O7" s="355">
        <f>シュミレーション!M5</f>
        <v>9945</v>
      </c>
    </row>
    <row r="8" spans="2:16" ht="18.5" thickBot="1" x14ac:dyDescent="0.6">
      <c r="C8" s="111" t="s">
        <v>34</v>
      </c>
      <c r="D8" s="313">
        <v>0.9</v>
      </c>
      <c r="E8" s="113">
        <v>0.9</v>
      </c>
      <c r="F8" s="113">
        <v>0.9</v>
      </c>
      <c r="G8" s="113">
        <v>0.95</v>
      </c>
      <c r="H8" s="113">
        <v>0.95</v>
      </c>
      <c r="I8" s="113">
        <v>0.9</v>
      </c>
      <c r="J8" s="113">
        <v>0.9</v>
      </c>
      <c r="K8" s="113">
        <v>0.95</v>
      </c>
      <c r="L8" s="113">
        <v>0.95</v>
      </c>
      <c r="M8" s="113">
        <v>0.95</v>
      </c>
      <c r="N8" s="113">
        <v>0.95</v>
      </c>
      <c r="O8" s="356">
        <v>0.9</v>
      </c>
    </row>
    <row r="9" spans="2:16" ht="18.5" thickBot="1" x14ac:dyDescent="0.6">
      <c r="C9" s="14"/>
      <c r="D9" s="14"/>
      <c r="E9" s="114"/>
      <c r="F9" s="114"/>
      <c r="G9" s="114"/>
      <c r="H9" s="114"/>
      <c r="I9" s="114"/>
      <c r="J9" s="115"/>
      <c r="K9" s="115"/>
      <c r="L9" s="115"/>
      <c r="M9" s="115"/>
      <c r="N9" s="115"/>
      <c r="O9" s="357"/>
    </row>
    <row r="10" spans="2:16" ht="18.5" thickBot="1" x14ac:dyDescent="0.6">
      <c r="B10" s="116" t="s">
        <v>239</v>
      </c>
      <c r="C10" s="117"/>
      <c r="D10" s="352">
        <f ca="1">'初年度 (4)'!O54</f>
        <v>37511084.504632637</v>
      </c>
      <c r="E10" s="262">
        <f t="shared" ref="E10:O10" ca="1" si="0">D$54</f>
        <v>38158585.530392446</v>
      </c>
      <c r="F10" s="262">
        <f ca="1">E$54</f>
        <v>38537571.556152254</v>
      </c>
      <c r="G10" s="262">
        <f t="shared" ca="1" si="0"/>
        <v>39348866.731912062</v>
      </c>
      <c r="H10" s="262">
        <f t="shared" ca="1" si="0"/>
        <v>40192383.707671873</v>
      </c>
      <c r="I10" s="262">
        <f t="shared" ca="1" si="0"/>
        <v>41331267.183431685</v>
      </c>
      <c r="J10" s="262">
        <f t="shared" ca="1" si="0"/>
        <v>42536384.359191492</v>
      </c>
      <c r="K10" s="262">
        <f t="shared" ca="1" si="0"/>
        <v>43814895.634951301</v>
      </c>
      <c r="L10" s="262">
        <f t="shared" ca="1" si="0"/>
        <v>44320083.710711114</v>
      </c>
      <c r="M10" s="262">
        <f t="shared" ca="1" si="0"/>
        <v>45059774.886470929</v>
      </c>
      <c r="N10" s="262">
        <f t="shared" ca="1" si="0"/>
        <v>46587110.062230736</v>
      </c>
      <c r="O10" s="398">
        <f t="shared" ca="1" si="0"/>
        <v>47917534.237990543</v>
      </c>
      <c r="P10" s="110"/>
    </row>
    <row r="11" spans="2:16" ht="18.5" thickTop="1" x14ac:dyDescent="0.55000000000000004">
      <c r="B11" s="572" t="s">
        <v>185</v>
      </c>
      <c r="C11" s="322" t="s">
        <v>36</v>
      </c>
      <c r="D11" s="325">
        <f>シュミレーション!N6</f>
        <v>340.2</v>
      </c>
      <c r="E11" s="323">
        <f>シュミレーション!C6</f>
        <v>340.2</v>
      </c>
      <c r="F11" s="323">
        <f>シュミレーション!D6</f>
        <v>372.6</v>
      </c>
      <c r="G11" s="324">
        <f>シュミレーション!E4</f>
        <v>378</v>
      </c>
      <c r="H11" s="323">
        <f>シュミレーション!F4</f>
        <v>396</v>
      </c>
      <c r="I11" s="323">
        <f>シュミレーション!G6</f>
        <v>307.8</v>
      </c>
      <c r="J11" s="324">
        <f>シュミレーション!H6</f>
        <v>324</v>
      </c>
      <c r="K11" s="323">
        <f>シュミレーション!I4</f>
        <v>414</v>
      </c>
      <c r="L11" s="323">
        <f>シュミレーション!J4</f>
        <v>396</v>
      </c>
      <c r="M11" s="324">
        <f>シュミレーション!K4</f>
        <v>360</v>
      </c>
      <c r="N11" s="323">
        <f>シュミレーション!L4</f>
        <v>360</v>
      </c>
      <c r="O11" s="399">
        <f>シュミレーション!M6</f>
        <v>324</v>
      </c>
      <c r="P11" s="110"/>
    </row>
    <row r="12" spans="2:16" x14ac:dyDescent="0.55000000000000004">
      <c r="B12" s="557"/>
      <c r="C12" s="45" t="s">
        <v>271</v>
      </c>
      <c r="D12" s="329">
        <f>'初年度 (5)'!D7*D11*収入基本!$F$21</f>
        <v>3044960.1</v>
      </c>
      <c r="E12" s="43">
        <f>E7*E11*収入基本!$F$21</f>
        <v>3044960.1</v>
      </c>
      <c r="F12" s="43">
        <f>F7*F11*収入基本!$F$21</f>
        <v>3334956.3000000003</v>
      </c>
      <c r="G12" s="43">
        <f>G7*G11*収入基本!$F$21</f>
        <v>3383289</v>
      </c>
      <c r="H12" s="43">
        <f>H7*H11*収入基本!$F$21</f>
        <v>3544398</v>
      </c>
      <c r="I12" s="43">
        <f>I7*I11*収入基本!$F$21</f>
        <v>2754963.9</v>
      </c>
      <c r="J12" s="43">
        <f>J7*J11*収入基本!$F$21</f>
        <v>2899962</v>
      </c>
      <c r="K12" s="43">
        <f>K7*K11*収入基本!$F$21</f>
        <v>3705507</v>
      </c>
      <c r="L12" s="43">
        <f>L7*L11*収入基本!$F$21</f>
        <v>3544398</v>
      </c>
      <c r="M12" s="43">
        <f>M7*M11*収入基本!$F$21</f>
        <v>3222180</v>
      </c>
      <c r="N12" s="43">
        <f>N7*N11*収入基本!$F$21</f>
        <v>3222180</v>
      </c>
      <c r="O12" s="400">
        <f>O7*O11*収入基本!$F$21</f>
        <v>2899962</v>
      </c>
      <c r="P12" s="110"/>
    </row>
    <row r="13" spans="2:16" x14ac:dyDescent="0.55000000000000004">
      <c r="B13" s="558"/>
      <c r="C13" s="317" t="s">
        <v>269</v>
      </c>
      <c r="D13" s="318">
        <f>'初年度 (2)'!N7*'初年度 (2)'!N11*収入基本!$F$21</f>
        <v>2899962</v>
      </c>
      <c r="E13" s="280">
        <f>'初年度 (2)'!O7*'初年度 (2)'!O11*収入基本!$F$21</f>
        <v>2875795.65</v>
      </c>
      <c r="F13" s="280">
        <f>D7*D11*収入基本!$F$21</f>
        <v>3044960.1</v>
      </c>
      <c r="G13" s="280">
        <f>E7*E11*収入基本!$F$21</f>
        <v>3044960.1</v>
      </c>
      <c r="H13" s="280">
        <f>F7*F11*収入基本!$F$21</f>
        <v>3334956.3000000003</v>
      </c>
      <c r="I13" s="280">
        <f>G7*G11*収入基本!$F$21</f>
        <v>3383289</v>
      </c>
      <c r="J13" s="280">
        <f>H7*H11*収入基本!$F$21</f>
        <v>3544398</v>
      </c>
      <c r="K13" s="280">
        <f>I7*I11*収入基本!$F$21</f>
        <v>2754963.9</v>
      </c>
      <c r="L13" s="280">
        <f>J7*J11*収入基本!$F$21</f>
        <v>2899962</v>
      </c>
      <c r="M13" s="280">
        <f>K7*K11*収入基本!$F$21</f>
        <v>3705507</v>
      </c>
      <c r="N13" s="280">
        <f>L7*L11*収入基本!$F$21</f>
        <v>3544398</v>
      </c>
      <c r="O13" s="401">
        <f>M7*M11*収入基本!$F$21</f>
        <v>3222180</v>
      </c>
      <c r="P13" s="110"/>
    </row>
    <row r="14" spans="2:16" x14ac:dyDescent="0.55000000000000004">
      <c r="B14" s="558"/>
      <c r="C14" s="46" t="s">
        <v>270</v>
      </c>
      <c r="D14" s="126">
        <f>'初年度 (2)'!O7*'初年度 (2)'!O11*収入基本!$C$21</f>
        <v>319532.85000000003</v>
      </c>
      <c r="E14" s="48">
        <f>'初年度 (2)'!D7*'初年度 (2)'!D11*収入基本!$C$21</f>
        <v>75184.200000000012</v>
      </c>
      <c r="F14" s="48">
        <f>E7*E11*収入基本!$C$21</f>
        <v>338328.9</v>
      </c>
      <c r="G14" s="48">
        <f>F7*F11*収入基本!$C$21</f>
        <v>370550.7</v>
      </c>
      <c r="H14" s="48">
        <f>G7*G11*収入基本!$C$21</f>
        <v>375921</v>
      </c>
      <c r="I14" s="48">
        <f>H7*H11*収入基本!$C$21</f>
        <v>393822</v>
      </c>
      <c r="J14" s="48">
        <f>I7*I11*収入基本!$C$21</f>
        <v>306107.10000000003</v>
      </c>
      <c r="K14" s="48">
        <f>J7*J11*収入基本!$C$21</f>
        <v>322218</v>
      </c>
      <c r="L14" s="48">
        <f>K7*K11*収入基本!$C$21</f>
        <v>411723</v>
      </c>
      <c r="M14" s="48">
        <f>L7*L11*収入基本!$C$21</f>
        <v>393822</v>
      </c>
      <c r="N14" s="48">
        <f>M7*M11*収入基本!$C$21</f>
        <v>358020</v>
      </c>
      <c r="O14" s="402">
        <f>N7*N11*収入基本!$C$21</f>
        <v>358020</v>
      </c>
      <c r="P14" s="110"/>
    </row>
    <row r="15" spans="2:16" ht="18.5" thickBot="1" x14ac:dyDescent="0.6">
      <c r="B15" s="558"/>
      <c r="C15" s="319" t="s">
        <v>256</v>
      </c>
      <c r="D15" s="321">
        <f>収入基本!$C$45*'初年度 (2)'!O11</f>
        <v>257040</v>
      </c>
      <c r="E15" s="320">
        <f>収入基本!C45*'初年度 (2)'!D11</f>
        <v>60480.000000000007</v>
      </c>
      <c r="F15" s="320">
        <f>収入基本!$C$45*E11</f>
        <v>272160</v>
      </c>
      <c r="G15" s="320">
        <f>収入基本!$C$45*F11</f>
        <v>298080</v>
      </c>
      <c r="H15" s="320">
        <f>収入基本!$C$45*G11</f>
        <v>302400</v>
      </c>
      <c r="I15" s="320">
        <f>収入基本!$C$45*H11</f>
        <v>316800</v>
      </c>
      <c r="J15" s="320">
        <f>収入基本!$C$45*I11</f>
        <v>246240</v>
      </c>
      <c r="K15" s="320">
        <f>収入基本!$C$45*J11</f>
        <v>259200</v>
      </c>
      <c r="L15" s="320">
        <f>収入基本!$C$45*K11</f>
        <v>331200</v>
      </c>
      <c r="M15" s="320">
        <f>収入基本!$C$45*L11</f>
        <v>316800</v>
      </c>
      <c r="N15" s="320">
        <f>収入基本!$C$45*M11</f>
        <v>288000</v>
      </c>
      <c r="O15" s="403">
        <f>収入基本!$C$45*N11</f>
        <v>288000</v>
      </c>
      <c r="P15" s="110"/>
    </row>
    <row r="16" spans="2:16" x14ac:dyDescent="0.55000000000000004">
      <c r="B16" s="558"/>
      <c r="C16" s="47" t="s">
        <v>117</v>
      </c>
      <c r="D16" s="49">
        <f>SUM(D13,D14)</f>
        <v>3219494.85</v>
      </c>
      <c r="E16" s="49">
        <f>SUM(E13,E14)</f>
        <v>2950979.85</v>
      </c>
      <c r="F16" s="49">
        <f t="shared" ref="F16:I16" si="1">SUM(F13,F14)</f>
        <v>3383289</v>
      </c>
      <c r="G16" s="124">
        <f t="shared" si="1"/>
        <v>3415510.8000000003</v>
      </c>
      <c r="H16" s="124">
        <f t="shared" si="1"/>
        <v>3710877.3000000003</v>
      </c>
      <c r="I16" s="124">
        <f t="shared" si="1"/>
        <v>3777111</v>
      </c>
      <c r="J16" s="124">
        <f>SUM(J13:J14)</f>
        <v>3850505.1</v>
      </c>
      <c r="K16" s="124">
        <f>SUM(K13:K14)</f>
        <v>3077181.9</v>
      </c>
      <c r="L16" s="124">
        <f t="shared" ref="L16:O16" si="2">SUM(L13:L14)</f>
        <v>3311685</v>
      </c>
      <c r="M16" s="124">
        <f t="shared" si="2"/>
        <v>4099329</v>
      </c>
      <c r="N16" s="124">
        <f t="shared" si="2"/>
        <v>3902418</v>
      </c>
      <c r="O16" s="364">
        <f t="shared" si="2"/>
        <v>3580200</v>
      </c>
      <c r="P16" s="110"/>
    </row>
    <row r="17" spans="2:16" x14ac:dyDescent="0.55000000000000004">
      <c r="B17" s="566"/>
      <c r="C17" s="326" t="s">
        <v>163</v>
      </c>
      <c r="D17" s="282">
        <f>支出基本!D12</f>
        <v>72916.666666666672</v>
      </c>
      <c r="E17" s="281">
        <f>支出基本!D12</f>
        <v>72916.666666666672</v>
      </c>
      <c r="F17" s="281">
        <f>支出基本!D12</f>
        <v>72916.666666666672</v>
      </c>
      <c r="G17" s="281">
        <f>支出基本!D12</f>
        <v>72916.666666666672</v>
      </c>
      <c r="H17" s="281">
        <f>支出基本!D12</f>
        <v>72916.666666666672</v>
      </c>
      <c r="I17" s="281">
        <f>支出基本!D12</f>
        <v>72916.666666666672</v>
      </c>
      <c r="J17" s="281">
        <f>支出基本!D12</f>
        <v>72916.666666666672</v>
      </c>
      <c r="K17" s="281">
        <f>支出基本!D12</f>
        <v>72916.666666666672</v>
      </c>
      <c r="L17" s="281">
        <f>支出基本!D12</f>
        <v>72916.666666666672</v>
      </c>
      <c r="M17" s="281">
        <f>支出基本!D12</f>
        <v>72916.666666666672</v>
      </c>
      <c r="N17" s="281">
        <f>支出基本!D12</f>
        <v>72916.666666666672</v>
      </c>
      <c r="O17" s="365">
        <f>支出基本!D12</f>
        <v>72916.666666666672</v>
      </c>
      <c r="P17" s="110"/>
    </row>
    <row r="18" spans="2:16" x14ac:dyDescent="0.55000000000000004">
      <c r="B18" s="566"/>
      <c r="C18" s="120" t="s">
        <v>118</v>
      </c>
      <c r="D18" s="122">
        <f>SUM(支出基本!D15,支出基本!D16,支出基本!D17,支出基本!D18,支出基本!D19)</f>
        <v>985000</v>
      </c>
      <c r="E18" s="121">
        <f>SUM(支出基本!D15,支出基本!D16,支出基本!D17,支出基本!D18,支出基本!D19)</f>
        <v>985000</v>
      </c>
      <c r="F18" s="121">
        <f>SUM(支出基本!D15,支出基本!D16,支出基本!D17,支出基本!D18,支出基本!D19)</f>
        <v>985000</v>
      </c>
      <c r="G18" s="121">
        <f>SUM(支出基本!D15,支出基本!D16,支出基本!D17,支出基本!D18,支出基本!D19)</f>
        <v>985000</v>
      </c>
      <c r="H18" s="121">
        <f>SUM(支出基本!D15,支出基本!D16,支出基本!D17,支出基本!D18,支出基本!D19)</f>
        <v>985000</v>
      </c>
      <c r="I18" s="121">
        <f>SUM(支出基本!D15,支出基本!D16,支出基本!D17,支出基本!D18,支出基本!D19)</f>
        <v>985000</v>
      </c>
      <c r="J18" s="121">
        <f>SUM(支出基本!D15,支出基本!D16,支出基本!D17,支出基本!D18,支出基本!D19)</f>
        <v>985000</v>
      </c>
      <c r="K18" s="121">
        <f>SUM(支出基本!D15,支出基本!D16,支出基本!D17,支出基本!D18,支出基本!D19)</f>
        <v>985000</v>
      </c>
      <c r="L18" s="121">
        <f>SUM(支出基本!D15,支出基本!D16,支出基本!D17,支出基本!D18,支出基本!D19)</f>
        <v>985000</v>
      </c>
      <c r="M18" s="121">
        <f>SUM(支出基本!D15,支出基本!D16,支出基本!D17,支出基本!D18,支出基本!D19)</f>
        <v>985000</v>
      </c>
      <c r="N18" s="121">
        <f>SUM(支出基本!D15,支出基本!D16,支出基本!D17,支出基本!D18,支出基本!D19)</f>
        <v>985000</v>
      </c>
      <c r="O18" s="361">
        <f>SUM(支出基本!D15,支出基本!D16,支出基本!D17,支出基本!D18,支出基本!D19)</f>
        <v>985000</v>
      </c>
      <c r="P18" s="110"/>
    </row>
    <row r="19" spans="2:16" x14ac:dyDescent="0.55000000000000004">
      <c r="B19" s="566"/>
      <c r="C19" s="326" t="s">
        <v>150</v>
      </c>
      <c r="D19" s="282">
        <f>SUM(支出基本!D21,支出基本!D22,支出基本!D23,支出基本!D24)</f>
        <v>130024</v>
      </c>
      <c r="E19" s="414">
        <f>SUM(支出基本!D21,支出基本!D22,支出基本!D23,支出基本!D24)</f>
        <v>130024</v>
      </c>
      <c r="F19" s="281">
        <f>SUM(支出基本!D21,支出基本!D22,支出基本!D23,支出基本!D24)</f>
        <v>130024</v>
      </c>
      <c r="G19" s="281">
        <f>SUM(支出基本!D21,支出基本!D22,支出基本!D23,支出基本!D24)</f>
        <v>130024</v>
      </c>
      <c r="H19" s="281">
        <f>SUM(支出基本!D21,支出基本!D22,支出基本!D23,支出基本!D24)</f>
        <v>130024</v>
      </c>
      <c r="I19" s="281">
        <f>SUM(支出基本!D21,支出基本!D22,支出基本!D23,支出基本!D24)</f>
        <v>130024</v>
      </c>
      <c r="J19" s="281">
        <f>SUM(支出基本!D21,支出基本!D22,支出基本!D23,支出基本!D24)</f>
        <v>130024</v>
      </c>
      <c r="K19" s="281">
        <f>SUM(支出基本!D21,支出基本!D22,支出基本!D23,支出基本!D24)</f>
        <v>130024</v>
      </c>
      <c r="L19" s="281">
        <f>SUM(支出基本!D21,支出基本!D22,支出基本!D23,支出基本!D24)</f>
        <v>130024</v>
      </c>
      <c r="M19" s="281">
        <f>SUM(支出基本!D21,支出基本!D22,支出基本!D23,支出基本!D24)</f>
        <v>130024</v>
      </c>
      <c r="N19" s="281">
        <f>SUM(支出基本!D21,支出基本!D22,支出基本!D23,支出基本!D24)</f>
        <v>130024</v>
      </c>
      <c r="O19" s="415">
        <f>SUM(支出基本!D21,支出基本!D22,支出基本!D23,支出基本!D24)</f>
        <v>130024</v>
      </c>
      <c r="P19" s="110"/>
    </row>
    <row r="20" spans="2:16" x14ac:dyDescent="0.55000000000000004">
      <c r="B20" s="566"/>
      <c r="C20" s="120" t="s">
        <v>160</v>
      </c>
      <c r="D20" s="120">
        <f>SUM(支出基本!D26,支出基本!D27)</f>
        <v>1600</v>
      </c>
      <c r="E20" s="416">
        <f>SUM(支出基本!D26,支出基本!D27)</f>
        <v>1600</v>
      </c>
      <c r="F20" s="121">
        <f>SUM(支出基本!D26,支出基本!D27)</f>
        <v>1600</v>
      </c>
      <c r="G20" s="121">
        <f>SUM(支出基本!D26,支出基本!D27)</f>
        <v>1600</v>
      </c>
      <c r="H20" s="121">
        <f>SUM(支出基本!D26,支出基本!D27)</f>
        <v>1600</v>
      </c>
      <c r="I20" s="121">
        <f>SUM(支出基本!D26,支出基本!D27)</f>
        <v>1600</v>
      </c>
      <c r="J20" s="121">
        <f>SUM(支出基本!D26,支出基本!D27)</f>
        <v>1600</v>
      </c>
      <c r="K20" s="121">
        <f>SUM(支出基本!D26,支出基本!D27)</f>
        <v>1600</v>
      </c>
      <c r="L20" s="121">
        <f>SUM(支出基本!D26,支出基本!D27)</f>
        <v>1600</v>
      </c>
      <c r="M20" s="121">
        <f>SUM(支出基本!D26,支出基本!D27)</f>
        <v>1600</v>
      </c>
      <c r="N20" s="121">
        <f>SUM(支出基本!D26,支出基本!D27)</f>
        <v>1600</v>
      </c>
      <c r="O20" s="421">
        <f>SUM(支出基本!D26,支出基本!D27)</f>
        <v>1600</v>
      </c>
      <c r="P20" s="110"/>
    </row>
    <row r="21" spans="2:16" x14ac:dyDescent="0.55000000000000004">
      <c r="B21" s="566"/>
      <c r="C21" s="326" t="s">
        <v>281</v>
      </c>
      <c r="D21" s="326">
        <v>200000</v>
      </c>
      <c r="E21" s="414">
        <f>支出基本!$D$31</f>
        <v>200000</v>
      </c>
      <c r="F21" s="281">
        <f>支出基本!$D$31</f>
        <v>200000</v>
      </c>
      <c r="G21" s="281">
        <f>支出基本!$D$31</f>
        <v>200000</v>
      </c>
      <c r="H21" s="281">
        <f>支出基本!$D$31</f>
        <v>200000</v>
      </c>
      <c r="I21" s="281">
        <f>支出基本!$D$31</f>
        <v>200000</v>
      </c>
      <c r="J21" s="281">
        <f>支出基本!$D$31</f>
        <v>200000</v>
      </c>
      <c r="K21" s="281">
        <f>支出基本!$D$31</f>
        <v>200000</v>
      </c>
      <c r="L21" s="281">
        <f>支出基本!$D$31</f>
        <v>200000</v>
      </c>
      <c r="M21" s="281">
        <f>支出基本!$D$31</f>
        <v>200000</v>
      </c>
      <c r="N21" s="281">
        <f>支出基本!$D$31</f>
        <v>200000</v>
      </c>
      <c r="O21" s="415">
        <f>支出基本!$D$31</f>
        <v>200000</v>
      </c>
      <c r="P21" s="110"/>
    </row>
    <row r="22" spans="2:16" x14ac:dyDescent="0.55000000000000004">
      <c r="B22" s="566"/>
      <c r="C22" s="120" t="s">
        <v>241</v>
      </c>
      <c r="D22" s="408">
        <f>支出基本!$D$42</f>
        <v>30000</v>
      </c>
      <c r="E22" s="416">
        <f>支出基本!$D$42</f>
        <v>30000</v>
      </c>
      <c r="F22" s="121">
        <f>支出基本!$D$42</f>
        <v>30000</v>
      </c>
      <c r="G22" s="121">
        <f>支出基本!$D$42</f>
        <v>30000</v>
      </c>
      <c r="H22" s="121">
        <f>支出基本!$D$42</f>
        <v>30000</v>
      </c>
      <c r="I22" s="121">
        <f>支出基本!$D$42</f>
        <v>30000</v>
      </c>
      <c r="J22" s="121">
        <f>支出基本!$D$42</f>
        <v>30000</v>
      </c>
      <c r="K22" s="121">
        <f>支出基本!$D$42</f>
        <v>30000</v>
      </c>
      <c r="L22" s="121">
        <f>支出基本!$D$42</f>
        <v>30000</v>
      </c>
      <c r="M22" s="121">
        <f>支出基本!$D$42</f>
        <v>30000</v>
      </c>
      <c r="N22" s="121">
        <f>支出基本!$D$42</f>
        <v>30000</v>
      </c>
      <c r="O22" s="421">
        <f>支出基本!$D$42</f>
        <v>30000</v>
      </c>
      <c r="P22" s="110"/>
    </row>
    <row r="23" spans="2:16" x14ac:dyDescent="0.55000000000000004">
      <c r="B23" s="566"/>
      <c r="C23" s="326" t="s">
        <v>119</v>
      </c>
      <c r="D23" s="282">
        <f>支出基本!D36</f>
        <v>364119</v>
      </c>
      <c r="E23" s="414">
        <f>支出基本!D36</f>
        <v>364119</v>
      </c>
      <c r="F23" s="281">
        <f>支出基本!D36</f>
        <v>364119</v>
      </c>
      <c r="G23" s="281">
        <f>支出基本!D36</f>
        <v>364119</v>
      </c>
      <c r="H23" s="281">
        <f>支出基本!D36</f>
        <v>364119</v>
      </c>
      <c r="I23" s="281">
        <f>支出基本!D36</f>
        <v>364119</v>
      </c>
      <c r="J23" s="281">
        <f>支出基本!D36</f>
        <v>364119</v>
      </c>
      <c r="K23" s="281">
        <f>支出基本!D36</f>
        <v>364119</v>
      </c>
      <c r="L23" s="281">
        <f>支出基本!D36</f>
        <v>364119</v>
      </c>
      <c r="M23" s="281">
        <f>支出基本!D36</f>
        <v>364119</v>
      </c>
      <c r="N23" s="281">
        <f>支出基本!D36</f>
        <v>364119</v>
      </c>
      <c r="O23" s="415">
        <f>支出基本!D36</f>
        <v>364119</v>
      </c>
      <c r="P23" s="110"/>
    </row>
    <row r="24" spans="2:16" x14ac:dyDescent="0.55000000000000004">
      <c r="B24" s="566"/>
      <c r="C24" s="120" t="s">
        <v>151</v>
      </c>
      <c r="D24" s="408"/>
      <c r="E24" s="417"/>
      <c r="F24" s="50"/>
      <c r="G24" s="121"/>
      <c r="H24" s="121"/>
      <c r="I24" s="121"/>
      <c r="J24" s="121"/>
      <c r="K24" s="121"/>
      <c r="L24" s="121"/>
      <c r="M24" s="121"/>
      <c r="N24" s="121"/>
      <c r="O24" s="421">
        <f>支出基本!E38</f>
        <v>14000</v>
      </c>
      <c r="P24" s="110"/>
    </row>
    <row r="25" spans="2:16" x14ac:dyDescent="0.55000000000000004">
      <c r="B25" s="566"/>
      <c r="C25" s="326" t="s">
        <v>155</v>
      </c>
      <c r="D25" s="282"/>
      <c r="E25" s="418"/>
      <c r="F25" s="280"/>
      <c r="G25" s="281"/>
      <c r="H25" s="281"/>
      <c r="I25" s="281"/>
      <c r="J25" s="281"/>
      <c r="K25" s="281"/>
      <c r="L25" s="281"/>
      <c r="M25" s="281"/>
      <c r="N25" s="281"/>
      <c r="O25" s="415">
        <f>支出基本!E39</f>
        <v>50000</v>
      </c>
      <c r="P25" s="110"/>
    </row>
    <row r="26" spans="2:16" x14ac:dyDescent="0.55000000000000004">
      <c r="B26" s="566"/>
      <c r="C26" s="120" t="s">
        <v>251</v>
      </c>
      <c r="D26" s="408">
        <v>50000</v>
      </c>
      <c r="E26" s="419">
        <v>50000</v>
      </c>
      <c r="F26" s="426">
        <v>50000</v>
      </c>
      <c r="G26" s="426">
        <v>50000</v>
      </c>
      <c r="H26" s="426">
        <v>50000</v>
      </c>
      <c r="I26" s="426">
        <v>50000</v>
      </c>
      <c r="J26" s="426">
        <v>50000</v>
      </c>
      <c r="K26" s="426">
        <v>50000</v>
      </c>
      <c r="L26" s="426">
        <v>50000</v>
      </c>
      <c r="M26" s="426">
        <v>50000</v>
      </c>
      <c r="N26" s="426">
        <v>50000</v>
      </c>
      <c r="O26" s="422">
        <v>50000</v>
      </c>
      <c r="P26" s="110"/>
    </row>
    <row r="27" spans="2:16" x14ac:dyDescent="0.55000000000000004">
      <c r="B27" s="566"/>
      <c r="C27" s="326" t="s">
        <v>242</v>
      </c>
      <c r="D27" s="282">
        <f>支出基本!$D$46</f>
        <v>10000</v>
      </c>
      <c r="E27" s="414">
        <f>支出基本!$D$46</f>
        <v>10000</v>
      </c>
      <c r="F27" s="281">
        <f>支出基本!$D$46</f>
        <v>10000</v>
      </c>
      <c r="G27" s="281">
        <f>支出基本!$D$46</f>
        <v>10000</v>
      </c>
      <c r="H27" s="281">
        <f>支出基本!$D$46</f>
        <v>10000</v>
      </c>
      <c r="I27" s="281">
        <f>支出基本!$D$46</f>
        <v>10000</v>
      </c>
      <c r="J27" s="281">
        <f>支出基本!$D$46</f>
        <v>10000</v>
      </c>
      <c r="K27" s="281">
        <f>支出基本!$D$46</f>
        <v>10000</v>
      </c>
      <c r="L27" s="281">
        <f>支出基本!$D$46</f>
        <v>10000</v>
      </c>
      <c r="M27" s="281">
        <f>支出基本!$D$46</f>
        <v>10000</v>
      </c>
      <c r="N27" s="281">
        <f>支出基本!$D$46</f>
        <v>10000</v>
      </c>
      <c r="O27" s="423">
        <f>支出基本!$D$46</f>
        <v>10000</v>
      </c>
      <c r="P27" s="110"/>
    </row>
    <row r="28" spans="2:16" x14ac:dyDescent="0.55000000000000004">
      <c r="B28" s="566"/>
      <c r="C28" s="120" t="s">
        <v>243</v>
      </c>
      <c r="D28" s="409">
        <f>SUM(支出基本!$D$54:$D$55)</f>
        <v>40000</v>
      </c>
      <c r="E28" s="417">
        <f>SUM(支出基本!$D$54:$D$55)</f>
        <v>40000</v>
      </c>
      <c r="F28" s="50">
        <f>SUM(支出基本!$D$54:$D$55)</f>
        <v>40000</v>
      </c>
      <c r="G28" s="50">
        <f>SUM(支出基本!$D$54:$D$55)</f>
        <v>40000</v>
      </c>
      <c r="H28" s="50">
        <f>SUM(支出基本!$D$54:$D$55)</f>
        <v>40000</v>
      </c>
      <c r="I28" s="50">
        <f>SUM(支出基本!$D$54:$D$55)</f>
        <v>40000</v>
      </c>
      <c r="J28" s="50">
        <f>SUM(支出基本!$D$54:$D$55)</f>
        <v>40000</v>
      </c>
      <c r="K28" s="50">
        <f>SUM(支出基本!$D$54:$D$55)</f>
        <v>40000</v>
      </c>
      <c r="L28" s="50">
        <f>SUM(支出基本!$D$54:$D$55)</f>
        <v>40000</v>
      </c>
      <c r="M28" s="50">
        <f>SUM(支出基本!$D$54:$D$55)</f>
        <v>40000</v>
      </c>
      <c r="N28" s="50">
        <f>SUM(支出基本!$D$54:$D$55)</f>
        <v>40000</v>
      </c>
      <c r="O28" s="424">
        <f>SUM(支出基本!$D$54:$D$55)</f>
        <v>40000</v>
      </c>
      <c r="P28" s="110"/>
    </row>
    <row r="29" spans="2:16" x14ac:dyDescent="0.55000000000000004">
      <c r="B29" s="566"/>
      <c r="C29" s="326" t="s">
        <v>327</v>
      </c>
      <c r="D29" s="282">
        <f>支出基本!$D$67</f>
        <v>25000</v>
      </c>
      <c r="E29" s="414">
        <f>支出基本!$D$67</f>
        <v>25000</v>
      </c>
      <c r="F29" s="281">
        <f>支出基本!$D$67</f>
        <v>25000</v>
      </c>
      <c r="G29" s="281">
        <f>支出基本!$D$67</f>
        <v>25000</v>
      </c>
      <c r="H29" s="281">
        <f>支出基本!$D$67</f>
        <v>25000</v>
      </c>
      <c r="I29" s="281">
        <f>支出基本!$D$67</f>
        <v>25000</v>
      </c>
      <c r="J29" s="281">
        <f>支出基本!$D$67</f>
        <v>25000</v>
      </c>
      <c r="K29" s="281">
        <f>支出基本!$D$67</f>
        <v>25000</v>
      </c>
      <c r="L29" s="281">
        <f>支出基本!$D$67</f>
        <v>25000</v>
      </c>
      <c r="M29" s="281">
        <f>支出基本!$D$67</f>
        <v>25000</v>
      </c>
      <c r="N29" s="281">
        <f>支出基本!$D$67</f>
        <v>25000</v>
      </c>
      <c r="O29" s="415">
        <f>支出基本!$D$67</f>
        <v>25000</v>
      </c>
      <c r="P29" s="110"/>
    </row>
    <row r="30" spans="2:16" x14ac:dyDescent="0.55000000000000004">
      <c r="B30" s="566"/>
      <c r="C30" s="120" t="s">
        <v>173</v>
      </c>
      <c r="D30" s="408">
        <f>支出基本!$D$48</f>
        <v>5000</v>
      </c>
      <c r="E30" s="416">
        <f>支出基本!$D$48</f>
        <v>5000</v>
      </c>
      <c r="F30" s="121">
        <f>支出基本!$D$48</f>
        <v>5000</v>
      </c>
      <c r="G30" s="121">
        <f>支出基本!$D$48</f>
        <v>5000</v>
      </c>
      <c r="H30" s="121">
        <f>支出基本!$D$48</f>
        <v>5000</v>
      </c>
      <c r="I30" s="121">
        <f>支出基本!$D$48</f>
        <v>5000</v>
      </c>
      <c r="J30" s="121">
        <f>支出基本!$D$48</f>
        <v>5000</v>
      </c>
      <c r="K30" s="121">
        <f>支出基本!$D$48</f>
        <v>5000</v>
      </c>
      <c r="L30" s="121">
        <f>支出基本!$D$48</f>
        <v>5000</v>
      </c>
      <c r="M30" s="121">
        <f>支出基本!$D$48</f>
        <v>5000</v>
      </c>
      <c r="N30" s="121">
        <f>支出基本!$D$48</f>
        <v>5000</v>
      </c>
      <c r="O30" s="421">
        <f>支出基本!$D$48</f>
        <v>5000</v>
      </c>
      <c r="P30" s="110"/>
    </row>
    <row r="31" spans="2:16" x14ac:dyDescent="0.55000000000000004">
      <c r="B31" s="566"/>
      <c r="C31" s="326" t="s">
        <v>174</v>
      </c>
      <c r="D31" s="282">
        <f>支出基本!$D$49</f>
        <v>5000</v>
      </c>
      <c r="E31" s="414">
        <f>支出基本!$D$49</f>
        <v>5000</v>
      </c>
      <c r="F31" s="281">
        <f>支出基本!$D$49</f>
        <v>5000</v>
      </c>
      <c r="G31" s="281">
        <f>支出基本!$D$49</f>
        <v>5000</v>
      </c>
      <c r="H31" s="281">
        <f>支出基本!$D$49</f>
        <v>5000</v>
      </c>
      <c r="I31" s="281">
        <f>支出基本!$D$49</f>
        <v>5000</v>
      </c>
      <c r="J31" s="281">
        <f>支出基本!$D$49</f>
        <v>5000</v>
      </c>
      <c r="K31" s="281">
        <f>支出基本!$D$49</f>
        <v>5000</v>
      </c>
      <c r="L31" s="281">
        <f>支出基本!$D$49</f>
        <v>5000</v>
      </c>
      <c r="M31" s="281">
        <f>支出基本!$D$49</f>
        <v>5000</v>
      </c>
      <c r="N31" s="281">
        <f>支出基本!$D$49</f>
        <v>5000</v>
      </c>
      <c r="O31" s="415">
        <f>支出基本!$D$49</f>
        <v>5000</v>
      </c>
      <c r="P31" s="110"/>
    </row>
    <row r="32" spans="2:16" x14ac:dyDescent="0.55000000000000004">
      <c r="B32" s="566"/>
      <c r="C32" s="120" t="s">
        <v>175</v>
      </c>
      <c r="D32" s="408">
        <f>支出基本!$D$50</f>
        <v>10000</v>
      </c>
      <c r="E32" s="416">
        <f>支出基本!$D$50</f>
        <v>10000</v>
      </c>
      <c r="F32" s="121">
        <f>支出基本!$D$50</f>
        <v>10000</v>
      </c>
      <c r="G32" s="121">
        <f>支出基本!$D$50</f>
        <v>10000</v>
      </c>
      <c r="H32" s="121">
        <f>支出基本!$D$50</f>
        <v>10000</v>
      </c>
      <c r="I32" s="121">
        <f>支出基本!$D$50</f>
        <v>10000</v>
      </c>
      <c r="J32" s="121">
        <f>支出基本!$D$50</f>
        <v>10000</v>
      </c>
      <c r="K32" s="121">
        <f>支出基本!$D$50</f>
        <v>10000</v>
      </c>
      <c r="L32" s="121">
        <f>支出基本!$D$50</f>
        <v>10000</v>
      </c>
      <c r="M32" s="121">
        <f>支出基本!$D$50</f>
        <v>10000</v>
      </c>
      <c r="N32" s="121">
        <f>支出基本!$D$50</f>
        <v>10000</v>
      </c>
      <c r="O32" s="421">
        <f>支出基本!$D$50</f>
        <v>10000</v>
      </c>
      <c r="P32" s="110"/>
    </row>
    <row r="33" spans="2:16" x14ac:dyDescent="0.55000000000000004">
      <c r="B33" s="566"/>
      <c r="C33" s="326" t="s">
        <v>176</v>
      </c>
      <c r="D33" s="282">
        <f>支出基本!$D$51</f>
        <v>5000</v>
      </c>
      <c r="E33" s="414">
        <f>支出基本!$D$51</f>
        <v>5000</v>
      </c>
      <c r="F33" s="281">
        <f>支出基本!$D$51</f>
        <v>5000</v>
      </c>
      <c r="G33" s="281">
        <f>支出基本!$D$51</f>
        <v>5000</v>
      </c>
      <c r="H33" s="281">
        <f>支出基本!$D$51</f>
        <v>5000</v>
      </c>
      <c r="I33" s="281">
        <f>支出基本!$D$51</f>
        <v>5000</v>
      </c>
      <c r="J33" s="281">
        <f>支出基本!$D$51</f>
        <v>5000</v>
      </c>
      <c r="K33" s="281">
        <f>支出基本!$D$51</f>
        <v>5000</v>
      </c>
      <c r="L33" s="281">
        <f>支出基本!$D$51</f>
        <v>5000</v>
      </c>
      <c r="M33" s="281">
        <f>支出基本!$D$51</f>
        <v>5000</v>
      </c>
      <c r="N33" s="281">
        <f>支出基本!$D$51</f>
        <v>5000</v>
      </c>
      <c r="O33" s="415">
        <f>支出基本!$D$51</f>
        <v>5000</v>
      </c>
      <c r="P33" s="110"/>
    </row>
    <row r="34" spans="2:16" x14ac:dyDescent="0.55000000000000004">
      <c r="B34" s="566"/>
      <c r="C34" s="120" t="s">
        <v>177</v>
      </c>
      <c r="D34" s="408">
        <f>支出基本!$D$52</f>
        <v>5000</v>
      </c>
      <c r="E34" s="416">
        <f>支出基本!$D$52</f>
        <v>5000</v>
      </c>
      <c r="F34" s="121">
        <f>支出基本!$D$52</f>
        <v>5000</v>
      </c>
      <c r="G34" s="121">
        <f>支出基本!$D$52</f>
        <v>5000</v>
      </c>
      <c r="H34" s="121">
        <f>支出基本!$D$52</f>
        <v>5000</v>
      </c>
      <c r="I34" s="121">
        <f>支出基本!$D$52</f>
        <v>5000</v>
      </c>
      <c r="J34" s="121">
        <f>支出基本!$D$52</f>
        <v>5000</v>
      </c>
      <c r="K34" s="121">
        <f>支出基本!$D$52</f>
        <v>5000</v>
      </c>
      <c r="L34" s="121">
        <f>支出基本!$D$52</f>
        <v>5000</v>
      </c>
      <c r="M34" s="121">
        <f>支出基本!$D$52</f>
        <v>5000</v>
      </c>
      <c r="N34" s="121">
        <f>支出基本!$D$52</f>
        <v>5000</v>
      </c>
      <c r="O34" s="421">
        <f>支出基本!$D$52</f>
        <v>5000</v>
      </c>
      <c r="P34" s="110"/>
    </row>
    <row r="35" spans="2:16" x14ac:dyDescent="0.55000000000000004">
      <c r="B35" s="566"/>
      <c r="C35" s="326" t="s">
        <v>183</v>
      </c>
      <c r="D35" s="282">
        <f>支出基本!$D$62</f>
        <v>40000</v>
      </c>
      <c r="E35" s="414">
        <f>支出基本!$D$62</f>
        <v>40000</v>
      </c>
      <c r="F35" s="281">
        <f>支出基本!$D$62</f>
        <v>40000</v>
      </c>
      <c r="G35" s="281">
        <f>支出基本!$D$62</f>
        <v>40000</v>
      </c>
      <c r="H35" s="281">
        <f>支出基本!$D$62</f>
        <v>40000</v>
      </c>
      <c r="I35" s="281">
        <f>支出基本!$D$62</f>
        <v>40000</v>
      </c>
      <c r="J35" s="281">
        <f>支出基本!$D$62</f>
        <v>40000</v>
      </c>
      <c r="K35" s="281">
        <f>支出基本!$D$62</f>
        <v>40000</v>
      </c>
      <c r="L35" s="281">
        <f>支出基本!$D$62</f>
        <v>40000</v>
      </c>
      <c r="M35" s="281">
        <f>支出基本!$D$62</f>
        <v>40000</v>
      </c>
      <c r="N35" s="281">
        <f>支出基本!$D$62</f>
        <v>40000</v>
      </c>
      <c r="O35" s="415">
        <f>支出基本!$D$62</f>
        <v>40000</v>
      </c>
      <c r="P35" s="110"/>
    </row>
    <row r="36" spans="2:16" x14ac:dyDescent="0.55000000000000004">
      <c r="B36" s="566"/>
      <c r="C36" s="120" t="s">
        <v>184</v>
      </c>
      <c r="D36" s="408">
        <f>支出基本!$D$64</f>
        <v>10000</v>
      </c>
      <c r="E36" s="416">
        <f>支出基本!$D$64</f>
        <v>10000</v>
      </c>
      <c r="F36" s="121">
        <f>支出基本!$D$64</f>
        <v>10000</v>
      </c>
      <c r="G36" s="121">
        <f>支出基本!$D$64</f>
        <v>10000</v>
      </c>
      <c r="H36" s="121">
        <f>支出基本!$D$64</f>
        <v>10000</v>
      </c>
      <c r="I36" s="121">
        <f>支出基本!$D$64</f>
        <v>10000</v>
      </c>
      <c r="J36" s="121">
        <f>支出基本!$D$64</f>
        <v>10000</v>
      </c>
      <c r="K36" s="121">
        <f>支出基本!$D$64</f>
        <v>10000</v>
      </c>
      <c r="L36" s="121">
        <f>支出基本!$D$64</f>
        <v>10000</v>
      </c>
      <c r="M36" s="121">
        <f>支出基本!$D$64</f>
        <v>10000</v>
      </c>
      <c r="N36" s="121">
        <f>支出基本!$D$64</f>
        <v>10000</v>
      </c>
      <c r="O36" s="421">
        <f>支出基本!$D$64</f>
        <v>10000</v>
      </c>
      <c r="P36" s="110"/>
    </row>
    <row r="37" spans="2:16" x14ac:dyDescent="0.55000000000000004">
      <c r="B37" s="566"/>
      <c r="C37" s="327" t="s">
        <v>279</v>
      </c>
      <c r="D37" s="277">
        <f>支出基本!$D$65</f>
        <v>10000</v>
      </c>
      <c r="E37" s="420">
        <f>支出基本!$D$65</f>
        <v>10000</v>
      </c>
      <c r="F37" s="281">
        <f>支出基本!$D$65</f>
        <v>10000</v>
      </c>
      <c r="G37" s="281">
        <f>支出基本!$D$65</f>
        <v>10000</v>
      </c>
      <c r="H37" s="281">
        <f>支出基本!$D$65</f>
        <v>10000</v>
      </c>
      <c r="I37" s="281">
        <f>支出基本!$D$65</f>
        <v>10000</v>
      </c>
      <c r="J37" s="281">
        <f>支出基本!$D$65</f>
        <v>10000</v>
      </c>
      <c r="K37" s="281">
        <f>支出基本!$D$65</f>
        <v>10000</v>
      </c>
      <c r="L37" s="281">
        <f>支出基本!$D$65</f>
        <v>10000</v>
      </c>
      <c r="M37" s="281">
        <f>支出基本!$D$65</f>
        <v>10000</v>
      </c>
      <c r="N37" s="281">
        <f>支出基本!$D$65</f>
        <v>10000</v>
      </c>
      <c r="O37" s="425">
        <f>支出基本!$D$65</f>
        <v>10000</v>
      </c>
      <c r="P37" s="110"/>
    </row>
    <row r="38" spans="2:16" x14ac:dyDescent="0.55000000000000004">
      <c r="B38" s="566"/>
      <c r="C38" s="129" t="s">
        <v>258</v>
      </c>
      <c r="D38" s="353">
        <f>収入基本!$C$46*'初年度 (5)'!D$11</f>
        <v>136080</v>
      </c>
      <c r="E38" s="123">
        <f>収入基本!$C$46*E$11</f>
        <v>136080</v>
      </c>
      <c r="F38" s="123">
        <f>収入基本!$C$46*F$11</f>
        <v>149040</v>
      </c>
      <c r="G38" s="123">
        <f>収入基本!$C$46*G$11</f>
        <v>151200</v>
      </c>
      <c r="H38" s="123">
        <f>収入基本!$C$46*H$11</f>
        <v>158400</v>
      </c>
      <c r="I38" s="123">
        <f>収入基本!$C$46*I$11</f>
        <v>123120</v>
      </c>
      <c r="J38" s="123">
        <f>収入基本!$C$46*J$11</f>
        <v>129600</v>
      </c>
      <c r="K38" s="123">
        <f>収入基本!$C$46*K$11</f>
        <v>165600</v>
      </c>
      <c r="L38" s="123">
        <f>収入基本!$C$46*L$11</f>
        <v>158400</v>
      </c>
      <c r="M38" s="123">
        <f>収入基本!$C$46*M$11</f>
        <v>144000</v>
      </c>
      <c r="N38" s="123">
        <f>収入基本!$C$46*N$11</f>
        <v>144000</v>
      </c>
      <c r="O38" s="366">
        <f>収入基本!$C$46*O$11</f>
        <v>129600</v>
      </c>
      <c r="P38" s="110"/>
    </row>
    <row r="39" spans="2:16" ht="18.5" thickBot="1" x14ac:dyDescent="0.6">
      <c r="B39" s="586"/>
      <c r="C39" s="118" t="s">
        <v>186</v>
      </c>
      <c r="D39" s="125">
        <f t="shared" ref="D39:O39" si="3">SUM(D17:D36)</f>
        <v>1988659.6666666667</v>
      </c>
      <c r="E39" s="125">
        <f t="shared" si="3"/>
        <v>1988659.6666666667</v>
      </c>
      <c r="F39" s="125">
        <f t="shared" si="3"/>
        <v>1988659.6666666667</v>
      </c>
      <c r="G39" s="125">
        <f t="shared" si="3"/>
        <v>1988659.6666666667</v>
      </c>
      <c r="H39" s="125">
        <f t="shared" si="3"/>
        <v>1988659.6666666667</v>
      </c>
      <c r="I39" s="125">
        <f t="shared" si="3"/>
        <v>1988659.6666666667</v>
      </c>
      <c r="J39" s="125">
        <f t="shared" si="3"/>
        <v>1988659.6666666667</v>
      </c>
      <c r="K39" s="125">
        <f t="shared" si="3"/>
        <v>1988659.6666666667</v>
      </c>
      <c r="L39" s="125">
        <f t="shared" si="3"/>
        <v>1988659.6666666667</v>
      </c>
      <c r="M39" s="125">
        <f t="shared" si="3"/>
        <v>1988659.6666666667</v>
      </c>
      <c r="N39" s="125">
        <f t="shared" si="3"/>
        <v>1988659.6666666667</v>
      </c>
      <c r="O39" s="367">
        <f t="shared" si="3"/>
        <v>2052659.6666666667</v>
      </c>
      <c r="P39" s="110"/>
    </row>
    <row r="40" spans="2:16" ht="18.5" thickBot="1" x14ac:dyDescent="0.6">
      <c r="B40" s="346"/>
      <c r="C40" s="340" t="s">
        <v>294</v>
      </c>
      <c r="D40" s="286">
        <f t="shared" ref="D40:O40" si="4">D16-D39</f>
        <v>1230835.1833333333</v>
      </c>
      <c r="E40" s="286">
        <f t="shared" si="4"/>
        <v>962320.18333333335</v>
      </c>
      <c r="F40" s="286">
        <f t="shared" si="4"/>
        <v>1394629.3333333333</v>
      </c>
      <c r="G40" s="286">
        <f t="shared" si="4"/>
        <v>1426851.1333333335</v>
      </c>
      <c r="H40" s="286">
        <f t="shared" si="4"/>
        <v>1722217.6333333335</v>
      </c>
      <c r="I40" s="286">
        <f t="shared" si="4"/>
        <v>1788451.3333333333</v>
      </c>
      <c r="J40" s="286">
        <f t="shared" si="4"/>
        <v>1861845.4333333333</v>
      </c>
      <c r="K40" s="286">
        <f t="shared" si="4"/>
        <v>1088522.2333333332</v>
      </c>
      <c r="L40" s="286">
        <f t="shared" si="4"/>
        <v>1323025.3333333333</v>
      </c>
      <c r="M40" s="286">
        <f t="shared" si="4"/>
        <v>2110669.333333333</v>
      </c>
      <c r="N40" s="286">
        <f t="shared" si="4"/>
        <v>1913758.3333333333</v>
      </c>
      <c r="O40" s="368">
        <f t="shared" si="4"/>
        <v>1527540.3333333333</v>
      </c>
    </row>
    <row r="41" spans="2:16" x14ac:dyDescent="0.55000000000000004">
      <c r="B41" s="574" t="s">
        <v>224</v>
      </c>
      <c r="C41" s="331" t="s">
        <v>225</v>
      </c>
      <c r="D41" s="331"/>
      <c r="E41" s="289"/>
      <c r="F41" s="289"/>
      <c r="G41" s="290"/>
      <c r="H41" s="290"/>
      <c r="I41" s="290"/>
      <c r="J41" s="290"/>
      <c r="K41" s="290"/>
      <c r="L41" s="290"/>
      <c r="M41" s="290"/>
      <c r="N41" s="290"/>
      <c r="O41" s="369"/>
    </row>
    <row r="42" spans="2:16" x14ac:dyDescent="0.55000000000000004">
      <c r="B42" s="574"/>
      <c r="C42" s="132" t="s">
        <v>226</v>
      </c>
      <c r="D42" s="132"/>
      <c r="E42" s="134"/>
      <c r="F42" s="134"/>
      <c r="G42" s="121"/>
      <c r="H42" s="121"/>
      <c r="I42" s="121"/>
      <c r="J42" s="121"/>
      <c r="K42" s="121"/>
      <c r="L42" s="121"/>
      <c r="M42" s="121"/>
      <c r="N42" s="121"/>
      <c r="O42" s="361"/>
    </row>
    <row r="43" spans="2:16" x14ac:dyDescent="0.55000000000000004">
      <c r="B43" s="574"/>
      <c r="C43" s="334" t="s">
        <v>227</v>
      </c>
      <c r="D43" s="334"/>
      <c r="E43" s="293"/>
      <c r="F43" s="293"/>
      <c r="G43" s="281"/>
      <c r="H43" s="281"/>
      <c r="I43" s="281"/>
      <c r="J43" s="281"/>
      <c r="K43" s="281"/>
      <c r="L43" s="281"/>
      <c r="M43" s="281"/>
      <c r="N43" s="281"/>
      <c r="O43" s="365"/>
    </row>
    <row r="44" spans="2:16" ht="18.5" thickBot="1" x14ac:dyDescent="0.6">
      <c r="B44" s="574"/>
      <c r="C44" s="133" t="s">
        <v>228</v>
      </c>
      <c r="D44" s="133"/>
      <c r="E44" s="342"/>
      <c r="F44" s="342"/>
      <c r="G44" s="123"/>
      <c r="H44" s="123"/>
      <c r="I44" s="123"/>
      <c r="J44" s="123"/>
      <c r="K44" s="123"/>
      <c r="L44" s="123"/>
      <c r="M44" s="123"/>
      <c r="N44" s="123"/>
      <c r="O44" s="366"/>
    </row>
    <row r="45" spans="2:16" ht="18.5" thickBot="1" x14ac:dyDescent="0.6">
      <c r="B45" s="582"/>
      <c r="C45" s="344" t="s">
        <v>229</v>
      </c>
      <c r="D45" s="337">
        <f t="shared" ref="D45:G45" si="5">SUM(D41:D44)</f>
        <v>0</v>
      </c>
      <c r="E45" s="337">
        <f>SUM(E41:E44)</f>
        <v>0</v>
      </c>
      <c r="F45" s="337">
        <f t="shared" si="5"/>
        <v>0</v>
      </c>
      <c r="G45" s="337">
        <f t="shared" si="5"/>
        <v>0</v>
      </c>
      <c r="H45" s="337">
        <f>SUM(H41:H44)</f>
        <v>0</v>
      </c>
      <c r="I45" s="337">
        <f t="shared" ref="I45:O45" si="6">SUM(I41:I44)</f>
        <v>0</v>
      </c>
      <c r="J45" s="337">
        <f t="shared" si="6"/>
        <v>0</v>
      </c>
      <c r="K45" s="337">
        <f t="shared" si="6"/>
        <v>0</v>
      </c>
      <c r="L45" s="337">
        <f t="shared" si="6"/>
        <v>0</v>
      </c>
      <c r="M45" s="337">
        <f t="shared" si="6"/>
        <v>0</v>
      </c>
      <c r="N45" s="337">
        <f t="shared" si="6"/>
        <v>0</v>
      </c>
      <c r="O45" s="405">
        <f t="shared" si="6"/>
        <v>0</v>
      </c>
    </row>
    <row r="46" spans="2:16" x14ac:dyDescent="0.55000000000000004">
      <c r="B46" s="574" t="s">
        <v>230</v>
      </c>
      <c r="C46" s="131" t="s">
        <v>231</v>
      </c>
      <c r="D46" s="131"/>
      <c r="E46" s="345"/>
      <c r="F46" s="345"/>
      <c r="G46" s="343"/>
      <c r="H46" s="343"/>
      <c r="I46" s="343"/>
      <c r="J46" s="343"/>
      <c r="K46" s="343"/>
      <c r="L46" s="343"/>
      <c r="M46" s="343"/>
      <c r="N46" s="343"/>
      <c r="O46" s="406"/>
    </row>
    <row r="47" spans="2:16" x14ac:dyDescent="0.55000000000000004">
      <c r="B47" s="574"/>
      <c r="C47" s="334" t="s">
        <v>232</v>
      </c>
      <c r="D47" s="412">
        <f ca="1">支出基本!$D$10</f>
        <v>583334.1575735223</v>
      </c>
      <c r="E47" s="280">
        <f ca="1">支出基本!$D$10</f>
        <v>583334.1575735223</v>
      </c>
      <c r="F47" s="280">
        <f ca="1">支出基本!$D$10</f>
        <v>583334.1575735223</v>
      </c>
      <c r="G47" s="280">
        <f ca="1">支出基本!$D$10</f>
        <v>583334.1575735223</v>
      </c>
      <c r="H47" s="280">
        <f ca="1">支出基本!$D$10</f>
        <v>583334.1575735223</v>
      </c>
      <c r="I47" s="280">
        <f ca="1">支出基本!$D$10</f>
        <v>583334.1575735223</v>
      </c>
      <c r="J47" s="280">
        <f ca="1">支出基本!$D$10</f>
        <v>583334.1575735223</v>
      </c>
      <c r="K47" s="280">
        <f ca="1">支出基本!$D$10</f>
        <v>583334.1575735223</v>
      </c>
      <c r="L47" s="280">
        <f ca="1">支出基本!$D$10</f>
        <v>583334.1575735223</v>
      </c>
      <c r="M47" s="280">
        <f ca="1">支出基本!$D$10</f>
        <v>583334.1575735223</v>
      </c>
      <c r="N47" s="280">
        <f ca="1">支出基本!$D$10</f>
        <v>583334.1575735223</v>
      </c>
      <c r="O47" s="365">
        <f ca="1">支出基本!$D$10</f>
        <v>583334.1575735223</v>
      </c>
    </row>
    <row r="48" spans="2:16" x14ac:dyDescent="0.55000000000000004">
      <c r="B48" s="574"/>
      <c r="C48" s="132" t="s">
        <v>233</v>
      </c>
      <c r="D48" s="132"/>
      <c r="E48" s="134"/>
      <c r="F48" s="134"/>
      <c r="G48" s="121"/>
      <c r="H48" s="121"/>
      <c r="I48" s="121"/>
      <c r="J48" s="121"/>
      <c r="K48" s="121"/>
      <c r="L48" s="121"/>
      <c r="M48" s="121"/>
      <c r="N48" s="121"/>
      <c r="O48" s="361"/>
    </row>
    <row r="49" spans="2:15" x14ac:dyDescent="0.55000000000000004">
      <c r="B49" s="574"/>
      <c r="C49" s="334" t="s">
        <v>234</v>
      </c>
      <c r="D49" s="334"/>
      <c r="E49" s="293"/>
      <c r="F49" s="293"/>
      <c r="G49" s="281"/>
      <c r="H49" s="281"/>
      <c r="I49" s="281"/>
      <c r="J49" s="281"/>
      <c r="K49" s="281"/>
      <c r="L49" s="281"/>
      <c r="M49" s="281"/>
      <c r="N49" s="281"/>
      <c r="O49" s="365"/>
    </row>
    <row r="50" spans="2:15" ht="18.5" thickBot="1" x14ac:dyDescent="0.6">
      <c r="B50" s="574"/>
      <c r="C50" s="133" t="s">
        <v>235</v>
      </c>
      <c r="D50" s="133"/>
      <c r="E50" s="342"/>
      <c r="F50" s="342"/>
      <c r="G50" s="123"/>
      <c r="H50" s="123"/>
      <c r="I50" s="123"/>
      <c r="J50" s="123"/>
      <c r="K50" s="123"/>
      <c r="L50" s="123"/>
      <c r="M50" s="123"/>
      <c r="N50" s="123"/>
      <c r="O50" s="366"/>
    </row>
    <row r="51" spans="2:15" ht="18.5" thickBot="1" x14ac:dyDescent="0.6">
      <c r="B51" s="583"/>
      <c r="C51" s="344" t="s">
        <v>236</v>
      </c>
      <c r="D51" s="337">
        <f t="shared" ref="D51:G51" ca="1" si="7">SUM(D46:D50)</f>
        <v>583334.1575735223</v>
      </c>
      <c r="E51" s="337">
        <f ca="1">SUM(E46:E50)</f>
        <v>583334.1575735223</v>
      </c>
      <c r="F51" s="337">
        <f t="shared" ca="1" si="7"/>
        <v>583334.1575735223</v>
      </c>
      <c r="G51" s="337">
        <f t="shared" ca="1" si="7"/>
        <v>583334.1575735223</v>
      </c>
      <c r="H51" s="337">
        <f ca="1">SUM(H46:H50)</f>
        <v>583334.1575735223</v>
      </c>
      <c r="I51" s="337">
        <f t="shared" ref="I51:O51" ca="1" si="8">SUM(I46:I50)</f>
        <v>583334.1575735223</v>
      </c>
      <c r="J51" s="337">
        <f t="shared" ca="1" si="8"/>
        <v>583334.1575735223</v>
      </c>
      <c r="K51" s="337">
        <f t="shared" ca="1" si="8"/>
        <v>583334.1575735223</v>
      </c>
      <c r="L51" s="337">
        <f t="shared" ca="1" si="8"/>
        <v>583334.1575735223</v>
      </c>
      <c r="M51" s="337">
        <f t="shared" ca="1" si="8"/>
        <v>583334.1575735223</v>
      </c>
      <c r="N51" s="337">
        <f t="shared" ca="1" si="8"/>
        <v>583334.1575735223</v>
      </c>
      <c r="O51" s="405">
        <f t="shared" ca="1" si="8"/>
        <v>583334.1575735223</v>
      </c>
    </row>
    <row r="52" spans="2:15" x14ac:dyDescent="0.55000000000000004">
      <c r="B52" s="584" t="s">
        <v>237</v>
      </c>
      <c r="C52" s="585"/>
      <c r="D52" s="343">
        <f t="shared" ref="D52:O52" ca="1" si="9">D45-D51</f>
        <v>-583334.1575735223</v>
      </c>
      <c r="E52" s="343">
        <f t="shared" ca="1" si="9"/>
        <v>-583334.1575735223</v>
      </c>
      <c r="F52" s="343">
        <f t="shared" ca="1" si="9"/>
        <v>-583334.1575735223</v>
      </c>
      <c r="G52" s="343">
        <f t="shared" ca="1" si="9"/>
        <v>-583334.1575735223</v>
      </c>
      <c r="H52" s="343">
        <f t="shared" ca="1" si="9"/>
        <v>-583334.1575735223</v>
      </c>
      <c r="I52" s="343">
        <f t="shared" ca="1" si="9"/>
        <v>-583334.1575735223</v>
      </c>
      <c r="J52" s="343">
        <f t="shared" ca="1" si="9"/>
        <v>-583334.1575735223</v>
      </c>
      <c r="K52" s="343">
        <f t="shared" ca="1" si="9"/>
        <v>-583334.1575735223</v>
      </c>
      <c r="L52" s="343">
        <f t="shared" ca="1" si="9"/>
        <v>-583334.1575735223</v>
      </c>
      <c r="M52" s="343">
        <f t="shared" ca="1" si="9"/>
        <v>-583334.1575735223</v>
      </c>
      <c r="N52" s="343">
        <f t="shared" ca="1" si="9"/>
        <v>-583334.1575735223</v>
      </c>
      <c r="O52" s="406">
        <f t="shared" ca="1" si="9"/>
        <v>-583334.1575735223</v>
      </c>
    </row>
    <row r="53" spans="2:15" ht="18.5" thickBot="1" x14ac:dyDescent="0.6">
      <c r="B53" s="580" t="s">
        <v>238</v>
      </c>
      <c r="C53" s="581"/>
      <c r="D53" s="300">
        <f t="shared" ref="D53:O53" ca="1" si="10">D40+D52</f>
        <v>647501.02575981105</v>
      </c>
      <c r="E53" s="300">
        <f ca="1">E40+E52</f>
        <v>378986.02575981105</v>
      </c>
      <c r="F53" s="300">
        <f t="shared" ca="1" si="10"/>
        <v>811295.17575981095</v>
      </c>
      <c r="G53" s="300">
        <f t="shared" ca="1" si="10"/>
        <v>843516.97575981123</v>
      </c>
      <c r="H53" s="300">
        <f t="shared" ca="1" si="10"/>
        <v>1138883.4757598112</v>
      </c>
      <c r="I53" s="300">
        <f t="shared" ca="1" si="10"/>
        <v>1205117.175759811</v>
      </c>
      <c r="J53" s="300">
        <f t="shared" ca="1" si="10"/>
        <v>1278511.275759811</v>
      </c>
      <c r="K53" s="300">
        <f t="shared" ca="1" si="10"/>
        <v>505188.07575981086</v>
      </c>
      <c r="L53" s="300">
        <f t="shared" ca="1" si="10"/>
        <v>739691.17575981095</v>
      </c>
      <c r="M53" s="300">
        <f t="shared" ca="1" si="10"/>
        <v>1527335.1757598107</v>
      </c>
      <c r="N53" s="300">
        <f t="shared" ca="1" si="10"/>
        <v>1330424.175759811</v>
      </c>
      <c r="O53" s="371">
        <f t="shared" ca="1" si="10"/>
        <v>944206.17575981095</v>
      </c>
    </row>
    <row r="54" spans="2:15" ht="19" thickTop="1" thickBot="1" x14ac:dyDescent="0.6">
      <c r="B54" s="221" t="s">
        <v>239</v>
      </c>
      <c r="C54" s="330"/>
      <c r="D54" s="266">
        <f t="shared" ref="D54:O54" ca="1" si="11">D53+D10</f>
        <v>38158585.530392446</v>
      </c>
      <c r="E54" s="266">
        <f t="shared" ca="1" si="11"/>
        <v>38537571.556152254</v>
      </c>
      <c r="F54" s="266">
        <f t="shared" ca="1" si="11"/>
        <v>39348866.731912062</v>
      </c>
      <c r="G54" s="266">
        <f t="shared" ca="1" si="11"/>
        <v>40192383.707671873</v>
      </c>
      <c r="H54" s="266">
        <f t="shared" ca="1" si="11"/>
        <v>41331267.183431685</v>
      </c>
      <c r="I54" s="266">
        <f t="shared" ca="1" si="11"/>
        <v>42536384.359191492</v>
      </c>
      <c r="J54" s="266">
        <f t="shared" ca="1" si="11"/>
        <v>43814895.634951301</v>
      </c>
      <c r="K54" s="266">
        <f t="shared" ca="1" si="11"/>
        <v>44320083.710711114</v>
      </c>
      <c r="L54" s="266">
        <f t="shared" ca="1" si="11"/>
        <v>45059774.886470929</v>
      </c>
      <c r="M54" s="266">
        <f t="shared" ca="1" si="11"/>
        <v>46587110.062230736</v>
      </c>
      <c r="N54" s="266">
        <f t="shared" ca="1" si="11"/>
        <v>47917534.237990543</v>
      </c>
      <c r="O54" s="407">
        <f t="shared" ca="1" si="11"/>
        <v>48861740.41375035</v>
      </c>
    </row>
    <row r="55" spans="2:15" x14ac:dyDescent="0.55000000000000004"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</row>
  </sheetData>
  <mergeCells count="6">
    <mergeCell ref="B53:C53"/>
    <mergeCell ref="B11:B16"/>
    <mergeCell ref="B17:B39"/>
    <mergeCell ref="B41:B45"/>
    <mergeCell ref="B46:B51"/>
    <mergeCell ref="B52:C5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12"/>
  <sheetViews>
    <sheetView workbookViewId="0">
      <selection activeCell="G12" sqref="G12"/>
    </sheetView>
  </sheetViews>
  <sheetFormatPr defaultColWidth="8.58203125" defaultRowHeight="18" x14ac:dyDescent="0.55000000000000004"/>
  <cols>
    <col min="1" max="1" width="8.58203125" style="16"/>
    <col min="2" max="2" width="17.58203125" style="16" customWidth="1"/>
    <col min="3" max="3" width="28.58203125" style="16" customWidth="1"/>
    <col min="4" max="4" width="11.25" style="16" bestFit="1" customWidth="1"/>
    <col min="5" max="5" width="11.75" style="16" customWidth="1"/>
    <col min="6" max="16384" width="8.58203125" style="16"/>
  </cols>
  <sheetData>
    <row r="2" spans="2:5" ht="35.15" customHeight="1" thickBot="1" x14ac:dyDescent="0.6"/>
    <row r="3" spans="2:5" ht="18.5" thickBot="1" x14ac:dyDescent="0.6">
      <c r="B3" s="217" t="s">
        <v>352</v>
      </c>
      <c r="C3" s="218"/>
      <c r="D3" s="219" t="s">
        <v>291</v>
      </c>
      <c r="E3" s="220" t="s">
        <v>120</v>
      </c>
    </row>
    <row r="4" spans="2:5" ht="21" customHeight="1" x14ac:dyDescent="0.55000000000000004">
      <c r="B4" s="229" t="s">
        <v>168</v>
      </c>
      <c r="C4" s="215">
        <v>35000000</v>
      </c>
      <c r="D4" s="216"/>
      <c r="E4" s="230"/>
    </row>
    <row r="5" spans="2:5" x14ac:dyDescent="0.55000000000000004">
      <c r="B5" s="231" t="s">
        <v>166</v>
      </c>
      <c r="C5" s="68">
        <v>18342000</v>
      </c>
      <c r="D5" s="69"/>
      <c r="E5" s="232"/>
    </row>
    <row r="6" spans="2:5" x14ac:dyDescent="0.55000000000000004">
      <c r="B6" s="231" t="s">
        <v>167</v>
      </c>
      <c r="C6" s="68">
        <f>C4-C5</f>
        <v>16658000</v>
      </c>
      <c r="D6" s="69"/>
      <c r="E6" s="232"/>
    </row>
    <row r="7" spans="2:5" x14ac:dyDescent="0.55000000000000004">
      <c r="B7" s="233" t="s">
        <v>169</v>
      </c>
      <c r="C7" s="69"/>
      <c r="D7" s="69"/>
      <c r="E7" s="232"/>
    </row>
    <row r="8" spans="2:5" x14ac:dyDescent="0.55000000000000004">
      <c r="B8" s="233" t="s">
        <v>164</v>
      </c>
      <c r="C8" s="69">
        <v>60</v>
      </c>
      <c r="D8" s="69">
        <f>C5/C8</f>
        <v>305700</v>
      </c>
      <c r="E8" s="232"/>
    </row>
    <row r="9" spans="2:5" x14ac:dyDescent="0.55000000000000004">
      <c r="B9" s="233" t="s">
        <v>165</v>
      </c>
      <c r="C9" s="69">
        <v>60</v>
      </c>
      <c r="D9" s="69">
        <f ca="1">IMDIV(C6,C9)+RAND()</f>
        <v>277634.15757352224</v>
      </c>
      <c r="E9" s="232"/>
    </row>
    <row r="10" spans="2:5" x14ac:dyDescent="0.55000000000000004">
      <c r="B10" s="233" t="s">
        <v>171</v>
      </c>
      <c r="C10" s="69"/>
      <c r="D10" s="69">
        <f ca="1">SUM(D8,D9)</f>
        <v>583334.1575735223</v>
      </c>
      <c r="E10" s="232"/>
    </row>
    <row r="11" spans="2:5" x14ac:dyDescent="0.55000000000000004">
      <c r="B11" s="22" t="s">
        <v>170</v>
      </c>
      <c r="C11" s="587">
        <v>2.5000000000000001E-2</v>
      </c>
      <c r="D11" s="70"/>
      <c r="E11" s="234"/>
    </row>
    <row r="12" spans="2:5" x14ac:dyDescent="0.55000000000000004">
      <c r="B12" s="22" t="s">
        <v>163</v>
      </c>
      <c r="C12" s="70">
        <f>C4*C11</f>
        <v>875000</v>
      </c>
      <c r="D12" s="70">
        <f>C12/12</f>
        <v>72916.666666666672</v>
      </c>
      <c r="E12" s="234"/>
    </row>
    <row r="13" spans="2:5" x14ac:dyDescent="0.55000000000000004">
      <c r="B13" s="235" t="s">
        <v>190</v>
      </c>
      <c r="C13" s="71"/>
      <c r="D13" s="71">
        <f ca="1">SUM(D10,D12)</f>
        <v>656250.82424018893</v>
      </c>
      <c r="E13" s="236"/>
    </row>
    <row r="14" spans="2:5" x14ac:dyDescent="0.55000000000000004">
      <c r="B14" s="22" t="s">
        <v>121</v>
      </c>
      <c r="C14" s="51"/>
      <c r="D14" s="51"/>
      <c r="E14" s="159"/>
    </row>
    <row r="15" spans="2:5" x14ac:dyDescent="0.55000000000000004">
      <c r="B15" s="22"/>
      <c r="C15" s="51"/>
      <c r="D15" s="72"/>
      <c r="E15" s="237"/>
    </row>
    <row r="16" spans="2:5" x14ac:dyDescent="0.55000000000000004">
      <c r="B16" s="22"/>
      <c r="C16" s="51" t="s">
        <v>319</v>
      </c>
      <c r="D16" s="72">
        <v>255000</v>
      </c>
      <c r="E16" s="237">
        <f>D16*12</f>
        <v>3060000</v>
      </c>
    </row>
    <row r="17" spans="2:5" x14ac:dyDescent="0.55000000000000004">
      <c r="B17" s="22"/>
      <c r="C17" s="51" t="s">
        <v>323</v>
      </c>
      <c r="D17" s="72">
        <v>250000</v>
      </c>
      <c r="E17" s="237">
        <f t="shared" ref="E17:E22" si="0">D17*12</f>
        <v>3000000</v>
      </c>
    </row>
    <row r="18" spans="2:5" x14ac:dyDescent="0.55000000000000004">
      <c r="B18" s="22"/>
      <c r="C18" s="51" t="s">
        <v>320</v>
      </c>
      <c r="D18" s="72">
        <v>240000</v>
      </c>
      <c r="E18" s="237">
        <f t="shared" si="0"/>
        <v>2880000</v>
      </c>
    </row>
    <row r="19" spans="2:5" x14ac:dyDescent="0.55000000000000004">
      <c r="B19" s="22"/>
      <c r="C19" s="51" t="s">
        <v>321</v>
      </c>
      <c r="D19" s="72">
        <v>240000</v>
      </c>
      <c r="E19" s="237">
        <f t="shared" si="0"/>
        <v>2880000</v>
      </c>
    </row>
    <row r="20" spans="2:5" x14ac:dyDescent="0.55000000000000004">
      <c r="B20" s="22"/>
      <c r="C20" s="51" t="s">
        <v>322</v>
      </c>
      <c r="D20" s="72">
        <v>240000</v>
      </c>
      <c r="E20" s="237">
        <f t="shared" si="0"/>
        <v>2880000</v>
      </c>
    </row>
    <row r="21" spans="2:5" x14ac:dyDescent="0.55000000000000004">
      <c r="B21" s="240" t="s">
        <v>150</v>
      </c>
      <c r="C21" s="222" t="s">
        <v>324</v>
      </c>
      <c r="D21" s="223">
        <v>37124</v>
      </c>
      <c r="E21" s="238">
        <f t="shared" si="0"/>
        <v>445488</v>
      </c>
    </row>
    <row r="22" spans="2:5" x14ac:dyDescent="0.55000000000000004">
      <c r="B22" s="240" t="s">
        <v>162</v>
      </c>
      <c r="C22" s="222" t="s">
        <v>318</v>
      </c>
      <c r="D22" s="223">
        <v>37124</v>
      </c>
      <c r="E22" s="238">
        <f t="shared" si="0"/>
        <v>445488</v>
      </c>
    </row>
    <row r="23" spans="2:5" x14ac:dyDescent="0.55000000000000004">
      <c r="B23" s="240" t="s">
        <v>150</v>
      </c>
      <c r="C23" s="224" t="s">
        <v>260</v>
      </c>
      <c r="D23" s="223">
        <v>27888</v>
      </c>
      <c r="E23" s="238">
        <f t="shared" ref="E23:E28" si="1">D23*12</f>
        <v>334656</v>
      </c>
    </row>
    <row r="24" spans="2:5" x14ac:dyDescent="0.55000000000000004">
      <c r="B24" s="240"/>
      <c r="C24" s="222" t="s">
        <v>277</v>
      </c>
      <c r="D24" s="223">
        <v>27888</v>
      </c>
      <c r="E24" s="238">
        <f t="shared" si="1"/>
        <v>334656</v>
      </c>
    </row>
    <row r="25" spans="2:5" x14ac:dyDescent="0.55000000000000004">
      <c r="B25" s="240"/>
      <c r="C25" s="222" t="s">
        <v>278</v>
      </c>
      <c r="D25" s="223">
        <v>27888</v>
      </c>
      <c r="E25" s="238">
        <f t="shared" si="1"/>
        <v>334656</v>
      </c>
    </row>
    <row r="26" spans="2:5" x14ac:dyDescent="0.55000000000000004">
      <c r="B26" s="240" t="s">
        <v>161</v>
      </c>
      <c r="C26" s="222" t="s">
        <v>277</v>
      </c>
      <c r="D26" s="223">
        <v>800</v>
      </c>
      <c r="E26" s="238">
        <f t="shared" si="1"/>
        <v>9600</v>
      </c>
    </row>
    <row r="27" spans="2:5" x14ac:dyDescent="0.55000000000000004">
      <c r="B27" s="240"/>
      <c r="C27" s="222" t="s">
        <v>158</v>
      </c>
      <c r="D27" s="223">
        <v>800</v>
      </c>
      <c r="E27" s="238">
        <f t="shared" si="1"/>
        <v>9600</v>
      </c>
    </row>
    <row r="28" spans="2:5" x14ac:dyDescent="0.55000000000000004">
      <c r="B28" s="240"/>
      <c r="C28" s="222" t="s">
        <v>159</v>
      </c>
      <c r="D28" s="223">
        <v>800</v>
      </c>
      <c r="E28" s="238">
        <f t="shared" si="1"/>
        <v>9600</v>
      </c>
    </row>
    <row r="29" spans="2:5" x14ac:dyDescent="0.55000000000000004">
      <c r="B29" s="240"/>
      <c r="C29" s="222" t="s">
        <v>122</v>
      </c>
      <c r="D29" s="223">
        <f>SUM(D23,D26)</f>
        <v>28688</v>
      </c>
      <c r="E29" s="238"/>
    </row>
    <row r="30" spans="2:5" x14ac:dyDescent="0.55000000000000004">
      <c r="B30" s="240"/>
      <c r="C30" s="222" t="s">
        <v>123</v>
      </c>
      <c r="D30" s="223">
        <f>SUM(D16:D29)</f>
        <v>1414000</v>
      </c>
      <c r="E30" s="238">
        <f>SUM(E16:E29)</f>
        <v>16623744</v>
      </c>
    </row>
    <row r="31" spans="2:5" x14ac:dyDescent="0.55000000000000004">
      <c r="B31" s="240" t="s">
        <v>282</v>
      </c>
      <c r="C31" s="222" t="s">
        <v>283</v>
      </c>
      <c r="D31" s="223">
        <v>200000</v>
      </c>
      <c r="E31" s="238"/>
    </row>
    <row r="32" spans="2:5" x14ac:dyDescent="0.55000000000000004">
      <c r="B32" s="240" t="s">
        <v>124</v>
      </c>
      <c r="C32" s="222" t="s">
        <v>154</v>
      </c>
      <c r="D32" s="223">
        <v>1736000</v>
      </c>
      <c r="E32" s="238"/>
    </row>
    <row r="33" spans="2:5" x14ac:dyDescent="0.55000000000000004">
      <c r="B33" s="240"/>
      <c r="C33" s="222" t="s">
        <v>156</v>
      </c>
      <c r="D33" s="223">
        <v>308488</v>
      </c>
      <c r="E33" s="238"/>
    </row>
    <row r="34" spans="2:5" x14ac:dyDescent="0.55000000000000004">
      <c r="B34" s="240"/>
      <c r="C34" s="222" t="s">
        <v>125</v>
      </c>
      <c r="D34" s="223">
        <v>308488</v>
      </c>
      <c r="E34" s="238"/>
    </row>
    <row r="35" spans="2:5" x14ac:dyDescent="0.55000000000000004">
      <c r="B35" s="240"/>
      <c r="C35" s="222" t="s">
        <v>126</v>
      </c>
      <c r="D35" s="223">
        <v>55631</v>
      </c>
      <c r="E35" s="238"/>
    </row>
    <row r="36" spans="2:5" x14ac:dyDescent="0.55000000000000004">
      <c r="B36" s="240"/>
      <c r="C36" s="222" t="s">
        <v>123</v>
      </c>
      <c r="D36" s="223">
        <f>SUM(D34:D35)</f>
        <v>364119</v>
      </c>
      <c r="E36" s="238">
        <v>956880</v>
      </c>
    </row>
    <row r="37" spans="2:5" x14ac:dyDescent="0.55000000000000004">
      <c r="B37" s="22" t="s">
        <v>151</v>
      </c>
      <c r="C37" s="222" t="s">
        <v>152</v>
      </c>
      <c r="D37" s="223">
        <f>SUM(D34:D35)</f>
        <v>364119</v>
      </c>
      <c r="E37" s="238"/>
    </row>
    <row r="38" spans="2:5" x14ac:dyDescent="0.55000000000000004">
      <c r="B38" s="22"/>
      <c r="C38" s="222" t="s">
        <v>153</v>
      </c>
      <c r="D38" s="223"/>
      <c r="E38" s="238">
        <v>14000</v>
      </c>
    </row>
    <row r="39" spans="2:5" x14ac:dyDescent="0.55000000000000004">
      <c r="B39" s="22" t="s">
        <v>155</v>
      </c>
      <c r="C39" s="222" t="s">
        <v>157</v>
      </c>
      <c r="D39" s="223"/>
      <c r="E39" s="238">
        <v>50000</v>
      </c>
    </row>
    <row r="40" spans="2:5" x14ac:dyDescent="0.55000000000000004">
      <c r="B40" s="22" t="s">
        <v>251</v>
      </c>
      <c r="C40" s="51" t="s">
        <v>252</v>
      </c>
      <c r="D40" s="72">
        <v>27500</v>
      </c>
      <c r="E40" s="237"/>
    </row>
    <row r="41" spans="2:5" x14ac:dyDescent="0.55000000000000004">
      <c r="B41" s="22"/>
      <c r="C41" s="51" t="s">
        <v>310</v>
      </c>
      <c r="D41" s="72">
        <v>27500</v>
      </c>
      <c r="E41" s="237"/>
    </row>
    <row r="42" spans="2:5" x14ac:dyDescent="0.55000000000000004">
      <c r="B42" s="22" t="s">
        <v>240</v>
      </c>
      <c r="C42" s="51"/>
      <c r="D42" s="72">
        <v>30000</v>
      </c>
      <c r="E42" s="237"/>
    </row>
    <row r="43" spans="2:5" x14ac:dyDescent="0.55000000000000004">
      <c r="B43" s="22" t="s">
        <v>127</v>
      </c>
      <c r="C43" s="51" t="s">
        <v>128</v>
      </c>
      <c r="D43" s="72">
        <v>100000</v>
      </c>
      <c r="E43" s="237"/>
    </row>
    <row r="44" spans="2:5" x14ac:dyDescent="0.55000000000000004">
      <c r="B44" s="22"/>
      <c r="C44" s="51" t="s">
        <v>129</v>
      </c>
      <c r="D44" s="72">
        <v>50000</v>
      </c>
      <c r="E44" s="237"/>
    </row>
    <row r="45" spans="2:5" x14ac:dyDescent="0.55000000000000004">
      <c r="B45" s="22"/>
      <c r="C45" s="51" t="s">
        <v>130</v>
      </c>
      <c r="D45" s="72">
        <v>10000</v>
      </c>
      <c r="E45" s="237"/>
    </row>
    <row r="46" spans="2:5" x14ac:dyDescent="0.55000000000000004">
      <c r="B46" s="22"/>
      <c r="C46" s="51" t="s">
        <v>123</v>
      </c>
      <c r="D46" s="72">
        <v>10000</v>
      </c>
      <c r="E46" s="237">
        <v>480000</v>
      </c>
    </row>
    <row r="47" spans="2:5" x14ac:dyDescent="0.55000000000000004">
      <c r="B47" s="22" t="s">
        <v>243</v>
      </c>
      <c r="C47" s="51"/>
      <c r="D47" s="72"/>
      <c r="E47" s="237"/>
    </row>
    <row r="48" spans="2:5" x14ac:dyDescent="0.55000000000000004">
      <c r="B48" s="240" t="s">
        <v>131</v>
      </c>
      <c r="C48" s="222" t="s">
        <v>132</v>
      </c>
      <c r="D48" s="223">
        <v>5000</v>
      </c>
      <c r="E48" s="238"/>
    </row>
    <row r="49" spans="2:5" x14ac:dyDescent="0.55000000000000004">
      <c r="B49" s="240"/>
      <c r="C49" s="222" t="s">
        <v>133</v>
      </c>
      <c r="D49" s="223">
        <v>5000</v>
      </c>
      <c r="E49" s="238"/>
    </row>
    <row r="50" spans="2:5" x14ac:dyDescent="0.55000000000000004">
      <c r="B50" s="240"/>
      <c r="C50" s="222" t="s">
        <v>134</v>
      </c>
      <c r="D50" s="223">
        <v>10000</v>
      </c>
      <c r="E50" s="238"/>
    </row>
    <row r="51" spans="2:5" x14ac:dyDescent="0.55000000000000004">
      <c r="B51" s="240"/>
      <c r="C51" s="222" t="s">
        <v>135</v>
      </c>
      <c r="D51" s="223">
        <v>5000</v>
      </c>
      <c r="E51" s="238"/>
    </row>
    <row r="52" spans="2:5" x14ac:dyDescent="0.55000000000000004">
      <c r="B52" s="240"/>
      <c r="C52" s="222" t="s">
        <v>136</v>
      </c>
      <c r="D52" s="223">
        <v>5000</v>
      </c>
      <c r="E52" s="238"/>
    </row>
    <row r="53" spans="2:5" x14ac:dyDescent="0.55000000000000004">
      <c r="B53" s="240"/>
      <c r="C53" s="222" t="s">
        <v>123</v>
      </c>
      <c r="D53" s="223">
        <v>30000</v>
      </c>
      <c r="E53" s="238">
        <v>360000</v>
      </c>
    </row>
    <row r="54" spans="2:5" x14ac:dyDescent="0.55000000000000004">
      <c r="B54" s="22" t="s">
        <v>189</v>
      </c>
      <c r="C54" s="51" t="s">
        <v>244</v>
      </c>
      <c r="D54" s="72">
        <v>20000</v>
      </c>
      <c r="E54" s="237"/>
    </row>
    <row r="55" spans="2:5" x14ac:dyDescent="0.55000000000000004">
      <c r="B55" s="22"/>
      <c r="C55" s="51" t="s">
        <v>245</v>
      </c>
      <c r="D55" s="72">
        <v>20000</v>
      </c>
      <c r="E55" s="237"/>
    </row>
    <row r="56" spans="2:5" x14ac:dyDescent="0.55000000000000004">
      <c r="B56" s="22"/>
      <c r="C56" s="222" t="s">
        <v>178</v>
      </c>
      <c r="D56" s="72"/>
      <c r="E56" s="237"/>
    </row>
    <row r="57" spans="2:5" x14ac:dyDescent="0.55000000000000004">
      <c r="B57" s="22"/>
      <c r="C57" s="222" t="s">
        <v>179</v>
      </c>
      <c r="D57" s="72"/>
      <c r="E57" s="237"/>
    </row>
    <row r="58" spans="2:5" x14ac:dyDescent="0.55000000000000004">
      <c r="B58" s="22"/>
      <c r="C58" s="222" t="s">
        <v>180</v>
      </c>
      <c r="D58" s="72"/>
      <c r="E58" s="237"/>
    </row>
    <row r="59" spans="2:5" x14ac:dyDescent="0.55000000000000004">
      <c r="B59" s="22"/>
      <c r="C59" s="222" t="s">
        <v>123</v>
      </c>
      <c r="D59" s="72"/>
      <c r="E59" s="237">
        <v>108000</v>
      </c>
    </row>
    <row r="60" spans="2:5" x14ac:dyDescent="0.55000000000000004">
      <c r="B60" s="239" t="s">
        <v>182</v>
      </c>
      <c r="C60" s="51" t="s">
        <v>147</v>
      </c>
      <c r="D60" s="72">
        <v>30000</v>
      </c>
      <c r="E60" s="237"/>
    </row>
    <row r="61" spans="2:5" x14ac:dyDescent="0.55000000000000004">
      <c r="B61" s="22"/>
      <c r="C61" s="51" t="s">
        <v>148</v>
      </c>
      <c r="D61" s="72">
        <v>10000</v>
      </c>
      <c r="E61" s="237"/>
    </row>
    <row r="62" spans="2:5" x14ac:dyDescent="0.55000000000000004">
      <c r="B62" s="22"/>
      <c r="C62" s="51" t="s">
        <v>123</v>
      </c>
      <c r="D62" s="72">
        <v>40000</v>
      </c>
      <c r="E62" s="237">
        <v>480000</v>
      </c>
    </row>
    <row r="63" spans="2:5" x14ac:dyDescent="0.55000000000000004">
      <c r="B63" s="22"/>
      <c r="C63" s="51"/>
      <c r="D63" s="72"/>
      <c r="E63" s="237"/>
    </row>
    <row r="64" spans="2:5" x14ac:dyDescent="0.55000000000000004">
      <c r="B64" s="22" t="s">
        <v>181</v>
      </c>
      <c r="C64" s="51" t="s">
        <v>149</v>
      </c>
      <c r="D64" s="72">
        <v>10000</v>
      </c>
      <c r="E64" s="237">
        <v>120000</v>
      </c>
    </row>
    <row r="65" spans="2:5" x14ac:dyDescent="0.55000000000000004">
      <c r="B65" s="22" t="s">
        <v>279</v>
      </c>
      <c r="C65" s="51" t="s">
        <v>280</v>
      </c>
      <c r="D65" s="72">
        <v>10000</v>
      </c>
      <c r="E65" s="237"/>
    </row>
    <row r="66" spans="2:5" x14ac:dyDescent="0.55000000000000004">
      <c r="B66" s="240" t="s">
        <v>326</v>
      </c>
      <c r="C66" s="222" t="s">
        <v>348</v>
      </c>
      <c r="D66" s="223">
        <v>3500000</v>
      </c>
      <c r="E66" s="238"/>
    </row>
    <row r="67" spans="2:5" x14ac:dyDescent="0.55000000000000004">
      <c r="B67" s="240"/>
      <c r="C67" s="224" t="s">
        <v>327</v>
      </c>
      <c r="D67" s="223">
        <v>25000</v>
      </c>
      <c r="E67" s="238"/>
    </row>
    <row r="68" spans="2:5" x14ac:dyDescent="0.55000000000000004">
      <c r="B68" s="22" t="s">
        <v>262</v>
      </c>
      <c r="C68" s="67" t="s">
        <v>261</v>
      </c>
      <c r="D68" s="72">
        <v>18119200</v>
      </c>
      <c r="E68" s="237"/>
    </row>
    <row r="69" spans="2:5" x14ac:dyDescent="0.55000000000000004">
      <c r="B69" s="22" t="s">
        <v>263</v>
      </c>
      <c r="C69" s="51" t="s">
        <v>311</v>
      </c>
      <c r="D69" s="72">
        <v>272800</v>
      </c>
      <c r="E69" s="237"/>
    </row>
    <row r="70" spans="2:5" x14ac:dyDescent="0.55000000000000004">
      <c r="B70" s="22"/>
      <c r="C70" s="51" t="s">
        <v>137</v>
      </c>
      <c r="D70" s="72">
        <v>88000</v>
      </c>
      <c r="E70" s="237"/>
    </row>
    <row r="71" spans="2:5" x14ac:dyDescent="0.55000000000000004">
      <c r="B71" s="22"/>
      <c r="C71" s="51" t="s">
        <v>267</v>
      </c>
      <c r="D71" s="72">
        <v>110000</v>
      </c>
      <c r="E71" s="237"/>
    </row>
    <row r="72" spans="2:5" x14ac:dyDescent="0.55000000000000004">
      <c r="B72" s="22"/>
      <c r="C72" s="51" t="s">
        <v>132</v>
      </c>
      <c r="D72" s="72">
        <v>55000</v>
      </c>
      <c r="E72" s="237"/>
    </row>
    <row r="73" spans="2:5" x14ac:dyDescent="0.55000000000000004">
      <c r="B73" s="22"/>
      <c r="C73" s="51" t="s">
        <v>138</v>
      </c>
      <c r="D73" s="72">
        <v>110000</v>
      </c>
      <c r="E73" s="237"/>
    </row>
    <row r="74" spans="2:5" x14ac:dyDescent="0.55000000000000004">
      <c r="B74" s="22"/>
      <c r="C74" s="51" t="s">
        <v>139</v>
      </c>
      <c r="D74" s="72">
        <v>165000</v>
      </c>
      <c r="E74" s="237"/>
    </row>
    <row r="75" spans="2:5" x14ac:dyDescent="0.55000000000000004">
      <c r="B75" s="22"/>
      <c r="C75" s="51" t="s">
        <v>312</v>
      </c>
      <c r="D75" s="72">
        <v>165000</v>
      </c>
      <c r="E75" s="237"/>
    </row>
    <row r="76" spans="2:5" x14ac:dyDescent="0.55000000000000004">
      <c r="B76" s="22"/>
      <c r="C76" s="51" t="s">
        <v>140</v>
      </c>
      <c r="D76" s="72">
        <v>110000</v>
      </c>
      <c r="E76" s="237"/>
    </row>
    <row r="77" spans="2:5" x14ac:dyDescent="0.55000000000000004">
      <c r="B77" s="22"/>
      <c r="C77" s="51" t="s">
        <v>246</v>
      </c>
      <c r="D77" s="72">
        <v>55000</v>
      </c>
      <c r="E77" s="237"/>
    </row>
    <row r="78" spans="2:5" x14ac:dyDescent="0.55000000000000004">
      <c r="B78" s="22"/>
      <c r="C78" s="51" t="s">
        <v>247</v>
      </c>
      <c r="D78" s="72">
        <v>22000</v>
      </c>
      <c r="E78" s="237"/>
    </row>
    <row r="79" spans="2:5" x14ac:dyDescent="0.55000000000000004">
      <c r="B79" s="22"/>
      <c r="C79" s="51" t="s">
        <v>248</v>
      </c>
      <c r="D79" s="72">
        <v>5500</v>
      </c>
      <c r="E79" s="237"/>
    </row>
    <row r="80" spans="2:5" x14ac:dyDescent="0.55000000000000004">
      <c r="B80" s="22"/>
      <c r="C80" s="51" t="s">
        <v>249</v>
      </c>
      <c r="D80" s="72">
        <v>11000</v>
      </c>
      <c r="E80" s="237"/>
    </row>
    <row r="81" spans="2:5" x14ac:dyDescent="0.55000000000000004">
      <c r="B81" s="22"/>
      <c r="C81" s="51"/>
      <c r="D81" s="72"/>
      <c r="E81" s="237"/>
    </row>
    <row r="82" spans="2:5" x14ac:dyDescent="0.55000000000000004">
      <c r="B82" s="22"/>
      <c r="C82" s="51" t="s">
        <v>141</v>
      </c>
      <c r="D82" s="72">
        <v>48400</v>
      </c>
      <c r="E82" s="237"/>
    </row>
    <row r="83" spans="2:5" x14ac:dyDescent="0.55000000000000004">
      <c r="B83" s="22"/>
      <c r="C83" s="51" t="s">
        <v>142</v>
      </c>
      <c r="D83" s="72">
        <v>69300</v>
      </c>
      <c r="E83" s="237"/>
    </row>
    <row r="84" spans="2:5" x14ac:dyDescent="0.55000000000000004">
      <c r="B84" s="22"/>
      <c r="C84" s="51" t="s">
        <v>143</v>
      </c>
      <c r="D84" s="72">
        <v>9900</v>
      </c>
      <c r="E84" s="237"/>
    </row>
    <row r="85" spans="2:5" x14ac:dyDescent="0.55000000000000004">
      <c r="B85" s="22"/>
      <c r="C85" s="51" t="s">
        <v>144</v>
      </c>
      <c r="D85" s="72">
        <v>11000</v>
      </c>
      <c r="E85" s="237"/>
    </row>
    <row r="86" spans="2:5" x14ac:dyDescent="0.55000000000000004">
      <c r="B86" s="22"/>
      <c r="C86" s="51" t="s">
        <v>268</v>
      </c>
      <c r="D86" s="72">
        <v>0</v>
      </c>
      <c r="E86" s="237"/>
    </row>
    <row r="87" spans="2:5" x14ac:dyDescent="0.55000000000000004">
      <c r="B87" s="22"/>
      <c r="C87" s="51" t="s">
        <v>315</v>
      </c>
      <c r="D87" s="72">
        <v>0</v>
      </c>
      <c r="E87" s="237"/>
    </row>
    <row r="88" spans="2:5" x14ac:dyDescent="0.55000000000000004">
      <c r="B88" s="22"/>
      <c r="C88" s="51" t="s">
        <v>145</v>
      </c>
      <c r="D88" s="72">
        <v>5500</v>
      </c>
      <c r="E88" s="237"/>
    </row>
    <row r="89" spans="2:5" x14ac:dyDescent="0.55000000000000004">
      <c r="B89" s="22"/>
      <c r="C89" s="51" t="s">
        <v>314</v>
      </c>
      <c r="D89" s="72">
        <v>11000</v>
      </c>
      <c r="E89" s="237"/>
    </row>
    <row r="90" spans="2:5" x14ac:dyDescent="0.55000000000000004">
      <c r="B90" s="22"/>
      <c r="C90" s="51" t="s">
        <v>250</v>
      </c>
      <c r="D90" s="72">
        <v>22000</v>
      </c>
      <c r="E90" s="237"/>
    </row>
    <row r="91" spans="2:5" x14ac:dyDescent="0.55000000000000004">
      <c r="B91" s="22"/>
      <c r="C91" s="51" t="s">
        <v>316</v>
      </c>
      <c r="D91" s="72">
        <v>0</v>
      </c>
      <c r="E91" s="237"/>
    </row>
    <row r="92" spans="2:5" x14ac:dyDescent="0.55000000000000004">
      <c r="B92" s="22"/>
      <c r="C92" s="51" t="s">
        <v>313</v>
      </c>
      <c r="D92" s="72">
        <v>110000</v>
      </c>
      <c r="E92" s="237"/>
    </row>
    <row r="93" spans="2:5" ht="18.5" thickBot="1" x14ac:dyDescent="0.6">
      <c r="B93" s="241"/>
      <c r="C93" s="225" t="s">
        <v>146</v>
      </c>
      <c r="D93" s="226">
        <v>13200</v>
      </c>
      <c r="E93" s="242"/>
    </row>
    <row r="94" spans="2:5" ht="18" customHeight="1" x14ac:dyDescent="0.55000000000000004">
      <c r="B94" s="430"/>
      <c r="C94" s="431" t="s">
        <v>317</v>
      </c>
      <c r="D94" s="432">
        <v>110000</v>
      </c>
      <c r="E94" s="433"/>
    </row>
    <row r="95" spans="2:5" ht="18" customHeight="1" x14ac:dyDescent="0.55000000000000004">
      <c r="B95" s="434" t="s">
        <v>346</v>
      </c>
      <c r="C95" s="427" t="s">
        <v>330</v>
      </c>
      <c r="D95" s="428">
        <v>22000</v>
      </c>
      <c r="E95" s="237"/>
    </row>
    <row r="96" spans="2:5" ht="18" customHeight="1" x14ac:dyDescent="0.55000000000000004">
      <c r="B96" s="22"/>
      <c r="C96" s="427" t="s">
        <v>331</v>
      </c>
      <c r="D96" s="428">
        <v>11000</v>
      </c>
      <c r="E96" s="159"/>
    </row>
    <row r="97" spans="2:5" ht="18" customHeight="1" x14ac:dyDescent="0.55000000000000004">
      <c r="B97" s="22"/>
      <c r="C97" s="427" t="s">
        <v>332</v>
      </c>
      <c r="D97" s="428">
        <v>11000</v>
      </c>
      <c r="E97" s="159"/>
    </row>
    <row r="98" spans="2:5" x14ac:dyDescent="0.55000000000000004">
      <c r="B98" s="22"/>
      <c r="C98" s="427" t="s">
        <v>333</v>
      </c>
      <c r="D98" s="428">
        <v>55000</v>
      </c>
      <c r="E98" s="159"/>
    </row>
    <row r="99" spans="2:5" x14ac:dyDescent="0.55000000000000004">
      <c r="B99" s="22"/>
      <c r="C99" s="427" t="s">
        <v>334</v>
      </c>
      <c r="D99" s="429">
        <v>55000</v>
      </c>
      <c r="E99" s="159"/>
    </row>
    <row r="100" spans="2:5" x14ac:dyDescent="0.55000000000000004">
      <c r="B100" s="22"/>
      <c r="C100" s="427" t="s">
        <v>335</v>
      </c>
      <c r="D100" s="428">
        <v>33000</v>
      </c>
      <c r="E100" s="159"/>
    </row>
    <row r="101" spans="2:5" x14ac:dyDescent="0.55000000000000004">
      <c r="B101" s="22"/>
      <c r="C101" s="427" t="s">
        <v>336</v>
      </c>
      <c r="D101" s="428">
        <v>3300</v>
      </c>
      <c r="E101" s="159"/>
    </row>
    <row r="102" spans="2:5" x14ac:dyDescent="0.55000000000000004">
      <c r="B102" s="22"/>
      <c r="C102" s="427" t="s">
        <v>337</v>
      </c>
      <c r="D102" s="428">
        <v>11000</v>
      </c>
      <c r="E102" s="159"/>
    </row>
    <row r="103" spans="2:5" x14ac:dyDescent="0.55000000000000004">
      <c r="B103" s="22"/>
      <c r="C103" s="427" t="s">
        <v>338</v>
      </c>
      <c r="D103" s="428">
        <v>5000</v>
      </c>
      <c r="E103" s="159"/>
    </row>
    <row r="104" spans="2:5" x14ac:dyDescent="0.55000000000000004">
      <c r="B104" s="22"/>
      <c r="C104" s="427" t="s">
        <v>339</v>
      </c>
      <c r="D104" s="428">
        <v>33000</v>
      </c>
      <c r="E104" s="159"/>
    </row>
    <row r="105" spans="2:5" x14ac:dyDescent="0.55000000000000004">
      <c r="B105" s="22"/>
      <c r="C105" s="427" t="s">
        <v>340</v>
      </c>
      <c r="D105" s="428">
        <v>17600</v>
      </c>
      <c r="E105" s="159"/>
    </row>
    <row r="106" spans="2:5" x14ac:dyDescent="0.55000000000000004">
      <c r="B106" s="22"/>
      <c r="C106" s="427" t="s">
        <v>341</v>
      </c>
      <c r="D106" s="428">
        <v>55000</v>
      </c>
      <c r="E106" s="159"/>
    </row>
    <row r="107" spans="2:5" x14ac:dyDescent="0.55000000000000004">
      <c r="B107" s="22"/>
      <c r="C107" s="427" t="s">
        <v>342</v>
      </c>
      <c r="D107" s="428">
        <v>1100000</v>
      </c>
      <c r="E107" s="159"/>
    </row>
    <row r="108" spans="2:5" x14ac:dyDescent="0.55000000000000004">
      <c r="B108" s="22"/>
      <c r="C108" s="427" t="s">
        <v>343</v>
      </c>
      <c r="D108" s="428">
        <v>396000</v>
      </c>
      <c r="E108" s="159"/>
    </row>
    <row r="109" spans="2:5" x14ac:dyDescent="0.55000000000000004">
      <c r="B109" s="22"/>
      <c r="C109" s="427" t="s">
        <v>344</v>
      </c>
      <c r="D109" s="428">
        <v>550000</v>
      </c>
      <c r="E109" s="159"/>
    </row>
    <row r="110" spans="2:5" x14ac:dyDescent="0.55000000000000004">
      <c r="B110" s="241"/>
      <c r="C110" s="435" t="s">
        <v>345</v>
      </c>
      <c r="D110" s="436">
        <v>110000</v>
      </c>
      <c r="E110" s="437"/>
    </row>
    <row r="111" spans="2:5" ht="18.5" thickBot="1" x14ac:dyDescent="0.6">
      <c r="B111" s="442"/>
      <c r="C111" s="443" t="s">
        <v>350</v>
      </c>
      <c r="D111" s="444">
        <v>2500000</v>
      </c>
      <c r="E111" s="445"/>
    </row>
    <row r="112" spans="2:5" ht="18.5" thickBot="1" x14ac:dyDescent="0.6">
      <c r="B112" s="227" t="s">
        <v>347</v>
      </c>
      <c r="C112" s="438"/>
      <c r="D112" s="439">
        <f>SUM(D69:D111)</f>
        <v>6547500</v>
      </c>
      <c r="E112" s="228"/>
    </row>
  </sheetData>
  <phoneticPr fontId="1"/>
  <pageMargins left="0.7" right="0.7" top="0.75" bottom="0.75" header="0.3" footer="0.3"/>
  <pageSetup paperSize="9" orientation="portrait" r:id="rId1"/>
  <ignoredErrors>
    <ignoredError sqref="D36:D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workbookViewId="0">
      <selection activeCell="S18" sqref="S18"/>
    </sheetView>
  </sheetViews>
  <sheetFormatPr defaultRowHeight="18" x14ac:dyDescent="0.55000000000000004"/>
  <cols>
    <col min="2" max="2" width="4" customWidth="1"/>
    <col min="3" max="4" width="10.5" customWidth="1"/>
    <col min="5" max="16" width="4.5" customWidth="1"/>
  </cols>
  <sheetData>
    <row r="1" spans="1:16" ht="21" x14ac:dyDescent="0.55000000000000004">
      <c r="A1" s="74" t="s">
        <v>191</v>
      </c>
      <c r="B1" s="449" t="s">
        <v>192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</row>
    <row r="2" spans="1:16" ht="18.5" thickBot="1" x14ac:dyDescent="0.6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450" t="s">
        <v>193</v>
      </c>
      <c r="N2" s="451"/>
      <c r="O2" s="451"/>
      <c r="P2" s="451"/>
    </row>
    <row r="3" spans="1:16" ht="33.75" customHeight="1" x14ac:dyDescent="0.55000000000000004">
      <c r="A3" s="77"/>
      <c r="B3" s="452"/>
      <c r="C3" s="453"/>
      <c r="D3" s="454"/>
      <c r="E3" s="455" t="s">
        <v>272</v>
      </c>
      <c r="F3" s="456"/>
      <c r="G3" s="456"/>
      <c r="H3" s="456"/>
      <c r="I3" s="456" t="s">
        <v>273</v>
      </c>
      <c r="J3" s="456"/>
      <c r="K3" s="456"/>
      <c r="L3" s="456"/>
      <c r="M3" s="456" t="s">
        <v>274</v>
      </c>
      <c r="N3" s="456"/>
      <c r="O3" s="456"/>
      <c r="P3" s="457"/>
    </row>
    <row r="4" spans="1:16" ht="33.75" customHeight="1" x14ac:dyDescent="0.55000000000000004">
      <c r="A4" s="77"/>
      <c r="B4" s="458" t="s">
        <v>194</v>
      </c>
      <c r="C4" s="459"/>
      <c r="D4" s="460"/>
      <c r="E4" s="461">
        <f>SUM(初年度!J12:O12)*1.1/1000</f>
        <v>0</v>
      </c>
      <c r="F4" s="462"/>
      <c r="G4" s="462"/>
      <c r="H4" s="462"/>
      <c r="I4" s="463">
        <f>SUM('初年度 (2)'!E12:O12)/1000</f>
        <v>28580.7366</v>
      </c>
      <c r="J4" s="462"/>
      <c r="K4" s="462"/>
      <c r="L4" s="462"/>
      <c r="M4" s="463">
        <f>SUM('初年度 (3)'!E12:O12)/1000</f>
        <v>32495.685300000001</v>
      </c>
      <c r="N4" s="462"/>
      <c r="O4" s="462"/>
      <c r="P4" s="464"/>
    </row>
    <row r="5" spans="1:16" ht="33.75" customHeight="1" x14ac:dyDescent="0.55000000000000004">
      <c r="A5" s="77"/>
      <c r="B5" s="465" t="s">
        <v>195</v>
      </c>
      <c r="C5" s="466"/>
      <c r="D5" s="467"/>
      <c r="E5" s="468">
        <f>SUM(初年度!J37:O37)/1000</f>
        <v>0</v>
      </c>
      <c r="F5" s="469"/>
      <c r="G5" s="469"/>
      <c r="H5" s="469"/>
      <c r="I5" s="470">
        <f>SUM('初年度 (2)'!E37:O37)/1000</f>
        <v>1277.28</v>
      </c>
      <c r="J5" s="469"/>
      <c r="K5" s="469"/>
      <c r="L5" s="469"/>
      <c r="M5" s="470">
        <f>SUM('初年度 (3)'!E38:O38)/1000</f>
        <v>1452.24</v>
      </c>
      <c r="N5" s="469"/>
      <c r="O5" s="469"/>
      <c r="P5" s="471"/>
    </row>
    <row r="6" spans="1:16" ht="33.75" customHeight="1" x14ac:dyDescent="0.55000000000000004">
      <c r="A6" s="77"/>
      <c r="B6" s="477" t="s">
        <v>196</v>
      </c>
      <c r="C6" s="478"/>
      <c r="D6" s="479"/>
      <c r="E6" s="480">
        <f>E4-E5</f>
        <v>0</v>
      </c>
      <c r="F6" s="481"/>
      <c r="G6" s="481"/>
      <c r="H6" s="481"/>
      <c r="I6" s="482">
        <f>I4-I5</f>
        <v>27303.456600000001</v>
      </c>
      <c r="J6" s="481"/>
      <c r="K6" s="481"/>
      <c r="L6" s="481"/>
      <c r="M6" s="482">
        <f>M4-M5</f>
        <v>31043.445299999999</v>
      </c>
      <c r="N6" s="481"/>
      <c r="O6" s="481"/>
      <c r="P6" s="483"/>
    </row>
    <row r="7" spans="1:16" ht="33.75" customHeight="1" x14ac:dyDescent="0.55000000000000004">
      <c r="A7" s="77"/>
      <c r="B7" s="484" t="s">
        <v>209</v>
      </c>
      <c r="C7" s="485"/>
      <c r="D7" s="486"/>
      <c r="E7" s="461">
        <f>SUM(E8:H13)</f>
        <v>5070.9080000000004</v>
      </c>
      <c r="F7" s="462"/>
      <c r="G7" s="462"/>
      <c r="H7" s="462"/>
      <c r="I7" s="463">
        <f>SUM(I8:L13)</f>
        <v>14269.976000000001</v>
      </c>
      <c r="J7" s="462"/>
      <c r="K7" s="462"/>
      <c r="L7" s="462"/>
      <c r="M7" s="463">
        <f>SUM(M8:P13)</f>
        <v>16086.864</v>
      </c>
      <c r="N7" s="462"/>
      <c r="O7" s="462"/>
      <c r="P7" s="464"/>
    </row>
    <row r="8" spans="1:16" ht="33.75" customHeight="1" x14ac:dyDescent="0.55000000000000004">
      <c r="A8" s="77"/>
      <c r="B8" s="490"/>
      <c r="C8" s="488" t="s">
        <v>197</v>
      </c>
      <c r="D8" s="489"/>
      <c r="E8" s="487">
        <f>SUM(初年度!D18:O20)/1000</f>
        <v>4225.9080000000004</v>
      </c>
      <c r="F8" s="473"/>
      <c r="G8" s="473"/>
      <c r="H8" s="473"/>
      <c r="I8" s="472">
        <f>SUM('初年度 (2)'!E18:O20)/1000</f>
        <v>12014.976000000001</v>
      </c>
      <c r="J8" s="473"/>
      <c r="K8" s="473"/>
      <c r="L8" s="473"/>
      <c r="M8" s="472">
        <f>SUM('初年度 (3)'!E18:O21)/1000</f>
        <v>14482.864</v>
      </c>
      <c r="N8" s="473"/>
      <c r="O8" s="473"/>
      <c r="P8" s="474"/>
    </row>
    <row r="9" spans="1:16" ht="33.75" customHeight="1" x14ac:dyDescent="0.55000000000000004">
      <c r="A9" s="77"/>
      <c r="B9" s="491"/>
      <c r="C9" s="488" t="s">
        <v>210</v>
      </c>
      <c r="D9" s="489"/>
      <c r="E9" s="487">
        <f>SUM(初年度!D21:O21)/1000</f>
        <v>90</v>
      </c>
      <c r="F9" s="473"/>
      <c r="G9" s="473"/>
      <c r="H9" s="473"/>
      <c r="I9" s="472">
        <f>SUM('初年度 (2)'!E21:O21)/1000</f>
        <v>330</v>
      </c>
      <c r="J9" s="473"/>
      <c r="K9" s="473"/>
      <c r="L9" s="473"/>
      <c r="M9" s="472">
        <f>SUM('初年度 (3)'!E22:O22)/1000</f>
        <v>330</v>
      </c>
      <c r="N9" s="473"/>
      <c r="O9" s="473"/>
      <c r="P9" s="474"/>
    </row>
    <row r="10" spans="1:16" ht="33.75" customHeight="1" x14ac:dyDescent="0.55000000000000004">
      <c r="A10" s="77"/>
      <c r="B10" s="491"/>
      <c r="C10" s="475" t="s">
        <v>211</v>
      </c>
      <c r="D10" s="476"/>
      <c r="E10" s="487">
        <f>SUM(初年度!D22:O24)/1000</f>
        <v>495</v>
      </c>
      <c r="F10" s="473"/>
      <c r="G10" s="473"/>
      <c r="H10" s="473"/>
      <c r="I10" s="472">
        <f>SUM('初年度 (2)'!E22:O24)/1000</f>
        <v>715</v>
      </c>
      <c r="J10" s="473"/>
      <c r="K10" s="473"/>
      <c r="L10" s="473"/>
      <c r="M10" s="472">
        <f>SUM('初年度 (3)'!E23:O25)/1000</f>
        <v>64</v>
      </c>
      <c r="N10" s="473"/>
      <c r="O10" s="473"/>
      <c r="P10" s="474"/>
    </row>
    <row r="11" spans="1:16" ht="33.75" customHeight="1" x14ac:dyDescent="0.55000000000000004">
      <c r="A11" s="77"/>
      <c r="B11" s="491"/>
      <c r="C11" s="475" t="s">
        <v>212</v>
      </c>
      <c r="D11" s="476"/>
      <c r="E11" s="487">
        <f>SUM(初年度!D26:O26)/1000</f>
        <v>30</v>
      </c>
      <c r="F11" s="473"/>
      <c r="G11" s="473"/>
      <c r="H11" s="473"/>
      <c r="I11" s="472">
        <f>SUM('初年度 (2)'!E26:O26)/1000</f>
        <v>110</v>
      </c>
      <c r="J11" s="473"/>
      <c r="K11" s="473"/>
      <c r="L11" s="473"/>
      <c r="M11" s="472">
        <f>SUM('初年度 (3)'!E27:O27)/1000</f>
        <v>110</v>
      </c>
      <c r="N11" s="473"/>
      <c r="O11" s="473"/>
      <c r="P11" s="474"/>
    </row>
    <row r="12" spans="1:16" ht="33.75" customHeight="1" x14ac:dyDescent="0.55000000000000004">
      <c r="A12" s="77"/>
      <c r="B12" s="491"/>
      <c r="C12" s="488" t="s">
        <v>198</v>
      </c>
      <c r="D12" s="489"/>
      <c r="E12" s="487">
        <f>SUM(初年度!G27)</f>
        <v>0</v>
      </c>
      <c r="F12" s="473"/>
      <c r="G12" s="473"/>
      <c r="H12" s="473"/>
      <c r="I12" s="472">
        <f>SUM('初年度 (2)'!E27:O27)/1000</f>
        <v>440</v>
      </c>
      <c r="J12" s="473"/>
      <c r="K12" s="473"/>
      <c r="L12" s="473"/>
      <c r="M12" s="472">
        <f>SUM('初年度 (3)'!E28:O28)/1000</f>
        <v>440</v>
      </c>
      <c r="N12" s="473"/>
      <c r="O12" s="473"/>
      <c r="P12" s="474"/>
    </row>
    <row r="13" spans="1:16" ht="33.75" customHeight="1" x14ac:dyDescent="0.55000000000000004">
      <c r="A13" s="77"/>
      <c r="B13" s="492"/>
      <c r="C13" s="466" t="s">
        <v>199</v>
      </c>
      <c r="D13" s="467"/>
      <c r="E13" s="493">
        <f>SUM(初年度!D34:O36)/1000</f>
        <v>230</v>
      </c>
      <c r="F13" s="494"/>
      <c r="G13" s="494"/>
      <c r="H13" s="494"/>
      <c r="I13" s="495">
        <f>SUM('初年度 (2)'!E34:O36)/1000</f>
        <v>660</v>
      </c>
      <c r="J13" s="494"/>
      <c r="K13" s="494"/>
      <c r="L13" s="494"/>
      <c r="M13" s="495">
        <f>SUM('初年度 (3)'!E35:O37)/1000</f>
        <v>660</v>
      </c>
      <c r="N13" s="494"/>
      <c r="O13" s="494"/>
      <c r="P13" s="496"/>
    </row>
    <row r="14" spans="1:16" ht="33.75" customHeight="1" x14ac:dyDescent="0.55000000000000004">
      <c r="A14" s="77"/>
      <c r="B14" s="477" t="s">
        <v>200</v>
      </c>
      <c r="C14" s="478"/>
      <c r="D14" s="479"/>
      <c r="E14" s="480">
        <f>E6-E7</f>
        <v>-5070.9080000000004</v>
      </c>
      <c r="F14" s="481"/>
      <c r="G14" s="481"/>
      <c r="H14" s="481"/>
      <c r="I14" s="482">
        <f>I6-I7</f>
        <v>13033.480600000001</v>
      </c>
      <c r="J14" s="481"/>
      <c r="K14" s="481"/>
      <c r="L14" s="481"/>
      <c r="M14" s="482">
        <f>M6-M7</f>
        <v>14956.5813</v>
      </c>
      <c r="N14" s="481"/>
      <c r="O14" s="481"/>
      <c r="P14" s="483"/>
    </row>
    <row r="15" spans="1:16" ht="33.75" customHeight="1" x14ac:dyDescent="0.55000000000000004">
      <c r="A15" s="77"/>
      <c r="B15" s="458" t="s">
        <v>201</v>
      </c>
      <c r="C15" s="459"/>
      <c r="D15" s="460"/>
      <c r="E15" s="497"/>
      <c r="F15" s="498"/>
      <c r="G15" s="498"/>
      <c r="H15" s="498"/>
      <c r="I15" s="499"/>
      <c r="J15" s="498"/>
      <c r="K15" s="498"/>
      <c r="L15" s="498"/>
      <c r="M15" s="499"/>
      <c r="N15" s="498"/>
      <c r="O15" s="498"/>
      <c r="P15" s="500"/>
    </row>
    <row r="16" spans="1:16" ht="33.75" customHeight="1" x14ac:dyDescent="0.55000000000000004">
      <c r="A16" s="77"/>
      <c r="B16" s="501" t="s">
        <v>202</v>
      </c>
      <c r="C16" s="475" t="s">
        <v>203</v>
      </c>
      <c r="D16" s="476"/>
      <c r="E16" s="503">
        <f>SUM(初年度!H17:O17)/1000</f>
        <v>218.75</v>
      </c>
      <c r="F16" s="503"/>
      <c r="G16" s="503"/>
      <c r="H16" s="487"/>
      <c r="I16" s="504">
        <f>SUM('初年度 (2)'!E17:O17)/1000</f>
        <v>802.08333333333326</v>
      </c>
      <c r="J16" s="503"/>
      <c r="K16" s="503"/>
      <c r="L16" s="487"/>
      <c r="M16" s="504">
        <f>SUM('初年度 (3)'!E17:O17)/1000</f>
        <v>802.08333333333326</v>
      </c>
      <c r="N16" s="503"/>
      <c r="O16" s="503"/>
      <c r="P16" s="505"/>
    </row>
    <row r="17" spans="1:16" ht="33.75" customHeight="1" x14ac:dyDescent="0.55000000000000004">
      <c r="A17" s="77"/>
      <c r="B17" s="502"/>
      <c r="C17" s="506" t="s">
        <v>199</v>
      </c>
      <c r="D17" s="507"/>
      <c r="E17" s="508"/>
      <c r="F17" s="508"/>
      <c r="G17" s="508"/>
      <c r="H17" s="493"/>
      <c r="I17" s="509"/>
      <c r="J17" s="508"/>
      <c r="K17" s="508"/>
      <c r="L17" s="493"/>
      <c r="M17" s="509"/>
      <c r="N17" s="508"/>
      <c r="O17" s="508"/>
      <c r="P17" s="510"/>
    </row>
    <row r="18" spans="1:16" ht="33.75" customHeight="1" x14ac:dyDescent="0.55000000000000004">
      <c r="A18" s="77"/>
      <c r="B18" s="477" t="s">
        <v>213</v>
      </c>
      <c r="C18" s="478"/>
      <c r="D18" s="479"/>
      <c r="E18" s="480">
        <f>E14+E15-SUM(E16:H17)</f>
        <v>-5289.6580000000004</v>
      </c>
      <c r="F18" s="481"/>
      <c r="G18" s="481"/>
      <c r="H18" s="481"/>
      <c r="I18" s="482">
        <f>I14+I15-SUM(I16:L17)</f>
        <v>12231.397266666667</v>
      </c>
      <c r="J18" s="481"/>
      <c r="K18" s="481"/>
      <c r="L18" s="481"/>
      <c r="M18" s="482">
        <f>M14+M15-SUM(M16:P17)</f>
        <v>14154.497966666666</v>
      </c>
      <c r="N18" s="481"/>
      <c r="O18" s="481"/>
      <c r="P18" s="483"/>
    </row>
    <row r="19" spans="1:16" ht="33.75" customHeight="1" x14ac:dyDescent="0.55000000000000004">
      <c r="A19" s="77"/>
      <c r="B19" s="458" t="s">
        <v>204</v>
      </c>
      <c r="C19" s="459"/>
      <c r="D19" s="460"/>
      <c r="E19" s="511"/>
      <c r="F19" s="511"/>
      <c r="G19" s="511"/>
      <c r="H19" s="497"/>
      <c r="I19" s="512"/>
      <c r="J19" s="511"/>
      <c r="K19" s="511"/>
      <c r="L19" s="497"/>
      <c r="M19" s="512"/>
      <c r="N19" s="511"/>
      <c r="O19" s="511"/>
      <c r="P19" s="513"/>
    </row>
    <row r="20" spans="1:16" ht="33.75" customHeight="1" x14ac:dyDescent="0.55000000000000004">
      <c r="A20" s="77"/>
      <c r="B20" s="465" t="s">
        <v>205</v>
      </c>
      <c r="C20" s="466"/>
      <c r="D20" s="467"/>
      <c r="E20" s="508"/>
      <c r="F20" s="508"/>
      <c r="G20" s="508"/>
      <c r="H20" s="493"/>
      <c r="I20" s="509"/>
      <c r="J20" s="508"/>
      <c r="K20" s="508"/>
      <c r="L20" s="493"/>
      <c r="M20" s="509"/>
      <c r="N20" s="508"/>
      <c r="O20" s="508"/>
      <c r="P20" s="510"/>
    </row>
    <row r="21" spans="1:16" ht="33.75" customHeight="1" x14ac:dyDescent="0.55000000000000004">
      <c r="A21" s="77"/>
      <c r="B21" s="521" t="s">
        <v>206</v>
      </c>
      <c r="C21" s="522"/>
      <c r="D21" s="523"/>
      <c r="E21" s="524">
        <f>E18+E19-E20</f>
        <v>-5289.6580000000004</v>
      </c>
      <c r="F21" s="525"/>
      <c r="G21" s="525"/>
      <c r="H21" s="525"/>
      <c r="I21" s="526">
        <f>I18+I19-I20</f>
        <v>12231.397266666667</v>
      </c>
      <c r="J21" s="525"/>
      <c r="K21" s="525"/>
      <c r="L21" s="525"/>
      <c r="M21" s="526">
        <f>M18+M19-M20</f>
        <v>14154.497966666666</v>
      </c>
      <c r="N21" s="525"/>
      <c r="O21" s="525"/>
      <c r="P21" s="527"/>
    </row>
    <row r="22" spans="1:16" ht="33.75" customHeight="1" x14ac:dyDescent="0.55000000000000004">
      <c r="A22" s="77"/>
      <c r="B22" s="521" t="s">
        <v>207</v>
      </c>
      <c r="C22" s="522"/>
      <c r="D22" s="523"/>
      <c r="E22" s="528"/>
      <c r="F22" s="528"/>
      <c r="G22" s="528"/>
      <c r="H22" s="529"/>
      <c r="I22" s="530">
        <f>(8000*15/100)+((I21-8000)*23.2/100)</f>
        <v>2181.6841658666667</v>
      </c>
      <c r="J22" s="528"/>
      <c r="K22" s="528"/>
      <c r="L22" s="529"/>
      <c r="M22" s="530">
        <f>(8000*15/100)+((M21-8000)*23.2/100)</f>
        <v>2627.8435282666665</v>
      </c>
      <c r="N22" s="528"/>
      <c r="O22" s="528"/>
      <c r="P22" s="531"/>
    </row>
    <row r="23" spans="1:16" ht="33.75" customHeight="1" thickBot="1" x14ac:dyDescent="0.6">
      <c r="A23" s="77"/>
      <c r="B23" s="514" t="s">
        <v>208</v>
      </c>
      <c r="C23" s="515"/>
      <c r="D23" s="516"/>
      <c r="E23" s="517">
        <f>E21-E22</f>
        <v>-5289.6580000000004</v>
      </c>
      <c r="F23" s="518"/>
      <c r="G23" s="518"/>
      <c r="H23" s="518"/>
      <c r="I23" s="519">
        <f>I21-I22</f>
        <v>10049.7131008</v>
      </c>
      <c r="J23" s="518"/>
      <c r="K23" s="518"/>
      <c r="L23" s="518"/>
      <c r="M23" s="519">
        <f>M21-M22</f>
        <v>11526.654438399999</v>
      </c>
      <c r="N23" s="518"/>
      <c r="O23" s="518"/>
      <c r="P23" s="520"/>
    </row>
  </sheetData>
  <mergeCells count="88">
    <mergeCell ref="B20:D20"/>
    <mergeCell ref="E20:H20"/>
    <mergeCell ref="I20:L20"/>
    <mergeCell ref="M20:P20"/>
    <mergeCell ref="B23:D23"/>
    <mergeCell ref="E23:H23"/>
    <mergeCell ref="I23:L23"/>
    <mergeCell ref="M23:P23"/>
    <mergeCell ref="B21:D21"/>
    <mergeCell ref="E21:H21"/>
    <mergeCell ref="I21:L21"/>
    <mergeCell ref="M21:P21"/>
    <mergeCell ref="B22:D22"/>
    <mergeCell ref="E22:H22"/>
    <mergeCell ref="I22:L22"/>
    <mergeCell ref="M22:P22"/>
    <mergeCell ref="B18:D18"/>
    <mergeCell ref="E18:H18"/>
    <mergeCell ref="I18:L18"/>
    <mergeCell ref="M18:P18"/>
    <mergeCell ref="B19:D19"/>
    <mergeCell ref="E19:H19"/>
    <mergeCell ref="I19:L19"/>
    <mergeCell ref="M19:P19"/>
    <mergeCell ref="B15:D15"/>
    <mergeCell ref="E15:H15"/>
    <mergeCell ref="I15:L15"/>
    <mergeCell ref="M15:P15"/>
    <mergeCell ref="B16:B17"/>
    <mergeCell ref="C16:D16"/>
    <mergeCell ref="E16:H16"/>
    <mergeCell ref="I16:L16"/>
    <mergeCell ref="M16:P16"/>
    <mergeCell ref="C17:D17"/>
    <mergeCell ref="E17:H17"/>
    <mergeCell ref="I17:L17"/>
    <mergeCell ref="M17:P17"/>
    <mergeCell ref="B14:D14"/>
    <mergeCell ref="E14:H14"/>
    <mergeCell ref="I14:L14"/>
    <mergeCell ref="M14:P14"/>
    <mergeCell ref="B8:B13"/>
    <mergeCell ref="C8:D8"/>
    <mergeCell ref="E8:H8"/>
    <mergeCell ref="I8:L8"/>
    <mergeCell ref="M8:P8"/>
    <mergeCell ref="C9:D9"/>
    <mergeCell ref="E9:H9"/>
    <mergeCell ref="I9:L9"/>
    <mergeCell ref="C13:D13"/>
    <mergeCell ref="E13:H13"/>
    <mergeCell ref="I13:L13"/>
    <mergeCell ref="M13:P13"/>
    <mergeCell ref="C11:D11"/>
    <mergeCell ref="E11:H11"/>
    <mergeCell ref="I11:L11"/>
    <mergeCell ref="M11:P11"/>
    <mergeCell ref="C12:D12"/>
    <mergeCell ref="E12:H12"/>
    <mergeCell ref="I12:L12"/>
    <mergeCell ref="M12:P12"/>
    <mergeCell ref="M9:P9"/>
    <mergeCell ref="C10:D10"/>
    <mergeCell ref="B6:D6"/>
    <mergeCell ref="E6:H6"/>
    <mergeCell ref="I6:L6"/>
    <mergeCell ref="M6:P6"/>
    <mergeCell ref="B7:D7"/>
    <mergeCell ref="E7:H7"/>
    <mergeCell ref="I7:L7"/>
    <mergeCell ref="M7:P7"/>
    <mergeCell ref="E10:H10"/>
    <mergeCell ref="I10:L10"/>
    <mergeCell ref="M10:P10"/>
    <mergeCell ref="B4:D4"/>
    <mergeCell ref="E4:H4"/>
    <mergeCell ref="I4:L4"/>
    <mergeCell ref="M4:P4"/>
    <mergeCell ref="B5:D5"/>
    <mergeCell ref="E5:H5"/>
    <mergeCell ref="I5:L5"/>
    <mergeCell ref="M5:P5"/>
    <mergeCell ref="B1:P1"/>
    <mergeCell ref="M2:P2"/>
    <mergeCell ref="B3:D3"/>
    <mergeCell ref="E3:H3"/>
    <mergeCell ref="I3:L3"/>
    <mergeCell ref="M3:P3"/>
  </mergeCells>
  <phoneticPr fontId="1"/>
  <dataValidations count="1">
    <dataValidation imeMode="halfAlpha" allowBlank="1" showInputMessage="1" showErrorMessage="1" sqref="E15:P17 E19:P20 E22:P22 E8:P1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tabSelected="1" zoomScale="95" workbookViewId="0">
      <selection activeCell="F14" sqref="F14"/>
    </sheetView>
  </sheetViews>
  <sheetFormatPr defaultRowHeight="18" x14ac:dyDescent="0.55000000000000004"/>
  <cols>
    <col min="1" max="1" width="28.08203125" customWidth="1"/>
    <col min="2" max="2" width="14.08203125" customWidth="1"/>
    <col min="3" max="3" width="28.08203125" customWidth="1"/>
    <col min="4" max="4" width="17.75" customWidth="1"/>
    <col min="257" max="257" width="28.08203125" customWidth="1"/>
    <col min="258" max="258" width="14.08203125" customWidth="1"/>
    <col min="259" max="259" width="28.08203125" customWidth="1"/>
    <col min="260" max="260" width="17.75" customWidth="1"/>
    <col min="513" max="513" width="28.08203125" customWidth="1"/>
    <col min="514" max="514" width="14.08203125" customWidth="1"/>
    <col min="515" max="515" width="28.08203125" customWidth="1"/>
    <col min="516" max="516" width="17.75" customWidth="1"/>
    <col min="769" max="769" width="28.08203125" customWidth="1"/>
    <col min="770" max="770" width="14.08203125" customWidth="1"/>
    <col min="771" max="771" width="28.08203125" customWidth="1"/>
    <col min="772" max="772" width="17.75" customWidth="1"/>
    <col min="1025" max="1025" width="28.08203125" customWidth="1"/>
    <col min="1026" max="1026" width="14.08203125" customWidth="1"/>
    <col min="1027" max="1027" width="28.08203125" customWidth="1"/>
    <col min="1028" max="1028" width="17.75" customWidth="1"/>
    <col min="1281" max="1281" width="28.08203125" customWidth="1"/>
    <col min="1282" max="1282" width="14.08203125" customWidth="1"/>
    <col min="1283" max="1283" width="28.08203125" customWidth="1"/>
    <col min="1284" max="1284" width="17.75" customWidth="1"/>
    <col min="1537" max="1537" width="28.08203125" customWidth="1"/>
    <col min="1538" max="1538" width="14.08203125" customWidth="1"/>
    <col min="1539" max="1539" width="28.08203125" customWidth="1"/>
    <col min="1540" max="1540" width="17.75" customWidth="1"/>
    <col min="1793" max="1793" width="28.08203125" customWidth="1"/>
    <col min="1794" max="1794" width="14.08203125" customWidth="1"/>
    <col min="1795" max="1795" width="28.08203125" customWidth="1"/>
    <col min="1796" max="1796" width="17.75" customWidth="1"/>
    <col min="2049" max="2049" width="28.08203125" customWidth="1"/>
    <col min="2050" max="2050" width="14.08203125" customWidth="1"/>
    <col min="2051" max="2051" width="28.08203125" customWidth="1"/>
    <col min="2052" max="2052" width="17.75" customWidth="1"/>
    <col min="2305" max="2305" width="28.08203125" customWidth="1"/>
    <col min="2306" max="2306" width="14.08203125" customWidth="1"/>
    <col min="2307" max="2307" width="28.08203125" customWidth="1"/>
    <col min="2308" max="2308" width="17.75" customWidth="1"/>
    <col min="2561" max="2561" width="28.08203125" customWidth="1"/>
    <col min="2562" max="2562" width="14.08203125" customWidth="1"/>
    <col min="2563" max="2563" width="28.08203125" customWidth="1"/>
    <col min="2564" max="2564" width="17.75" customWidth="1"/>
    <col min="2817" max="2817" width="28.08203125" customWidth="1"/>
    <col min="2818" max="2818" width="14.08203125" customWidth="1"/>
    <col min="2819" max="2819" width="28.08203125" customWidth="1"/>
    <col min="2820" max="2820" width="17.75" customWidth="1"/>
    <col min="3073" max="3073" width="28.08203125" customWidth="1"/>
    <col min="3074" max="3074" width="14.08203125" customWidth="1"/>
    <col min="3075" max="3075" width="28.08203125" customWidth="1"/>
    <col min="3076" max="3076" width="17.75" customWidth="1"/>
    <col min="3329" max="3329" width="28.08203125" customWidth="1"/>
    <col min="3330" max="3330" width="14.08203125" customWidth="1"/>
    <col min="3331" max="3331" width="28.08203125" customWidth="1"/>
    <col min="3332" max="3332" width="17.75" customWidth="1"/>
    <col min="3585" max="3585" width="28.08203125" customWidth="1"/>
    <col min="3586" max="3586" width="14.08203125" customWidth="1"/>
    <col min="3587" max="3587" width="28.08203125" customWidth="1"/>
    <col min="3588" max="3588" width="17.75" customWidth="1"/>
    <col min="3841" max="3841" width="28.08203125" customWidth="1"/>
    <col min="3842" max="3842" width="14.08203125" customWidth="1"/>
    <col min="3843" max="3843" width="28.08203125" customWidth="1"/>
    <col min="3844" max="3844" width="17.75" customWidth="1"/>
    <col min="4097" max="4097" width="28.08203125" customWidth="1"/>
    <col min="4098" max="4098" width="14.08203125" customWidth="1"/>
    <col min="4099" max="4099" width="28.08203125" customWidth="1"/>
    <col min="4100" max="4100" width="17.75" customWidth="1"/>
    <col min="4353" max="4353" width="28.08203125" customWidth="1"/>
    <col min="4354" max="4354" width="14.08203125" customWidth="1"/>
    <col min="4355" max="4355" width="28.08203125" customWidth="1"/>
    <col min="4356" max="4356" width="17.75" customWidth="1"/>
    <col min="4609" max="4609" width="28.08203125" customWidth="1"/>
    <col min="4610" max="4610" width="14.08203125" customWidth="1"/>
    <col min="4611" max="4611" width="28.08203125" customWidth="1"/>
    <col min="4612" max="4612" width="17.75" customWidth="1"/>
    <col min="4865" max="4865" width="28.08203125" customWidth="1"/>
    <col min="4866" max="4866" width="14.08203125" customWidth="1"/>
    <col min="4867" max="4867" width="28.08203125" customWidth="1"/>
    <col min="4868" max="4868" width="17.75" customWidth="1"/>
    <col min="5121" max="5121" width="28.08203125" customWidth="1"/>
    <col min="5122" max="5122" width="14.08203125" customWidth="1"/>
    <col min="5123" max="5123" width="28.08203125" customWidth="1"/>
    <col min="5124" max="5124" width="17.75" customWidth="1"/>
    <col min="5377" max="5377" width="28.08203125" customWidth="1"/>
    <col min="5378" max="5378" width="14.08203125" customWidth="1"/>
    <col min="5379" max="5379" width="28.08203125" customWidth="1"/>
    <col min="5380" max="5380" width="17.75" customWidth="1"/>
    <col min="5633" max="5633" width="28.08203125" customWidth="1"/>
    <col min="5634" max="5634" width="14.08203125" customWidth="1"/>
    <col min="5635" max="5635" width="28.08203125" customWidth="1"/>
    <col min="5636" max="5636" width="17.75" customWidth="1"/>
    <col min="5889" max="5889" width="28.08203125" customWidth="1"/>
    <col min="5890" max="5890" width="14.08203125" customWidth="1"/>
    <col min="5891" max="5891" width="28.08203125" customWidth="1"/>
    <col min="5892" max="5892" width="17.75" customWidth="1"/>
    <col min="6145" max="6145" width="28.08203125" customWidth="1"/>
    <col min="6146" max="6146" width="14.08203125" customWidth="1"/>
    <col min="6147" max="6147" width="28.08203125" customWidth="1"/>
    <col min="6148" max="6148" width="17.75" customWidth="1"/>
    <col min="6401" max="6401" width="28.08203125" customWidth="1"/>
    <col min="6402" max="6402" width="14.08203125" customWidth="1"/>
    <col min="6403" max="6403" width="28.08203125" customWidth="1"/>
    <col min="6404" max="6404" width="17.75" customWidth="1"/>
    <col min="6657" max="6657" width="28.08203125" customWidth="1"/>
    <col min="6658" max="6658" width="14.08203125" customWidth="1"/>
    <col min="6659" max="6659" width="28.08203125" customWidth="1"/>
    <col min="6660" max="6660" width="17.75" customWidth="1"/>
    <col min="6913" max="6913" width="28.08203125" customWidth="1"/>
    <col min="6914" max="6914" width="14.08203125" customWidth="1"/>
    <col min="6915" max="6915" width="28.08203125" customWidth="1"/>
    <col min="6916" max="6916" width="17.75" customWidth="1"/>
    <col min="7169" max="7169" width="28.08203125" customWidth="1"/>
    <col min="7170" max="7170" width="14.08203125" customWidth="1"/>
    <col min="7171" max="7171" width="28.08203125" customWidth="1"/>
    <col min="7172" max="7172" width="17.75" customWidth="1"/>
    <col min="7425" max="7425" width="28.08203125" customWidth="1"/>
    <col min="7426" max="7426" width="14.08203125" customWidth="1"/>
    <col min="7427" max="7427" width="28.08203125" customWidth="1"/>
    <col min="7428" max="7428" width="17.75" customWidth="1"/>
    <col min="7681" max="7681" width="28.08203125" customWidth="1"/>
    <col min="7682" max="7682" width="14.08203125" customWidth="1"/>
    <col min="7683" max="7683" width="28.08203125" customWidth="1"/>
    <col min="7684" max="7684" width="17.75" customWidth="1"/>
    <col min="7937" max="7937" width="28.08203125" customWidth="1"/>
    <col min="7938" max="7938" width="14.08203125" customWidth="1"/>
    <col min="7939" max="7939" width="28.08203125" customWidth="1"/>
    <col min="7940" max="7940" width="17.75" customWidth="1"/>
    <col min="8193" max="8193" width="28.08203125" customWidth="1"/>
    <col min="8194" max="8194" width="14.08203125" customWidth="1"/>
    <col min="8195" max="8195" width="28.08203125" customWidth="1"/>
    <col min="8196" max="8196" width="17.75" customWidth="1"/>
    <col min="8449" max="8449" width="28.08203125" customWidth="1"/>
    <col min="8450" max="8450" width="14.08203125" customWidth="1"/>
    <col min="8451" max="8451" width="28.08203125" customWidth="1"/>
    <col min="8452" max="8452" width="17.75" customWidth="1"/>
    <col min="8705" max="8705" width="28.08203125" customWidth="1"/>
    <col min="8706" max="8706" width="14.08203125" customWidth="1"/>
    <col min="8707" max="8707" width="28.08203125" customWidth="1"/>
    <col min="8708" max="8708" width="17.75" customWidth="1"/>
    <col min="8961" max="8961" width="28.08203125" customWidth="1"/>
    <col min="8962" max="8962" width="14.08203125" customWidth="1"/>
    <col min="8963" max="8963" width="28.08203125" customWidth="1"/>
    <col min="8964" max="8964" width="17.75" customWidth="1"/>
    <col min="9217" max="9217" width="28.08203125" customWidth="1"/>
    <col min="9218" max="9218" width="14.08203125" customWidth="1"/>
    <col min="9219" max="9219" width="28.08203125" customWidth="1"/>
    <col min="9220" max="9220" width="17.75" customWidth="1"/>
    <col min="9473" max="9473" width="28.08203125" customWidth="1"/>
    <col min="9474" max="9474" width="14.08203125" customWidth="1"/>
    <col min="9475" max="9475" width="28.08203125" customWidth="1"/>
    <col min="9476" max="9476" width="17.75" customWidth="1"/>
    <col min="9729" max="9729" width="28.08203125" customWidth="1"/>
    <col min="9730" max="9730" width="14.08203125" customWidth="1"/>
    <col min="9731" max="9731" width="28.08203125" customWidth="1"/>
    <col min="9732" max="9732" width="17.75" customWidth="1"/>
    <col min="9985" max="9985" width="28.08203125" customWidth="1"/>
    <col min="9986" max="9986" width="14.08203125" customWidth="1"/>
    <col min="9987" max="9987" width="28.08203125" customWidth="1"/>
    <col min="9988" max="9988" width="17.75" customWidth="1"/>
    <col min="10241" max="10241" width="28.08203125" customWidth="1"/>
    <col min="10242" max="10242" width="14.08203125" customWidth="1"/>
    <col min="10243" max="10243" width="28.08203125" customWidth="1"/>
    <col min="10244" max="10244" width="17.75" customWidth="1"/>
    <col min="10497" max="10497" width="28.08203125" customWidth="1"/>
    <col min="10498" max="10498" width="14.08203125" customWidth="1"/>
    <col min="10499" max="10499" width="28.08203125" customWidth="1"/>
    <col min="10500" max="10500" width="17.75" customWidth="1"/>
    <col min="10753" max="10753" width="28.08203125" customWidth="1"/>
    <col min="10754" max="10754" width="14.08203125" customWidth="1"/>
    <col min="10755" max="10755" width="28.08203125" customWidth="1"/>
    <col min="10756" max="10756" width="17.75" customWidth="1"/>
    <col min="11009" max="11009" width="28.08203125" customWidth="1"/>
    <col min="11010" max="11010" width="14.08203125" customWidth="1"/>
    <col min="11011" max="11011" width="28.08203125" customWidth="1"/>
    <col min="11012" max="11012" width="17.75" customWidth="1"/>
    <col min="11265" max="11265" width="28.08203125" customWidth="1"/>
    <col min="11266" max="11266" width="14.08203125" customWidth="1"/>
    <col min="11267" max="11267" width="28.08203125" customWidth="1"/>
    <col min="11268" max="11268" width="17.75" customWidth="1"/>
    <col min="11521" max="11521" width="28.08203125" customWidth="1"/>
    <col min="11522" max="11522" width="14.08203125" customWidth="1"/>
    <col min="11523" max="11523" width="28.08203125" customWidth="1"/>
    <col min="11524" max="11524" width="17.75" customWidth="1"/>
    <col min="11777" max="11777" width="28.08203125" customWidth="1"/>
    <col min="11778" max="11778" width="14.08203125" customWidth="1"/>
    <col min="11779" max="11779" width="28.08203125" customWidth="1"/>
    <col min="11780" max="11780" width="17.75" customWidth="1"/>
    <col min="12033" max="12033" width="28.08203125" customWidth="1"/>
    <col min="12034" max="12034" width="14.08203125" customWidth="1"/>
    <col min="12035" max="12035" width="28.08203125" customWidth="1"/>
    <col min="12036" max="12036" width="17.75" customWidth="1"/>
    <col min="12289" max="12289" width="28.08203125" customWidth="1"/>
    <col min="12290" max="12290" width="14.08203125" customWidth="1"/>
    <col min="12291" max="12291" width="28.08203125" customWidth="1"/>
    <col min="12292" max="12292" width="17.75" customWidth="1"/>
    <col min="12545" max="12545" width="28.08203125" customWidth="1"/>
    <col min="12546" max="12546" width="14.08203125" customWidth="1"/>
    <col min="12547" max="12547" width="28.08203125" customWidth="1"/>
    <col min="12548" max="12548" width="17.75" customWidth="1"/>
    <col min="12801" max="12801" width="28.08203125" customWidth="1"/>
    <col min="12802" max="12802" width="14.08203125" customWidth="1"/>
    <col min="12803" max="12803" width="28.08203125" customWidth="1"/>
    <col min="12804" max="12804" width="17.75" customWidth="1"/>
    <col min="13057" max="13057" width="28.08203125" customWidth="1"/>
    <col min="13058" max="13058" width="14.08203125" customWidth="1"/>
    <col min="13059" max="13059" width="28.08203125" customWidth="1"/>
    <col min="13060" max="13060" width="17.75" customWidth="1"/>
    <col min="13313" max="13313" width="28.08203125" customWidth="1"/>
    <col min="13314" max="13314" width="14.08203125" customWidth="1"/>
    <col min="13315" max="13315" width="28.08203125" customWidth="1"/>
    <col min="13316" max="13316" width="17.75" customWidth="1"/>
    <col min="13569" max="13569" width="28.08203125" customWidth="1"/>
    <col min="13570" max="13570" width="14.08203125" customWidth="1"/>
    <col min="13571" max="13571" width="28.08203125" customWidth="1"/>
    <col min="13572" max="13572" width="17.75" customWidth="1"/>
    <col min="13825" max="13825" width="28.08203125" customWidth="1"/>
    <col min="13826" max="13826" width="14.08203125" customWidth="1"/>
    <col min="13827" max="13827" width="28.08203125" customWidth="1"/>
    <col min="13828" max="13828" width="17.75" customWidth="1"/>
    <col min="14081" max="14081" width="28.08203125" customWidth="1"/>
    <col min="14082" max="14082" width="14.08203125" customWidth="1"/>
    <col min="14083" max="14083" width="28.08203125" customWidth="1"/>
    <col min="14084" max="14084" width="17.75" customWidth="1"/>
    <col min="14337" max="14337" width="28.08203125" customWidth="1"/>
    <col min="14338" max="14338" width="14.08203125" customWidth="1"/>
    <col min="14339" max="14339" width="28.08203125" customWidth="1"/>
    <col min="14340" max="14340" width="17.75" customWidth="1"/>
    <col min="14593" max="14593" width="28.08203125" customWidth="1"/>
    <col min="14594" max="14594" width="14.08203125" customWidth="1"/>
    <col min="14595" max="14595" width="28.08203125" customWidth="1"/>
    <col min="14596" max="14596" width="17.75" customWidth="1"/>
    <col min="14849" max="14849" width="28.08203125" customWidth="1"/>
    <col min="14850" max="14850" width="14.08203125" customWidth="1"/>
    <col min="14851" max="14851" width="28.08203125" customWidth="1"/>
    <col min="14852" max="14852" width="17.75" customWidth="1"/>
    <col min="15105" max="15105" width="28.08203125" customWidth="1"/>
    <col min="15106" max="15106" width="14.08203125" customWidth="1"/>
    <col min="15107" max="15107" width="28.08203125" customWidth="1"/>
    <col min="15108" max="15108" width="17.75" customWidth="1"/>
    <col min="15361" max="15361" width="28.08203125" customWidth="1"/>
    <col min="15362" max="15362" width="14.08203125" customWidth="1"/>
    <col min="15363" max="15363" width="28.08203125" customWidth="1"/>
    <col min="15364" max="15364" width="17.75" customWidth="1"/>
    <col min="15617" max="15617" width="28.08203125" customWidth="1"/>
    <col min="15618" max="15618" width="14.08203125" customWidth="1"/>
    <col min="15619" max="15619" width="28.08203125" customWidth="1"/>
    <col min="15620" max="15620" width="17.75" customWidth="1"/>
    <col min="15873" max="15873" width="28.08203125" customWidth="1"/>
    <col min="15874" max="15874" width="14.08203125" customWidth="1"/>
    <col min="15875" max="15875" width="28.08203125" customWidth="1"/>
    <col min="15876" max="15876" width="17.75" customWidth="1"/>
    <col min="16129" max="16129" width="28.08203125" customWidth="1"/>
    <col min="16130" max="16130" width="14.08203125" customWidth="1"/>
    <col min="16131" max="16131" width="28.08203125" customWidth="1"/>
    <col min="16132" max="16132" width="17.75" customWidth="1"/>
  </cols>
  <sheetData>
    <row r="1" spans="1:4" x14ac:dyDescent="0.55000000000000004">
      <c r="A1" s="449" t="s">
        <v>214</v>
      </c>
      <c r="B1" s="449"/>
      <c r="C1" s="449"/>
      <c r="D1" s="449"/>
    </row>
    <row r="2" spans="1:4" x14ac:dyDescent="0.55000000000000004">
      <c r="A2" s="449"/>
      <c r="B2" s="449"/>
      <c r="C2" s="449"/>
      <c r="D2" s="449"/>
    </row>
    <row r="3" spans="1:4" ht="18.5" thickBot="1" x14ac:dyDescent="0.6">
      <c r="D3" s="78" t="s">
        <v>215</v>
      </c>
    </row>
    <row r="4" spans="1:4" ht="18.5" thickBot="1" x14ac:dyDescent="0.6">
      <c r="A4" s="79" t="s">
        <v>216</v>
      </c>
      <c r="B4" s="80">
        <f>B5+B15</f>
        <v>39999.707999999999</v>
      </c>
      <c r="C4" s="81" t="s">
        <v>217</v>
      </c>
      <c r="D4" s="82">
        <f>D5+D15</f>
        <v>40000</v>
      </c>
    </row>
    <row r="5" spans="1:4" x14ac:dyDescent="0.55000000000000004">
      <c r="A5" s="83" t="s">
        <v>218</v>
      </c>
      <c r="B5" s="84">
        <f>SUM(B7:B14)</f>
        <v>27463.7</v>
      </c>
      <c r="C5" s="85" t="s">
        <v>219</v>
      </c>
      <c r="D5" s="86">
        <f>SUM(D7:D14)</f>
        <v>5000</v>
      </c>
    </row>
    <row r="6" spans="1:4" x14ac:dyDescent="0.55000000000000004">
      <c r="A6" s="87" t="s">
        <v>220</v>
      </c>
      <c r="B6" s="88"/>
      <c r="C6" s="89" t="s">
        <v>220</v>
      </c>
      <c r="D6" s="90"/>
    </row>
    <row r="7" spans="1:4" x14ac:dyDescent="0.55000000000000004">
      <c r="A7" s="91" t="s">
        <v>351</v>
      </c>
      <c r="B7" s="92">
        <v>2797</v>
      </c>
      <c r="C7" s="93" t="s">
        <v>264</v>
      </c>
      <c r="D7" s="94">
        <v>5000</v>
      </c>
    </row>
    <row r="8" spans="1:4" x14ac:dyDescent="0.55000000000000004">
      <c r="A8" s="91" t="s">
        <v>223</v>
      </c>
      <c r="B8" s="92">
        <f>支出基本!D68/1000</f>
        <v>18119.2</v>
      </c>
      <c r="C8" s="93"/>
      <c r="D8" s="94"/>
    </row>
    <row r="9" spans="1:4" x14ac:dyDescent="0.55000000000000004">
      <c r="A9" s="91" t="s">
        <v>265</v>
      </c>
      <c r="B9" s="92">
        <f>支出基本!D112/1000</f>
        <v>6547.5</v>
      </c>
      <c r="C9" s="93"/>
      <c r="D9" s="94"/>
    </row>
    <row r="10" spans="1:4" x14ac:dyDescent="0.55000000000000004">
      <c r="A10" s="91"/>
      <c r="B10" s="92"/>
      <c r="C10" s="93"/>
      <c r="D10" s="94"/>
    </row>
    <row r="11" spans="1:4" x14ac:dyDescent="0.55000000000000004">
      <c r="A11" s="91"/>
      <c r="B11" s="92"/>
      <c r="C11" s="93"/>
      <c r="D11" s="94"/>
    </row>
    <row r="12" spans="1:4" x14ac:dyDescent="0.55000000000000004">
      <c r="A12" s="91"/>
      <c r="B12" s="92"/>
      <c r="C12" s="93"/>
      <c r="D12" s="94"/>
    </row>
    <row r="13" spans="1:4" x14ac:dyDescent="0.55000000000000004">
      <c r="A13" s="91"/>
      <c r="B13" s="92"/>
      <c r="C13" s="93"/>
      <c r="D13" s="94"/>
    </row>
    <row r="14" spans="1:4" x14ac:dyDescent="0.55000000000000004">
      <c r="A14" s="95"/>
      <c r="B14" s="96"/>
      <c r="C14" s="97"/>
      <c r="D14" s="98"/>
    </row>
    <row r="15" spans="1:4" x14ac:dyDescent="0.55000000000000004">
      <c r="A15" s="99" t="s">
        <v>221</v>
      </c>
      <c r="B15" s="100">
        <f>SUM(B17:B23)</f>
        <v>12536.008</v>
      </c>
      <c r="C15" s="101" t="s">
        <v>222</v>
      </c>
      <c r="D15" s="102">
        <f>SUM(D17:D23)</f>
        <v>35000</v>
      </c>
    </row>
    <row r="16" spans="1:4" x14ac:dyDescent="0.55000000000000004">
      <c r="A16" s="87" t="s">
        <v>220</v>
      </c>
      <c r="B16" s="88"/>
      <c r="C16" s="89" t="s">
        <v>220</v>
      </c>
      <c r="D16" s="90"/>
    </row>
    <row r="17" spans="1:4" x14ac:dyDescent="0.55000000000000004">
      <c r="A17" s="91" t="s">
        <v>266</v>
      </c>
      <c r="B17" s="92">
        <f>SUM(初年度!G18:O20)/1000</f>
        <v>3946.0079999999998</v>
      </c>
      <c r="C17" s="93" t="s">
        <v>349</v>
      </c>
      <c r="D17" s="94">
        <f>支出基本!C4/1000</f>
        <v>35000</v>
      </c>
    </row>
    <row r="18" spans="1:4" x14ac:dyDescent="0.55000000000000004">
      <c r="A18" s="91" t="s">
        <v>295</v>
      </c>
      <c r="B18" s="130">
        <v>1428</v>
      </c>
      <c r="C18" s="93"/>
      <c r="D18" s="94"/>
    </row>
    <row r="19" spans="1:4" x14ac:dyDescent="0.55000000000000004">
      <c r="A19" s="91" t="s">
        <v>329</v>
      </c>
      <c r="B19" s="92">
        <v>7162</v>
      </c>
      <c r="C19" s="93"/>
      <c r="D19" s="94"/>
    </row>
    <row r="20" spans="1:4" x14ac:dyDescent="0.55000000000000004">
      <c r="A20" s="91"/>
      <c r="B20" s="92"/>
      <c r="C20" s="93"/>
      <c r="D20" s="94"/>
    </row>
    <row r="21" spans="1:4" x14ac:dyDescent="0.55000000000000004">
      <c r="A21" s="91"/>
      <c r="B21" s="92"/>
      <c r="C21" s="93"/>
      <c r="D21" s="94"/>
    </row>
    <row r="22" spans="1:4" x14ac:dyDescent="0.55000000000000004">
      <c r="A22" s="91"/>
      <c r="B22" s="92"/>
      <c r="C22" s="93"/>
      <c r="D22" s="94"/>
    </row>
    <row r="23" spans="1:4" ht="18.5" thickBot="1" x14ac:dyDescent="0.6">
      <c r="A23" s="103"/>
      <c r="B23" s="104"/>
      <c r="C23" s="105"/>
      <c r="D23" s="106"/>
    </row>
  </sheetData>
  <mergeCells count="1">
    <mergeCell ref="A1:D2"/>
  </mergeCells>
  <phoneticPr fontId="1"/>
  <dataValidations count="2">
    <dataValidation imeMode="hiragana" allowBlank="1" showInputMessage="1" showErrorMessage="1" sqref="A65542:A65550 IW65542:IW65550 SS65542:SS65550 ACO65542:ACO65550 AMK65542:AMK65550 AWG65542:AWG65550 BGC65542:BGC65550 BPY65542:BPY65550 BZU65542:BZU65550 CJQ65542:CJQ65550 CTM65542:CTM65550 DDI65542:DDI65550 DNE65542:DNE65550 DXA65542:DXA65550 EGW65542:EGW65550 EQS65542:EQS65550 FAO65542:FAO65550 FKK65542:FKK65550 FUG65542:FUG65550 GEC65542:GEC65550 GNY65542:GNY65550 GXU65542:GXU65550 HHQ65542:HHQ65550 HRM65542:HRM65550 IBI65542:IBI65550 ILE65542:ILE65550 IVA65542:IVA65550 JEW65542:JEW65550 JOS65542:JOS65550 JYO65542:JYO65550 KIK65542:KIK65550 KSG65542:KSG65550 LCC65542:LCC65550 LLY65542:LLY65550 LVU65542:LVU65550 MFQ65542:MFQ65550 MPM65542:MPM65550 MZI65542:MZI65550 NJE65542:NJE65550 NTA65542:NTA65550 OCW65542:OCW65550 OMS65542:OMS65550 OWO65542:OWO65550 PGK65542:PGK65550 PQG65542:PQG65550 QAC65542:QAC65550 QJY65542:QJY65550 QTU65542:QTU65550 RDQ65542:RDQ65550 RNM65542:RNM65550 RXI65542:RXI65550 SHE65542:SHE65550 SRA65542:SRA65550 TAW65542:TAW65550 TKS65542:TKS65550 TUO65542:TUO65550 UEK65542:UEK65550 UOG65542:UOG65550 UYC65542:UYC65550 VHY65542:VHY65550 VRU65542:VRU65550 WBQ65542:WBQ65550 WLM65542:WLM65550 WVI65542:WVI65550 A131078:A131086 IW131078:IW131086 SS131078:SS131086 ACO131078:ACO131086 AMK131078:AMK131086 AWG131078:AWG131086 BGC131078:BGC131086 BPY131078:BPY131086 BZU131078:BZU131086 CJQ131078:CJQ131086 CTM131078:CTM131086 DDI131078:DDI131086 DNE131078:DNE131086 DXA131078:DXA131086 EGW131078:EGW131086 EQS131078:EQS131086 FAO131078:FAO131086 FKK131078:FKK131086 FUG131078:FUG131086 GEC131078:GEC131086 GNY131078:GNY131086 GXU131078:GXU131086 HHQ131078:HHQ131086 HRM131078:HRM131086 IBI131078:IBI131086 ILE131078:ILE131086 IVA131078:IVA131086 JEW131078:JEW131086 JOS131078:JOS131086 JYO131078:JYO131086 KIK131078:KIK131086 KSG131078:KSG131086 LCC131078:LCC131086 LLY131078:LLY131086 LVU131078:LVU131086 MFQ131078:MFQ131086 MPM131078:MPM131086 MZI131078:MZI131086 NJE131078:NJE131086 NTA131078:NTA131086 OCW131078:OCW131086 OMS131078:OMS131086 OWO131078:OWO131086 PGK131078:PGK131086 PQG131078:PQG131086 QAC131078:QAC131086 QJY131078:QJY131086 QTU131078:QTU131086 RDQ131078:RDQ131086 RNM131078:RNM131086 RXI131078:RXI131086 SHE131078:SHE131086 SRA131078:SRA131086 TAW131078:TAW131086 TKS131078:TKS131086 TUO131078:TUO131086 UEK131078:UEK131086 UOG131078:UOG131086 UYC131078:UYC131086 VHY131078:VHY131086 VRU131078:VRU131086 WBQ131078:WBQ131086 WLM131078:WLM131086 WVI131078:WVI131086 A196614:A196622 IW196614:IW196622 SS196614:SS196622 ACO196614:ACO196622 AMK196614:AMK196622 AWG196614:AWG196622 BGC196614:BGC196622 BPY196614:BPY196622 BZU196614:BZU196622 CJQ196614:CJQ196622 CTM196614:CTM196622 DDI196614:DDI196622 DNE196614:DNE196622 DXA196614:DXA196622 EGW196614:EGW196622 EQS196614:EQS196622 FAO196614:FAO196622 FKK196614:FKK196622 FUG196614:FUG196622 GEC196614:GEC196622 GNY196614:GNY196622 GXU196614:GXU196622 HHQ196614:HHQ196622 HRM196614:HRM196622 IBI196614:IBI196622 ILE196614:ILE196622 IVA196614:IVA196622 JEW196614:JEW196622 JOS196614:JOS196622 JYO196614:JYO196622 KIK196614:KIK196622 KSG196614:KSG196622 LCC196614:LCC196622 LLY196614:LLY196622 LVU196614:LVU196622 MFQ196614:MFQ196622 MPM196614:MPM196622 MZI196614:MZI196622 NJE196614:NJE196622 NTA196614:NTA196622 OCW196614:OCW196622 OMS196614:OMS196622 OWO196614:OWO196622 PGK196614:PGK196622 PQG196614:PQG196622 QAC196614:QAC196622 QJY196614:QJY196622 QTU196614:QTU196622 RDQ196614:RDQ196622 RNM196614:RNM196622 RXI196614:RXI196622 SHE196614:SHE196622 SRA196614:SRA196622 TAW196614:TAW196622 TKS196614:TKS196622 TUO196614:TUO196622 UEK196614:UEK196622 UOG196614:UOG196622 UYC196614:UYC196622 VHY196614:VHY196622 VRU196614:VRU196622 WBQ196614:WBQ196622 WLM196614:WLM196622 WVI196614:WVI196622 A262150:A262158 IW262150:IW262158 SS262150:SS262158 ACO262150:ACO262158 AMK262150:AMK262158 AWG262150:AWG262158 BGC262150:BGC262158 BPY262150:BPY262158 BZU262150:BZU262158 CJQ262150:CJQ262158 CTM262150:CTM262158 DDI262150:DDI262158 DNE262150:DNE262158 DXA262150:DXA262158 EGW262150:EGW262158 EQS262150:EQS262158 FAO262150:FAO262158 FKK262150:FKK262158 FUG262150:FUG262158 GEC262150:GEC262158 GNY262150:GNY262158 GXU262150:GXU262158 HHQ262150:HHQ262158 HRM262150:HRM262158 IBI262150:IBI262158 ILE262150:ILE262158 IVA262150:IVA262158 JEW262150:JEW262158 JOS262150:JOS262158 JYO262150:JYO262158 KIK262150:KIK262158 KSG262150:KSG262158 LCC262150:LCC262158 LLY262150:LLY262158 LVU262150:LVU262158 MFQ262150:MFQ262158 MPM262150:MPM262158 MZI262150:MZI262158 NJE262150:NJE262158 NTA262150:NTA262158 OCW262150:OCW262158 OMS262150:OMS262158 OWO262150:OWO262158 PGK262150:PGK262158 PQG262150:PQG262158 QAC262150:QAC262158 QJY262150:QJY262158 QTU262150:QTU262158 RDQ262150:RDQ262158 RNM262150:RNM262158 RXI262150:RXI262158 SHE262150:SHE262158 SRA262150:SRA262158 TAW262150:TAW262158 TKS262150:TKS262158 TUO262150:TUO262158 UEK262150:UEK262158 UOG262150:UOG262158 UYC262150:UYC262158 VHY262150:VHY262158 VRU262150:VRU262158 WBQ262150:WBQ262158 WLM262150:WLM262158 WVI262150:WVI262158 A327686:A327694 IW327686:IW327694 SS327686:SS327694 ACO327686:ACO327694 AMK327686:AMK327694 AWG327686:AWG327694 BGC327686:BGC327694 BPY327686:BPY327694 BZU327686:BZU327694 CJQ327686:CJQ327694 CTM327686:CTM327694 DDI327686:DDI327694 DNE327686:DNE327694 DXA327686:DXA327694 EGW327686:EGW327694 EQS327686:EQS327694 FAO327686:FAO327694 FKK327686:FKK327694 FUG327686:FUG327694 GEC327686:GEC327694 GNY327686:GNY327694 GXU327686:GXU327694 HHQ327686:HHQ327694 HRM327686:HRM327694 IBI327686:IBI327694 ILE327686:ILE327694 IVA327686:IVA327694 JEW327686:JEW327694 JOS327686:JOS327694 JYO327686:JYO327694 KIK327686:KIK327694 KSG327686:KSG327694 LCC327686:LCC327694 LLY327686:LLY327694 LVU327686:LVU327694 MFQ327686:MFQ327694 MPM327686:MPM327694 MZI327686:MZI327694 NJE327686:NJE327694 NTA327686:NTA327694 OCW327686:OCW327694 OMS327686:OMS327694 OWO327686:OWO327694 PGK327686:PGK327694 PQG327686:PQG327694 QAC327686:QAC327694 QJY327686:QJY327694 QTU327686:QTU327694 RDQ327686:RDQ327694 RNM327686:RNM327694 RXI327686:RXI327694 SHE327686:SHE327694 SRA327686:SRA327694 TAW327686:TAW327694 TKS327686:TKS327694 TUO327686:TUO327694 UEK327686:UEK327694 UOG327686:UOG327694 UYC327686:UYC327694 VHY327686:VHY327694 VRU327686:VRU327694 WBQ327686:WBQ327694 WLM327686:WLM327694 WVI327686:WVI327694 A393222:A393230 IW393222:IW393230 SS393222:SS393230 ACO393222:ACO393230 AMK393222:AMK393230 AWG393222:AWG393230 BGC393222:BGC393230 BPY393222:BPY393230 BZU393222:BZU393230 CJQ393222:CJQ393230 CTM393222:CTM393230 DDI393222:DDI393230 DNE393222:DNE393230 DXA393222:DXA393230 EGW393222:EGW393230 EQS393222:EQS393230 FAO393222:FAO393230 FKK393222:FKK393230 FUG393222:FUG393230 GEC393222:GEC393230 GNY393222:GNY393230 GXU393222:GXU393230 HHQ393222:HHQ393230 HRM393222:HRM393230 IBI393222:IBI393230 ILE393222:ILE393230 IVA393222:IVA393230 JEW393222:JEW393230 JOS393222:JOS393230 JYO393222:JYO393230 KIK393222:KIK393230 KSG393222:KSG393230 LCC393222:LCC393230 LLY393222:LLY393230 LVU393222:LVU393230 MFQ393222:MFQ393230 MPM393222:MPM393230 MZI393222:MZI393230 NJE393222:NJE393230 NTA393222:NTA393230 OCW393222:OCW393230 OMS393222:OMS393230 OWO393222:OWO393230 PGK393222:PGK393230 PQG393222:PQG393230 QAC393222:QAC393230 QJY393222:QJY393230 QTU393222:QTU393230 RDQ393222:RDQ393230 RNM393222:RNM393230 RXI393222:RXI393230 SHE393222:SHE393230 SRA393222:SRA393230 TAW393222:TAW393230 TKS393222:TKS393230 TUO393222:TUO393230 UEK393222:UEK393230 UOG393222:UOG393230 UYC393222:UYC393230 VHY393222:VHY393230 VRU393222:VRU393230 WBQ393222:WBQ393230 WLM393222:WLM393230 WVI393222:WVI393230 A458758:A458766 IW458758:IW458766 SS458758:SS458766 ACO458758:ACO458766 AMK458758:AMK458766 AWG458758:AWG458766 BGC458758:BGC458766 BPY458758:BPY458766 BZU458758:BZU458766 CJQ458758:CJQ458766 CTM458758:CTM458766 DDI458758:DDI458766 DNE458758:DNE458766 DXA458758:DXA458766 EGW458758:EGW458766 EQS458758:EQS458766 FAO458758:FAO458766 FKK458758:FKK458766 FUG458758:FUG458766 GEC458758:GEC458766 GNY458758:GNY458766 GXU458758:GXU458766 HHQ458758:HHQ458766 HRM458758:HRM458766 IBI458758:IBI458766 ILE458758:ILE458766 IVA458758:IVA458766 JEW458758:JEW458766 JOS458758:JOS458766 JYO458758:JYO458766 KIK458758:KIK458766 KSG458758:KSG458766 LCC458758:LCC458766 LLY458758:LLY458766 LVU458758:LVU458766 MFQ458758:MFQ458766 MPM458758:MPM458766 MZI458758:MZI458766 NJE458758:NJE458766 NTA458758:NTA458766 OCW458758:OCW458766 OMS458758:OMS458766 OWO458758:OWO458766 PGK458758:PGK458766 PQG458758:PQG458766 QAC458758:QAC458766 QJY458758:QJY458766 QTU458758:QTU458766 RDQ458758:RDQ458766 RNM458758:RNM458766 RXI458758:RXI458766 SHE458758:SHE458766 SRA458758:SRA458766 TAW458758:TAW458766 TKS458758:TKS458766 TUO458758:TUO458766 UEK458758:UEK458766 UOG458758:UOG458766 UYC458758:UYC458766 VHY458758:VHY458766 VRU458758:VRU458766 WBQ458758:WBQ458766 WLM458758:WLM458766 WVI458758:WVI458766 A524294:A524302 IW524294:IW524302 SS524294:SS524302 ACO524294:ACO524302 AMK524294:AMK524302 AWG524294:AWG524302 BGC524294:BGC524302 BPY524294:BPY524302 BZU524294:BZU524302 CJQ524294:CJQ524302 CTM524294:CTM524302 DDI524294:DDI524302 DNE524294:DNE524302 DXA524294:DXA524302 EGW524294:EGW524302 EQS524294:EQS524302 FAO524294:FAO524302 FKK524294:FKK524302 FUG524294:FUG524302 GEC524294:GEC524302 GNY524294:GNY524302 GXU524294:GXU524302 HHQ524294:HHQ524302 HRM524294:HRM524302 IBI524294:IBI524302 ILE524294:ILE524302 IVA524294:IVA524302 JEW524294:JEW524302 JOS524294:JOS524302 JYO524294:JYO524302 KIK524294:KIK524302 KSG524294:KSG524302 LCC524294:LCC524302 LLY524294:LLY524302 LVU524294:LVU524302 MFQ524294:MFQ524302 MPM524294:MPM524302 MZI524294:MZI524302 NJE524294:NJE524302 NTA524294:NTA524302 OCW524294:OCW524302 OMS524294:OMS524302 OWO524294:OWO524302 PGK524294:PGK524302 PQG524294:PQG524302 QAC524294:QAC524302 QJY524294:QJY524302 QTU524294:QTU524302 RDQ524294:RDQ524302 RNM524294:RNM524302 RXI524294:RXI524302 SHE524294:SHE524302 SRA524294:SRA524302 TAW524294:TAW524302 TKS524294:TKS524302 TUO524294:TUO524302 UEK524294:UEK524302 UOG524294:UOG524302 UYC524294:UYC524302 VHY524294:VHY524302 VRU524294:VRU524302 WBQ524294:WBQ524302 WLM524294:WLM524302 WVI524294:WVI524302 A589830:A589838 IW589830:IW589838 SS589830:SS589838 ACO589830:ACO589838 AMK589830:AMK589838 AWG589830:AWG589838 BGC589830:BGC589838 BPY589830:BPY589838 BZU589830:BZU589838 CJQ589830:CJQ589838 CTM589830:CTM589838 DDI589830:DDI589838 DNE589830:DNE589838 DXA589830:DXA589838 EGW589830:EGW589838 EQS589830:EQS589838 FAO589830:FAO589838 FKK589830:FKK589838 FUG589830:FUG589838 GEC589830:GEC589838 GNY589830:GNY589838 GXU589830:GXU589838 HHQ589830:HHQ589838 HRM589830:HRM589838 IBI589830:IBI589838 ILE589830:ILE589838 IVA589830:IVA589838 JEW589830:JEW589838 JOS589830:JOS589838 JYO589830:JYO589838 KIK589830:KIK589838 KSG589830:KSG589838 LCC589830:LCC589838 LLY589830:LLY589838 LVU589830:LVU589838 MFQ589830:MFQ589838 MPM589830:MPM589838 MZI589830:MZI589838 NJE589830:NJE589838 NTA589830:NTA589838 OCW589830:OCW589838 OMS589830:OMS589838 OWO589830:OWO589838 PGK589830:PGK589838 PQG589830:PQG589838 QAC589830:QAC589838 QJY589830:QJY589838 QTU589830:QTU589838 RDQ589830:RDQ589838 RNM589830:RNM589838 RXI589830:RXI589838 SHE589830:SHE589838 SRA589830:SRA589838 TAW589830:TAW589838 TKS589830:TKS589838 TUO589830:TUO589838 UEK589830:UEK589838 UOG589830:UOG589838 UYC589830:UYC589838 VHY589830:VHY589838 VRU589830:VRU589838 WBQ589830:WBQ589838 WLM589830:WLM589838 WVI589830:WVI589838 A655366:A655374 IW655366:IW655374 SS655366:SS655374 ACO655366:ACO655374 AMK655366:AMK655374 AWG655366:AWG655374 BGC655366:BGC655374 BPY655366:BPY655374 BZU655366:BZU655374 CJQ655366:CJQ655374 CTM655366:CTM655374 DDI655366:DDI655374 DNE655366:DNE655374 DXA655366:DXA655374 EGW655366:EGW655374 EQS655366:EQS655374 FAO655366:FAO655374 FKK655366:FKK655374 FUG655366:FUG655374 GEC655366:GEC655374 GNY655366:GNY655374 GXU655366:GXU655374 HHQ655366:HHQ655374 HRM655366:HRM655374 IBI655366:IBI655374 ILE655366:ILE655374 IVA655366:IVA655374 JEW655366:JEW655374 JOS655366:JOS655374 JYO655366:JYO655374 KIK655366:KIK655374 KSG655366:KSG655374 LCC655366:LCC655374 LLY655366:LLY655374 LVU655366:LVU655374 MFQ655366:MFQ655374 MPM655366:MPM655374 MZI655366:MZI655374 NJE655366:NJE655374 NTA655366:NTA655374 OCW655366:OCW655374 OMS655366:OMS655374 OWO655366:OWO655374 PGK655366:PGK655374 PQG655366:PQG655374 QAC655366:QAC655374 QJY655366:QJY655374 QTU655366:QTU655374 RDQ655366:RDQ655374 RNM655366:RNM655374 RXI655366:RXI655374 SHE655366:SHE655374 SRA655366:SRA655374 TAW655366:TAW655374 TKS655366:TKS655374 TUO655366:TUO655374 UEK655366:UEK655374 UOG655366:UOG655374 UYC655366:UYC655374 VHY655366:VHY655374 VRU655366:VRU655374 WBQ655366:WBQ655374 WLM655366:WLM655374 WVI655366:WVI655374 A720902:A720910 IW720902:IW720910 SS720902:SS720910 ACO720902:ACO720910 AMK720902:AMK720910 AWG720902:AWG720910 BGC720902:BGC720910 BPY720902:BPY720910 BZU720902:BZU720910 CJQ720902:CJQ720910 CTM720902:CTM720910 DDI720902:DDI720910 DNE720902:DNE720910 DXA720902:DXA720910 EGW720902:EGW720910 EQS720902:EQS720910 FAO720902:FAO720910 FKK720902:FKK720910 FUG720902:FUG720910 GEC720902:GEC720910 GNY720902:GNY720910 GXU720902:GXU720910 HHQ720902:HHQ720910 HRM720902:HRM720910 IBI720902:IBI720910 ILE720902:ILE720910 IVA720902:IVA720910 JEW720902:JEW720910 JOS720902:JOS720910 JYO720902:JYO720910 KIK720902:KIK720910 KSG720902:KSG720910 LCC720902:LCC720910 LLY720902:LLY720910 LVU720902:LVU720910 MFQ720902:MFQ720910 MPM720902:MPM720910 MZI720902:MZI720910 NJE720902:NJE720910 NTA720902:NTA720910 OCW720902:OCW720910 OMS720902:OMS720910 OWO720902:OWO720910 PGK720902:PGK720910 PQG720902:PQG720910 QAC720902:QAC720910 QJY720902:QJY720910 QTU720902:QTU720910 RDQ720902:RDQ720910 RNM720902:RNM720910 RXI720902:RXI720910 SHE720902:SHE720910 SRA720902:SRA720910 TAW720902:TAW720910 TKS720902:TKS720910 TUO720902:TUO720910 UEK720902:UEK720910 UOG720902:UOG720910 UYC720902:UYC720910 VHY720902:VHY720910 VRU720902:VRU720910 WBQ720902:WBQ720910 WLM720902:WLM720910 WVI720902:WVI720910 A786438:A786446 IW786438:IW786446 SS786438:SS786446 ACO786438:ACO786446 AMK786438:AMK786446 AWG786438:AWG786446 BGC786438:BGC786446 BPY786438:BPY786446 BZU786438:BZU786446 CJQ786438:CJQ786446 CTM786438:CTM786446 DDI786438:DDI786446 DNE786438:DNE786446 DXA786438:DXA786446 EGW786438:EGW786446 EQS786438:EQS786446 FAO786438:FAO786446 FKK786438:FKK786446 FUG786438:FUG786446 GEC786438:GEC786446 GNY786438:GNY786446 GXU786438:GXU786446 HHQ786438:HHQ786446 HRM786438:HRM786446 IBI786438:IBI786446 ILE786438:ILE786446 IVA786438:IVA786446 JEW786438:JEW786446 JOS786438:JOS786446 JYO786438:JYO786446 KIK786438:KIK786446 KSG786438:KSG786446 LCC786438:LCC786446 LLY786438:LLY786446 LVU786438:LVU786446 MFQ786438:MFQ786446 MPM786438:MPM786446 MZI786438:MZI786446 NJE786438:NJE786446 NTA786438:NTA786446 OCW786438:OCW786446 OMS786438:OMS786446 OWO786438:OWO786446 PGK786438:PGK786446 PQG786438:PQG786446 QAC786438:QAC786446 QJY786438:QJY786446 QTU786438:QTU786446 RDQ786438:RDQ786446 RNM786438:RNM786446 RXI786438:RXI786446 SHE786438:SHE786446 SRA786438:SRA786446 TAW786438:TAW786446 TKS786438:TKS786446 TUO786438:TUO786446 UEK786438:UEK786446 UOG786438:UOG786446 UYC786438:UYC786446 VHY786438:VHY786446 VRU786438:VRU786446 WBQ786438:WBQ786446 WLM786438:WLM786446 WVI786438:WVI786446 A851974:A851982 IW851974:IW851982 SS851974:SS851982 ACO851974:ACO851982 AMK851974:AMK851982 AWG851974:AWG851982 BGC851974:BGC851982 BPY851974:BPY851982 BZU851974:BZU851982 CJQ851974:CJQ851982 CTM851974:CTM851982 DDI851974:DDI851982 DNE851974:DNE851982 DXA851974:DXA851982 EGW851974:EGW851982 EQS851974:EQS851982 FAO851974:FAO851982 FKK851974:FKK851982 FUG851974:FUG851982 GEC851974:GEC851982 GNY851974:GNY851982 GXU851974:GXU851982 HHQ851974:HHQ851982 HRM851974:HRM851982 IBI851974:IBI851982 ILE851974:ILE851982 IVA851974:IVA851982 JEW851974:JEW851982 JOS851974:JOS851982 JYO851974:JYO851982 KIK851974:KIK851982 KSG851974:KSG851982 LCC851974:LCC851982 LLY851974:LLY851982 LVU851974:LVU851982 MFQ851974:MFQ851982 MPM851974:MPM851982 MZI851974:MZI851982 NJE851974:NJE851982 NTA851974:NTA851982 OCW851974:OCW851982 OMS851974:OMS851982 OWO851974:OWO851982 PGK851974:PGK851982 PQG851974:PQG851982 QAC851974:QAC851982 QJY851974:QJY851982 QTU851974:QTU851982 RDQ851974:RDQ851982 RNM851974:RNM851982 RXI851974:RXI851982 SHE851974:SHE851982 SRA851974:SRA851982 TAW851974:TAW851982 TKS851974:TKS851982 TUO851974:TUO851982 UEK851974:UEK851982 UOG851974:UOG851982 UYC851974:UYC851982 VHY851974:VHY851982 VRU851974:VRU851982 WBQ851974:WBQ851982 WLM851974:WLM851982 WVI851974:WVI851982 A917510:A917518 IW917510:IW917518 SS917510:SS917518 ACO917510:ACO917518 AMK917510:AMK917518 AWG917510:AWG917518 BGC917510:BGC917518 BPY917510:BPY917518 BZU917510:BZU917518 CJQ917510:CJQ917518 CTM917510:CTM917518 DDI917510:DDI917518 DNE917510:DNE917518 DXA917510:DXA917518 EGW917510:EGW917518 EQS917510:EQS917518 FAO917510:FAO917518 FKK917510:FKK917518 FUG917510:FUG917518 GEC917510:GEC917518 GNY917510:GNY917518 GXU917510:GXU917518 HHQ917510:HHQ917518 HRM917510:HRM917518 IBI917510:IBI917518 ILE917510:ILE917518 IVA917510:IVA917518 JEW917510:JEW917518 JOS917510:JOS917518 JYO917510:JYO917518 KIK917510:KIK917518 KSG917510:KSG917518 LCC917510:LCC917518 LLY917510:LLY917518 LVU917510:LVU917518 MFQ917510:MFQ917518 MPM917510:MPM917518 MZI917510:MZI917518 NJE917510:NJE917518 NTA917510:NTA917518 OCW917510:OCW917518 OMS917510:OMS917518 OWO917510:OWO917518 PGK917510:PGK917518 PQG917510:PQG917518 QAC917510:QAC917518 QJY917510:QJY917518 QTU917510:QTU917518 RDQ917510:RDQ917518 RNM917510:RNM917518 RXI917510:RXI917518 SHE917510:SHE917518 SRA917510:SRA917518 TAW917510:TAW917518 TKS917510:TKS917518 TUO917510:TUO917518 UEK917510:UEK917518 UOG917510:UOG917518 UYC917510:UYC917518 VHY917510:VHY917518 VRU917510:VRU917518 WBQ917510:WBQ917518 WLM917510:WLM917518 WVI917510:WVI917518 A983046:A983054 IW983046:IW983054 SS983046:SS983054 ACO983046:ACO983054 AMK983046:AMK983054 AWG983046:AWG983054 BGC983046:BGC983054 BPY983046:BPY983054 BZU983046:BZU983054 CJQ983046:CJQ983054 CTM983046:CTM983054 DDI983046:DDI983054 DNE983046:DNE983054 DXA983046:DXA983054 EGW983046:EGW983054 EQS983046:EQS983054 FAO983046:FAO983054 FKK983046:FKK983054 FUG983046:FUG983054 GEC983046:GEC983054 GNY983046:GNY983054 GXU983046:GXU983054 HHQ983046:HHQ983054 HRM983046:HRM983054 IBI983046:IBI983054 ILE983046:ILE983054 IVA983046:IVA983054 JEW983046:JEW983054 JOS983046:JOS983054 JYO983046:JYO983054 KIK983046:KIK983054 KSG983046:KSG983054 LCC983046:LCC983054 LLY983046:LLY983054 LVU983046:LVU983054 MFQ983046:MFQ983054 MPM983046:MPM983054 MZI983046:MZI983054 NJE983046:NJE983054 NTA983046:NTA983054 OCW983046:OCW983054 OMS983046:OMS983054 OWO983046:OWO983054 PGK983046:PGK983054 PQG983046:PQG983054 QAC983046:QAC983054 QJY983046:QJY983054 QTU983046:QTU983054 RDQ983046:RDQ983054 RNM983046:RNM983054 RXI983046:RXI983054 SHE983046:SHE983054 SRA983046:SRA983054 TAW983046:TAW983054 TKS983046:TKS983054 TUO983046:TUO983054 UEK983046:UEK983054 UOG983046:UOG983054 UYC983046:UYC983054 VHY983046:VHY983054 VRU983046:VRU983054 WBQ983046:WBQ983054 WLM983046:WLM983054 WVI983046:WVI983054 C17:C23 IY17:IY23 SU17:SU23 ACQ17:ACQ23 AMM17:AMM23 AWI17:AWI23 BGE17:BGE23 BQA17:BQA23 BZW17:BZW23 CJS17:CJS23 CTO17:CTO23 DDK17:DDK23 DNG17:DNG23 DXC17:DXC23 EGY17:EGY23 EQU17:EQU23 FAQ17:FAQ23 FKM17:FKM23 FUI17:FUI23 GEE17:GEE23 GOA17:GOA23 GXW17:GXW23 HHS17:HHS23 HRO17:HRO23 IBK17:IBK23 ILG17:ILG23 IVC17:IVC23 JEY17:JEY23 JOU17:JOU23 JYQ17:JYQ23 KIM17:KIM23 KSI17:KSI23 LCE17:LCE23 LMA17:LMA23 LVW17:LVW23 MFS17:MFS23 MPO17:MPO23 MZK17:MZK23 NJG17:NJG23 NTC17:NTC23 OCY17:OCY23 OMU17:OMU23 OWQ17:OWQ23 PGM17:PGM23 PQI17:PQI23 QAE17:QAE23 QKA17:QKA23 QTW17:QTW23 RDS17:RDS23 RNO17:RNO23 RXK17:RXK23 SHG17:SHG23 SRC17:SRC23 TAY17:TAY23 TKU17:TKU23 TUQ17:TUQ23 UEM17:UEM23 UOI17:UOI23 UYE17:UYE23 VIA17:VIA23 VRW17:VRW23 WBS17:WBS23 WLO17:WLO23 WVK17:WVK23 C65553:C65559 IY65553:IY65559 SU65553:SU65559 ACQ65553:ACQ65559 AMM65553:AMM65559 AWI65553:AWI65559 BGE65553:BGE65559 BQA65553:BQA65559 BZW65553:BZW65559 CJS65553:CJS65559 CTO65553:CTO65559 DDK65553:DDK65559 DNG65553:DNG65559 DXC65553:DXC65559 EGY65553:EGY65559 EQU65553:EQU65559 FAQ65553:FAQ65559 FKM65553:FKM65559 FUI65553:FUI65559 GEE65553:GEE65559 GOA65553:GOA65559 GXW65553:GXW65559 HHS65553:HHS65559 HRO65553:HRO65559 IBK65553:IBK65559 ILG65553:ILG65559 IVC65553:IVC65559 JEY65553:JEY65559 JOU65553:JOU65559 JYQ65553:JYQ65559 KIM65553:KIM65559 KSI65553:KSI65559 LCE65553:LCE65559 LMA65553:LMA65559 LVW65553:LVW65559 MFS65553:MFS65559 MPO65553:MPO65559 MZK65553:MZK65559 NJG65553:NJG65559 NTC65553:NTC65559 OCY65553:OCY65559 OMU65553:OMU65559 OWQ65553:OWQ65559 PGM65553:PGM65559 PQI65553:PQI65559 QAE65553:QAE65559 QKA65553:QKA65559 QTW65553:QTW65559 RDS65553:RDS65559 RNO65553:RNO65559 RXK65553:RXK65559 SHG65553:SHG65559 SRC65553:SRC65559 TAY65553:TAY65559 TKU65553:TKU65559 TUQ65553:TUQ65559 UEM65553:UEM65559 UOI65553:UOI65559 UYE65553:UYE65559 VIA65553:VIA65559 VRW65553:VRW65559 WBS65553:WBS65559 WLO65553:WLO65559 WVK65553:WVK65559 C131089:C131095 IY131089:IY131095 SU131089:SU131095 ACQ131089:ACQ131095 AMM131089:AMM131095 AWI131089:AWI131095 BGE131089:BGE131095 BQA131089:BQA131095 BZW131089:BZW131095 CJS131089:CJS131095 CTO131089:CTO131095 DDK131089:DDK131095 DNG131089:DNG131095 DXC131089:DXC131095 EGY131089:EGY131095 EQU131089:EQU131095 FAQ131089:FAQ131095 FKM131089:FKM131095 FUI131089:FUI131095 GEE131089:GEE131095 GOA131089:GOA131095 GXW131089:GXW131095 HHS131089:HHS131095 HRO131089:HRO131095 IBK131089:IBK131095 ILG131089:ILG131095 IVC131089:IVC131095 JEY131089:JEY131095 JOU131089:JOU131095 JYQ131089:JYQ131095 KIM131089:KIM131095 KSI131089:KSI131095 LCE131089:LCE131095 LMA131089:LMA131095 LVW131089:LVW131095 MFS131089:MFS131095 MPO131089:MPO131095 MZK131089:MZK131095 NJG131089:NJG131095 NTC131089:NTC131095 OCY131089:OCY131095 OMU131089:OMU131095 OWQ131089:OWQ131095 PGM131089:PGM131095 PQI131089:PQI131095 QAE131089:QAE131095 QKA131089:QKA131095 QTW131089:QTW131095 RDS131089:RDS131095 RNO131089:RNO131095 RXK131089:RXK131095 SHG131089:SHG131095 SRC131089:SRC131095 TAY131089:TAY131095 TKU131089:TKU131095 TUQ131089:TUQ131095 UEM131089:UEM131095 UOI131089:UOI131095 UYE131089:UYE131095 VIA131089:VIA131095 VRW131089:VRW131095 WBS131089:WBS131095 WLO131089:WLO131095 WVK131089:WVK131095 C196625:C196631 IY196625:IY196631 SU196625:SU196631 ACQ196625:ACQ196631 AMM196625:AMM196631 AWI196625:AWI196631 BGE196625:BGE196631 BQA196625:BQA196631 BZW196625:BZW196631 CJS196625:CJS196631 CTO196625:CTO196631 DDK196625:DDK196631 DNG196625:DNG196631 DXC196625:DXC196631 EGY196625:EGY196631 EQU196625:EQU196631 FAQ196625:FAQ196631 FKM196625:FKM196631 FUI196625:FUI196631 GEE196625:GEE196631 GOA196625:GOA196631 GXW196625:GXW196631 HHS196625:HHS196631 HRO196625:HRO196631 IBK196625:IBK196631 ILG196625:ILG196631 IVC196625:IVC196631 JEY196625:JEY196631 JOU196625:JOU196631 JYQ196625:JYQ196631 KIM196625:KIM196631 KSI196625:KSI196631 LCE196625:LCE196631 LMA196625:LMA196631 LVW196625:LVW196631 MFS196625:MFS196631 MPO196625:MPO196631 MZK196625:MZK196631 NJG196625:NJG196631 NTC196625:NTC196631 OCY196625:OCY196631 OMU196625:OMU196631 OWQ196625:OWQ196631 PGM196625:PGM196631 PQI196625:PQI196631 QAE196625:QAE196631 QKA196625:QKA196631 QTW196625:QTW196631 RDS196625:RDS196631 RNO196625:RNO196631 RXK196625:RXK196631 SHG196625:SHG196631 SRC196625:SRC196631 TAY196625:TAY196631 TKU196625:TKU196631 TUQ196625:TUQ196631 UEM196625:UEM196631 UOI196625:UOI196631 UYE196625:UYE196631 VIA196625:VIA196631 VRW196625:VRW196631 WBS196625:WBS196631 WLO196625:WLO196631 WVK196625:WVK196631 C262161:C262167 IY262161:IY262167 SU262161:SU262167 ACQ262161:ACQ262167 AMM262161:AMM262167 AWI262161:AWI262167 BGE262161:BGE262167 BQA262161:BQA262167 BZW262161:BZW262167 CJS262161:CJS262167 CTO262161:CTO262167 DDK262161:DDK262167 DNG262161:DNG262167 DXC262161:DXC262167 EGY262161:EGY262167 EQU262161:EQU262167 FAQ262161:FAQ262167 FKM262161:FKM262167 FUI262161:FUI262167 GEE262161:GEE262167 GOA262161:GOA262167 GXW262161:GXW262167 HHS262161:HHS262167 HRO262161:HRO262167 IBK262161:IBK262167 ILG262161:ILG262167 IVC262161:IVC262167 JEY262161:JEY262167 JOU262161:JOU262167 JYQ262161:JYQ262167 KIM262161:KIM262167 KSI262161:KSI262167 LCE262161:LCE262167 LMA262161:LMA262167 LVW262161:LVW262167 MFS262161:MFS262167 MPO262161:MPO262167 MZK262161:MZK262167 NJG262161:NJG262167 NTC262161:NTC262167 OCY262161:OCY262167 OMU262161:OMU262167 OWQ262161:OWQ262167 PGM262161:PGM262167 PQI262161:PQI262167 QAE262161:QAE262167 QKA262161:QKA262167 QTW262161:QTW262167 RDS262161:RDS262167 RNO262161:RNO262167 RXK262161:RXK262167 SHG262161:SHG262167 SRC262161:SRC262167 TAY262161:TAY262167 TKU262161:TKU262167 TUQ262161:TUQ262167 UEM262161:UEM262167 UOI262161:UOI262167 UYE262161:UYE262167 VIA262161:VIA262167 VRW262161:VRW262167 WBS262161:WBS262167 WLO262161:WLO262167 WVK262161:WVK262167 C327697:C327703 IY327697:IY327703 SU327697:SU327703 ACQ327697:ACQ327703 AMM327697:AMM327703 AWI327697:AWI327703 BGE327697:BGE327703 BQA327697:BQA327703 BZW327697:BZW327703 CJS327697:CJS327703 CTO327697:CTO327703 DDK327697:DDK327703 DNG327697:DNG327703 DXC327697:DXC327703 EGY327697:EGY327703 EQU327697:EQU327703 FAQ327697:FAQ327703 FKM327697:FKM327703 FUI327697:FUI327703 GEE327697:GEE327703 GOA327697:GOA327703 GXW327697:GXW327703 HHS327697:HHS327703 HRO327697:HRO327703 IBK327697:IBK327703 ILG327697:ILG327703 IVC327697:IVC327703 JEY327697:JEY327703 JOU327697:JOU327703 JYQ327697:JYQ327703 KIM327697:KIM327703 KSI327697:KSI327703 LCE327697:LCE327703 LMA327697:LMA327703 LVW327697:LVW327703 MFS327697:MFS327703 MPO327697:MPO327703 MZK327697:MZK327703 NJG327697:NJG327703 NTC327697:NTC327703 OCY327697:OCY327703 OMU327697:OMU327703 OWQ327697:OWQ327703 PGM327697:PGM327703 PQI327697:PQI327703 QAE327697:QAE327703 QKA327697:QKA327703 QTW327697:QTW327703 RDS327697:RDS327703 RNO327697:RNO327703 RXK327697:RXK327703 SHG327697:SHG327703 SRC327697:SRC327703 TAY327697:TAY327703 TKU327697:TKU327703 TUQ327697:TUQ327703 UEM327697:UEM327703 UOI327697:UOI327703 UYE327697:UYE327703 VIA327697:VIA327703 VRW327697:VRW327703 WBS327697:WBS327703 WLO327697:WLO327703 WVK327697:WVK327703 C393233:C393239 IY393233:IY393239 SU393233:SU393239 ACQ393233:ACQ393239 AMM393233:AMM393239 AWI393233:AWI393239 BGE393233:BGE393239 BQA393233:BQA393239 BZW393233:BZW393239 CJS393233:CJS393239 CTO393233:CTO393239 DDK393233:DDK393239 DNG393233:DNG393239 DXC393233:DXC393239 EGY393233:EGY393239 EQU393233:EQU393239 FAQ393233:FAQ393239 FKM393233:FKM393239 FUI393233:FUI393239 GEE393233:GEE393239 GOA393233:GOA393239 GXW393233:GXW393239 HHS393233:HHS393239 HRO393233:HRO393239 IBK393233:IBK393239 ILG393233:ILG393239 IVC393233:IVC393239 JEY393233:JEY393239 JOU393233:JOU393239 JYQ393233:JYQ393239 KIM393233:KIM393239 KSI393233:KSI393239 LCE393233:LCE393239 LMA393233:LMA393239 LVW393233:LVW393239 MFS393233:MFS393239 MPO393233:MPO393239 MZK393233:MZK393239 NJG393233:NJG393239 NTC393233:NTC393239 OCY393233:OCY393239 OMU393233:OMU393239 OWQ393233:OWQ393239 PGM393233:PGM393239 PQI393233:PQI393239 QAE393233:QAE393239 QKA393233:QKA393239 QTW393233:QTW393239 RDS393233:RDS393239 RNO393233:RNO393239 RXK393233:RXK393239 SHG393233:SHG393239 SRC393233:SRC393239 TAY393233:TAY393239 TKU393233:TKU393239 TUQ393233:TUQ393239 UEM393233:UEM393239 UOI393233:UOI393239 UYE393233:UYE393239 VIA393233:VIA393239 VRW393233:VRW393239 WBS393233:WBS393239 WLO393233:WLO393239 WVK393233:WVK393239 C458769:C458775 IY458769:IY458775 SU458769:SU458775 ACQ458769:ACQ458775 AMM458769:AMM458775 AWI458769:AWI458775 BGE458769:BGE458775 BQA458769:BQA458775 BZW458769:BZW458775 CJS458769:CJS458775 CTO458769:CTO458775 DDK458769:DDK458775 DNG458769:DNG458775 DXC458769:DXC458775 EGY458769:EGY458775 EQU458769:EQU458775 FAQ458769:FAQ458775 FKM458769:FKM458775 FUI458769:FUI458775 GEE458769:GEE458775 GOA458769:GOA458775 GXW458769:GXW458775 HHS458769:HHS458775 HRO458769:HRO458775 IBK458769:IBK458775 ILG458769:ILG458775 IVC458769:IVC458775 JEY458769:JEY458775 JOU458769:JOU458775 JYQ458769:JYQ458775 KIM458769:KIM458775 KSI458769:KSI458775 LCE458769:LCE458775 LMA458769:LMA458775 LVW458769:LVW458775 MFS458769:MFS458775 MPO458769:MPO458775 MZK458769:MZK458775 NJG458769:NJG458775 NTC458769:NTC458775 OCY458769:OCY458775 OMU458769:OMU458775 OWQ458769:OWQ458775 PGM458769:PGM458775 PQI458769:PQI458775 QAE458769:QAE458775 QKA458769:QKA458775 QTW458769:QTW458775 RDS458769:RDS458775 RNO458769:RNO458775 RXK458769:RXK458775 SHG458769:SHG458775 SRC458769:SRC458775 TAY458769:TAY458775 TKU458769:TKU458775 TUQ458769:TUQ458775 UEM458769:UEM458775 UOI458769:UOI458775 UYE458769:UYE458775 VIA458769:VIA458775 VRW458769:VRW458775 WBS458769:WBS458775 WLO458769:WLO458775 WVK458769:WVK458775 C524305:C524311 IY524305:IY524311 SU524305:SU524311 ACQ524305:ACQ524311 AMM524305:AMM524311 AWI524305:AWI524311 BGE524305:BGE524311 BQA524305:BQA524311 BZW524305:BZW524311 CJS524305:CJS524311 CTO524305:CTO524311 DDK524305:DDK524311 DNG524305:DNG524311 DXC524305:DXC524311 EGY524305:EGY524311 EQU524305:EQU524311 FAQ524305:FAQ524311 FKM524305:FKM524311 FUI524305:FUI524311 GEE524305:GEE524311 GOA524305:GOA524311 GXW524305:GXW524311 HHS524305:HHS524311 HRO524305:HRO524311 IBK524305:IBK524311 ILG524305:ILG524311 IVC524305:IVC524311 JEY524305:JEY524311 JOU524305:JOU524311 JYQ524305:JYQ524311 KIM524305:KIM524311 KSI524305:KSI524311 LCE524305:LCE524311 LMA524305:LMA524311 LVW524305:LVW524311 MFS524305:MFS524311 MPO524305:MPO524311 MZK524305:MZK524311 NJG524305:NJG524311 NTC524305:NTC524311 OCY524305:OCY524311 OMU524305:OMU524311 OWQ524305:OWQ524311 PGM524305:PGM524311 PQI524305:PQI524311 QAE524305:QAE524311 QKA524305:QKA524311 QTW524305:QTW524311 RDS524305:RDS524311 RNO524305:RNO524311 RXK524305:RXK524311 SHG524305:SHG524311 SRC524305:SRC524311 TAY524305:TAY524311 TKU524305:TKU524311 TUQ524305:TUQ524311 UEM524305:UEM524311 UOI524305:UOI524311 UYE524305:UYE524311 VIA524305:VIA524311 VRW524305:VRW524311 WBS524305:WBS524311 WLO524305:WLO524311 WVK524305:WVK524311 C589841:C589847 IY589841:IY589847 SU589841:SU589847 ACQ589841:ACQ589847 AMM589841:AMM589847 AWI589841:AWI589847 BGE589841:BGE589847 BQA589841:BQA589847 BZW589841:BZW589847 CJS589841:CJS589847 CTO589841:CTO589847 DDK589841:DDK589847 DNG589841:DNG589847 DXC589841:DXC589847 EGY589841:EGY589847 EQU589841:EQU589847 FAQ589841:FAQ589847 FKM589841:FKM589847 FUI589841:FUI589847 GEE589841:GEE589847 GOA589841:GOA589847 GXW589841:GXW589847 HHS589841:HHS589847 HRO589841:HRO589847 IBK589841:IBK589847 ILG589841:ILG589847 IVC589841:IVC589847 JEY589841:JEY589847 JOU589841:JOU589847 JYQ589841:JYQ589847 KIM589841:KIM589847 KSI589841:KSI589847 LCE589841:LCE589847 LMA589841:LMA589847 LVW589841:LVW589847 MFS589841:MFS589847 MPO589841:MPO589847 MZK589841:MZK589847 NJG589841:NJG589847 NTC589841:NTC589847 OCY589841:OCY589847 OMU589841:OMU589847 OWQ589841:OWQ589847 PGM589841:PGM589847 PQI589841:PQI589847 QAE589841:QAE589847 QKA589841:QKA589847 QTW589841:QTW589847 RDS589841:RDS589847 RNO589841:RNO589847 RXK589841:RXK589847 SHG589841:SHG589847 SRC589841:SRC589847 TAY589841:TAY589847 TKU589841:TKU589847 TUQ589841:TUQ589847 UEM589841:UEM589847 UOI589841:UOI589847 UYE589841:UYE589847 VIA589841:VIA589847 VRW589841:VRW589847 WBS589841:WBS589847 WLO589841:WLO589847 WVK589841:WVK589847 C655377:C655383 IY655377:IY655383 SU655377:SU655383 ACQ655377:ACQ655383 AMM655377:AMM655383 AWI655377:AWI655383 BGE655377:BGE655383 BQA655377:BQA655383 BZW655377:BZW655383 CJS655377:CJS655383 CTO655377:CTO655383 DDK655377:DDK655383 DNG655377:DNG655383 DXC655377:DXC655383 EGY655377:EGY655383 EQU655377:EQU655383 FAQ655377:FAQ655383 FKM655377:FKM655383 FUI655377:FUI655383 GEE655377:GEE655383 GOA655377:GOA655383 GXW655377:GXW655383 HHS655377:HHS655383 HRO655377:HRO655383 IBK655377:IBK655383 ILG655377:ILG655383 IVC655377:IVC655383 JEY655377:JEY655383 JOU655377:JOU655383 JYQ655377:JYQ655383 KIM655377:KIM655383 KSI655377:KSI655383 LCE655377:LCE655383 LMA655377:LMA655383 LVW655377:LVW655383 MFS655377:MFS655383 MPO655377:MPO655383 MZK655377:MZK655383 NJG655377:NJG655383 NTC655377:NTC655383 OCY655377:OCY655383 OMU655377:OMU655383 OWQ655377:OWQ655383 PGM655377:PGM655383 PQI655377:PQI655383 QAE655377:QAE655383 QKA655377:QKA655383 QTW655377:QTW655383 RDS655377:RDS655383 RNO655377:RNO655383 RXK655377:RXK655383 SHG655377:SHG655383 SRC655377:SRC655383 TAY655377:TAY655383 TKU655377:TKU655383 TUQ655377:TUQ655383 UEM655377:UEM655383 UOI655377:UOI655383 UYE655377:UYE655383 VIA655377:VIA655383 VRW655377:VRW655383 WBS655377:WBS655383 WLO655377:WLO655383 WVK655377:WVK655383 C720913:C720919 IY720913:IY720919 SU720913:SU720919 ACQ720913:ACQ720919 AMM720913:AMM720919 AWI720913:AWI720919 BGE720913:BGE720919 BQA720913:BQA720919 BZW720913:BZW720919 CJS720913:CJS720919 CTO720913:CTO720919 DDK720913:DDK720919 DNG720913:DNG720919 DXC720913:DXC720919 EGY720913:EGY720919 EQU720913:EQU720919 FAQ720913:FAQ720919 FKM720913:FKM720919 FUI720913:FUI720919 GEE720913:GEE720919 GOA720913:GOA720919 GXW720913:GXW720919 HHS720913:HHS720919 HRO720913:HRO720919 IBK720913:IBK720919 ILG720913:ILG720919 IVC720913:IVC720919 JEY720913:JEY720919 JOU720913:JOU720919 JYQ720913:JYQ720919 KIM720913:KIM720919 KSI720913:KSI720919 LCE720913:LCE720919 LMA720913:LMA720919 LVW720913:LVW720919 MFS720913:MFS720919 MPO720913:MPO720919 MZK720913:MZK720919 NJG720913:NJG720919 NTC720913:NTC720919 OCY720913:OCY720919 OMU720913:OMU720919 OWQ720913:OWQ720919 PGM720913:PGM720919 PQI720913:PQI720919 QAE720913:QAE720919 QKA720913:QKA720919 QTW720913:QTW720919 RDS720913:RDS720919 RNO720913:RNO720919 RXK720913:RXK720919 SHG720913:SHG720919 SRC720913:SRC720919 TAY720913:TAY720919 TKU720913:TKU720919 TUQ720913:TUQ720919 UEM720913:UEM720919 UOI720913:UOI720919 UYE720913:UYE720919 VIA720913:VIA720919 VRW720913:VRW720919 WBS720913:WBS720919 WLO720913:WLO720919 WVK720913:WVK720919 C786449:C786455 IY786449:IY786455 SU786449:SU786455 ACQ786449:ACQ786455 AMM786449:AMM786455 AWI786449:AWI786455 BGE786449:BGE786455 BQA786449:BQA786455 BZW786449:BZW786455 CJS786449:CJS786455 CTO786449:CTO786455 DDK786449:DDK786455 DNG786449:DNG786455 DXC786449:DXC786455 EGY786449:EGY786455 EQU786449:EQU786455 FAQ786449:FAQ786455 FKM786449:FKM786455 FUI786449:FUI786455 GEE786449:GEE786455 GOA786449:GOA786455 GXW786449:GXW786455 HHS786449:HHS786455 HRO786449:HRO786455 IBK786449:IBK786455 ILG786449:ILG786455 IVC786449:IVC786455 JEY786449:JEY786455 JOU786449:JOU786455 JYQ786449:JYQ786455 KIM786449:KIM786455 KSI786449:KSI786455 LCE786449:LCE786455 LMA786449:LMA786455 LVW786449:LVW786455 MFS786449:MFS786455 MPO786449:MPO786455 MZK786449:MZK786455 NJG786449:NJG786455 NTC786449:NTC786455 OCY786449:OCY786455 OMU786449:OMU786455 OWQ786449:OWQ786455 PGM786449:PGM786455 PQI786449:PQI786455 QAE786449:QAE786455 QKA786449:QKA786455 QTW786449:QTW786455 RDS786449:RDS786455 RNO786449:RNO786455 RXK786449:RXK786455 SHG786449:SHG786455 SRC786449:SRC786455 TAY786449:TAY786455 TKU786449:TKU786455 TUQ786449:TUQ786455 UEM786449:UEM786455 UOI786449:UOI786455 UYE786449:UYE786455 VIA786449:VIA786455 VRW786449:VRW786455 WBS786449:WBS786455 WLO786449:WLO786455 WVK786449:WVK786455 C851985:C851991 IY851985:IY851991 SU851985:SU851991 ACQ851985:ACQ851991 AMM851985:AMM851991 AWI851985:AWI851991 BGE851985:BGE851991 BQA851985:BQA851991 BZW851985:BZW851991 CJS851985:CJS851991 CTO851985:CTO851991 DDK851985:DDK851991 DNG851985:DNG851991 DXC851985:DXC851991 EGY851985:EGY851991 EQU851985:EQU851991 FAQ851985:FAQ851991 FKM851985:FKM851991 FUI851985:FUI851991 GEE851985:GEE851991 GOA851985:GOA851991 GXW851985:GXW851991 HHS851985:HHS851991 HRO851985:HRO851991 IBK851985:IBK851991 ILG851985:ILG851991 IVC851985:IVC851991 JEY851985:JEY851991 JOU851985:JOU851991 JYQ851985:JYQ851991 KIM851985:KIM851991 KSI851985:KSI851991 LCE851985:LCE851991 LMA851985:LMA851991 LVW851985:LVW851991 MFS851985:MFS851991 MPO851985:MPO851991 MZK851985:MZK851991 NJG851985:NJG851991 NTC851985:NTC851991 OCY851985:OCY851991 OMU851985:OMU851991 OWQ851985:OWQ851991 PGM851985:PGM851991 PQI851985:PQI851991 QAE851985:QAE851991 QKA851985:QKA851991 QTW851985:QTW851991 RDS851985:RDS851991 RNO851985:RNO851991 RXK851985:RXK851991 SHG851985:SHG851991 SRC851985:SRC851991 TAY851985:TAY851991 TKU851985:TKU851991 TUQ851985:TUQ851991 UEM851985:UEM851991 UOI851985:UOI851991 UYE851985:UYE851991 VIA851985:VIA851991 VRW851985:VRW851991 WBS851985:WBS851991 WLO851985:WLO851991 WVK851985:WVK851991 C917521:C917527 IY917521:IY917527 SU917521:SU917527 ACQ917521:ACQ917527 AMM917521:AMM917527 AWI917521:AWI917527 BGE917521:BGE917527 BQA917521:BQA917527 BZW917521:BZW917527 CJS917521:CJS917527 CTO917521:CTO917527 DDK917521:DDK917527 DNG917521:DNG917527 DXC917521:DXC917527 EGY917521:EGY917527 EQU917521:EQU917527 FAQ917521:FAQ917527 FKM917521:FKM917527 FUI917521:FUI917527 GEE917521:GEE917527 GOA917521:GOA917527 GXW917521:GXW917527 HHS917521:HHS917527 HRO917521:HRO917527 IBK917521:IBK917527 ILG917521:ILG917527 IVC917521:IVC917527 JEY917521:JEY917527 JOU917521:JOU917527 JYQ917521:JYQ917527 KIM917521:KIM917527 KSI917521:KSI917527 LCE917521:LCE917527 LMA917521:LMA917527 LVW917521:LVW917527 MFS917521:MFS917527 MPO917521:MPO917527 MZK917521:MZK917527 NJG917521:NJG917527 NTC917521:NTC917527 OCY917521:OCY917527 OMU917521:OMU917527 OWQ917521:OWQ917527 PGM917521:PGM917527 PQI917521:PQI917527 QAE917521:QAE917527 QKA917521:QKA917527 QTW917521:QTW917527 RDS917521:RDS917527 RNO917521:RNO917527 RXK917521:RXK917527 SHG917521:SHG917527 SRC917521:SRC917527 TAY917521:TAY917527 TKU917521:TKU917527 TUQ917521:TUQ917527 UEM917521:UEM917527 UOI917521:UOI917527 UYE917521:UYE917527 VIA917521:VIA917527 VRW917521:VRW917527 WBS917521:WBS917527 WLO917521:WLO917527 WVK917521:WVK917527 C983057:C983063 IY983057:IY983063 SU983057:SU983063 ACQ983057:ACQ983063 AMM983057:AMM983063 AWI983057:AWI983063 BGE983057:BGE983063 BQA983057:BQA983063 BZW983057:BZW983063 CJS983057:CJS983063 CTO983057:CTO983063 DDK983057:DDK983063 DNG983057:DNG983063 DXC983057:DXC983063 EGY983057:EGY983063 EQU983057:EQU983063 FAQ983057:FAQ983063 FKM983057:FKM983063 FUI983057:FUI983063 GEE983057:GEE983063 GOA983057:GOA983063 GXW983057:GXW983063 HHS983057:HHS983063 HRO983057:HRO983063 IBK983057:IBK983063 ILG983057:ILG983063 IVC983057:IVC983063 JEY983057:JEY983063 JOU983057:JOU983063 JYQ983057:JYQ983063 KIM983057:KIM983063 KSI983057:KSI983063 LCE983057:LCE983063 LMA983057:LMA983063 LVW983057:LVW983063 MFS983057:MFS983063 MPO983057:MPO983063 MZK983057:MZK983063 NJG983057:NJG983063 NTC983057:NTC983063 OCY983057:OCY983063 OMU983057:OMU983063 OWQ983057:OWQ983063 PGM983057:PGM983063 PQI983057:PQI983063 QAE983057:QAE983063 QKA983057:QKA983063 QTW983057:QTW983063 RDS983057:RDS983063 RNO983057:RNO983063 RXK983057:RXK983063 SHG983057:SHG983063 SRC983057:SRC983063 TAY983057:TAY983063 TKU983057:TKU983063 TUQ983057:TUQ983063 UEM983057:UEM983063 UOI983057:UOI983063 UYE983057:UYE983063 VIA983057:VIA983063 VRW983057:VRW983063 WBS983057:WBS983063 WLO983057:WLO983063 WVK983057:WVK983063 C65542:C65550 IY65542:IY65550 SU65542:SU65550 ACQ65542:ACQ65550 AMM65542:AMM65550 AWI65542:AWI65550 BGE65542:BGE65550 BQA65542:BQA65550 BZW65542:BZW65550 CJS65542:CJS65550 CTO65542:CTO65550 DDK65542:DDK65550 DNG65542:DNG65550 DXC65542:DXC65550 EGY65542:EGY65550 EQU65542:EQU65550 FAQ65542:FAQ65550 FKM65542:FKM65550 FUI65542:FUI65550 GEE65542:GEE65550 GOA65542:GOA65550 GXW65542:GXW65550 HHS65542:HHS65550 HRO65542:HRO65550 IBK65542:IBK65550 ILG65542:ILG65550 IVC65542:IVC65550 JEY65542:JEY65550 JOU65542:JOU65550 JYQ65542:JYQ65550 KIM65542:KIM65550 KSI65542:KSI65550 LCE65542:LCE65550 LMA65542:LMA65550 LVW65542:LVW65550 MFS65542:MFS65550 MPO65542:MPO65550 MZK65542:MZK65550 NJG65542:NJG65550 NTC65542:NTC65550 OCY65542:OCY65550 OMU65542:OMU65550 OWQ65542:OWQ65550 PGM65542:PGM65550 PQI65542:PQI65550 QAE65542:QAE65550 QKA65542:QKA65550 QTW65542:QTW65550 RDS65542:RDS65550 RNO65542:RNO65550 RXK65542:RXK65550 SHG65542:SHG65550 SRC65542:SRC65550 TAY65542:TAY65550 TKU65542:TKU65550 TUQ65542:TUQ65550 UEM65542:UEM65550 UOI65542:UOI65550 UYE65542:UYE65550 VIA65542:VIA65550 VRW65542:VRW65550 WBS65542:WBS65550 WLO65542:WLO65550 WVK65542:WVK65550 C131078:C131086 IY131078:IY131086 SU131078:SU131086 ACQ131078:ACQ131086 AMM131078:AMM131086 AWI131078:AWI131086 BGE131078:BGE131086 BQA131078:BQA131086 BZW131078:BZW131086 CJS131078:CJS131086 CTO131078:CTO131086 DDK131078:DDK131086 DNG131078:DNG131086 DXC131078:DXC131086 EGY131078:EGY131086 EQU131078:EQU131086 FAQ131078:FAQ131086 FKM131078:FKM131086 FUI131078:FUI131086 GEE131078:GEE131086 GOA131078:GOA131086 GXW131078:GXW131086 HHS131078:HHS131086 HRO131078:HRO131086 IBK131078:IBK131086 ILG131078:ILG131086 IVC131078:IVC131086 JEY131078:JEY131086 JOU131078:JOU131086 JYQ131078:JYQ131086 KIM131078:KIM131086 KSI131078:KSI131086 LCE131078:LCE131086 LMA131078:LMA131086 LVW131078:LVW131086 MFS131078:MFS131086 MPO131078:MPO131086 MZK131078:MZK131086 NJG131078:NJG131086 NTC131078:NTC131086 OCY131078:OCY131086 OMU131078:OMU131086 OWQ131078:OWQ131086 PGM131078:PGM131086 PQI131078:PQI131086 QAE131078:QAE131086 QKA131078:QKA131086 QTW131078:QTW131086 RDS131078:RDS131086 RNO131078:RNO131086 RXK131078:RXK131086 SHG131078:SHG131086 SRC131078:SRC131086 TAY131078:TAY131086 TKU131078:TKU131086 TUQ131078:TUQ131086 UEM131078:UEM131086 UOI131078:UOI131086 UYE131078:UYE131086 VIA131078:VIA131086 VRW131078:VRW131086 WBS131078:WBS131086 WLO131078:WLO131086 WVK131078:WVK131086 C196614:C196622 IY196614:IY196622 SU196614:SU196622 ACQ196614:ACQ196622 AMM196614:AMM196622 AWI196614:AWI196622 BGE196614:BGE196622 BQA196614:BQA196622 BZW196614:BZW196622 CJS196614:CJS196622 CTO196614:CTO196622 DDK196614:DDK196622 DNG196614:DNG196622 DXC196614:DXC196622 EGY196614:EGY196622 EQU196614:EQU196622 FAQ196614:FAQ196622 FKM196614:FKM196622 FUI196614:FUI196622 GEE196614:GEE196622 GOA196614:GOA196622 GXW196614:GXW196622 HHS196614:HHS196622 HRO196614:HRO196622 IBK196614:IBK196622 ILG196614:ILG196622 IVC196614:IVC196622 JEY196614:JEY196622 JOU196614:JOU196622 JYQ196614:JYQ196622 KIM196614:KIM196622 KSI196614:KSI196622 LCE196614:LCE196622 LMA196614:LMA196622 LVW196614:LVW196622 MFS196614:MFS196622 MPO196614:MPO196622 MZK196614:MZK196622 NJG196614:NJG196622 NTC196614:NTC196622 OCY196614:OCY196622 OMU196614:OMU196622 OWQ196614:OWQ196622 PGM196614:PGM196622 PQI196614:PQI196622 QAE196614:QAE196622 QKA196614:QKA196622 QTW196614:QTW196622 RDS196614:RDS196622 RNO196614:RNO196622 RXK196614:RXK196622 SHG196614:SHG196622 SRC196614:SRC196622 TAY196614:TAY196622 TKU196614:TKU196622 TUQ196614:TUQ196622 UEM196614:UEM196622 UOI196614:UOI196622 UYE196614:UYE196622 VIA196614:VIA196622 VRW196614:VRW196622 WBS196614:WBS196622 WLO196614:WLO196622 WVK196614:WVK196622 C262150:C262158 IY262150:IY262158 SU262150:SU262158 ACQ262150:ACQ262158 AMM262150:AMM262158 AWI262150:AWI262158 BGE262150:BGE262158 BQA262150:BQA262158 BZW262150:BZW262158 CJS262150:CJS262158 CTO262150:CTO262158 DDK262150:DDK262158 DNG262150:DNG262158 DXC262150:DXC262158 EGY262150:EGY262158 EQU262150:EQU262158 FAQ262150:FAQ262158 FKM262150:FKM262158 FUI262150:FUI262158 GEE262150:GEE262158 GOA262150:GOA262158 GXW262150:GXW262158 HHS262150:HHS262158 HRO262150:HRO262158 IBK262150:IBK262158 ILG262150:ILG262158 IVC262150:IVC262158 JEY262150:JEY262158 JOU262150:JOU262158 JYQ262150:JYQ262158 KIM262150:KIM262158 KSI262150:KSI262158 LCE262150:LCE262158 LMA262150:LMA262158 LVW262150:LVW262158 MFS262150:MFS262158 MPO262150:MPO262158 MZK262150:MZK262158 NJG262150:NJG262158 NTC262150:NTC262158 OCY262150:OCY262158 OMU262150:OMU262158 OWQ262150:OWQ262158 PGM262150:PGM262158 PQI262150:PQI262158 QAE262150:QAE262158 QKA262150:QKA262158 QTW262150:QTW262158 RDS262150:RDS262158 RNO262150:RNO262158 RXK262150:RXK262158 SHG262150:SHG262158 SRC262150:SRC262158 TAY262150:TAY262158 TKU262150:TKU262158 TUQ262150:TUQ262158 UEM262150:UEM262158 UOI262150:UOI262158 UYE262150:UYE262158 VIA262150:VIA262158 VRW262150:VRW262158 WBS262150:WBS262158 WLO262150:WLO262158 WVK262150:WVK262158 C327686:C327694 IY327686:IY327694 SU327686:SU327694 ACQ327686:ACQ327694 AMM327686:AMM327694 AWI327686:AWI327694 BGE327686:BGE327694 BQA327686:BQA327694 BZW327686:BZW327694 CJS327686:CJS327694 CTO327686:CTO327694 DDK327686:DDK327694 DNG327686:DNG327694 DXC327686:DXC327694 EGY327686:EGY327694 EQU327686:EQU327694 FAQ327686:FAQ327694 FKM327686:FKM327694 FUI327686:FUI327694 GEE327686:GEE327694 GOA327686:GOA327694 GXW327686:GXW327694 HHS327686:HHS327694 HRO327686:HRO327694 IBK327686:IBK327694 ILG327686:ILG327694 IVC327686:IVC327694 JEY327686:JEY327694 JOU327686:JOU327694 JYQ327686:JYQ327694 KIM327686:KIM327694 KSI327686:KSI327694 LCE327686:LCE327694 LMA327686:LMA327694 LVW327686:LVW327694 MFS327686:MFS327694 MPO327686:MPO327694 MZK327686:MZK327694 NJG327686:NJG327694 NTC327686:NTC327694 OCY327686:OCY327694 OMU327686:OMU327694 OWQ327686:OWQ327694 PGM327686:PGM327694 PQI327686:PQI327694 QAE327686:QAE327694 QKA327686:QKA327694 QTW327686:QTW327694 RDS327686:RDS327694 RNO327686:RNO327694 RXK327686:RXK327694 SHG327686:SHG327694 SRC327686:SRC327694 TAY327686:TAY327694 TKU327686:TKU327694 TUQ327686:TUQ327694 UEM327686:UEM327694 UOI327686:UOI327694 UYE327686:UYE327694 VIA327686:VIA327694 VRW327686:VRW327694 WBS327686:WBS327694 WLO327686:WLO327694 WVK327686:WVK327694 C393222:C393230 IY393222:IY393230 SU393222:SU393230 ACQ393222:ACQ393230 AMM393222:AMM393230 AWI393222:AWI393230 BGE393222:BGE393230 BQA393222:BQA393230 BZW393222:BZW393230 CJS393222:CJS393230 CTO393222:CTO393230 DDK393222:DDK393230 DNG393222:DNG393230 DXC393222:DXC393230 EGY393222:EGY393230 EQU393222:EQU393230 FAQ393222:FAQ393230 FKM393222:FKM393230 FUI393222:FUI393230 GEE393222:GEE393230 GOA393222:GOA393230 GXW393222:GXW393230 HHS393222:HHS393230 HRO393222:HRO393230 IBK393222:IBK393230 ILG393222:ILG393230 IVC393222:IVC393230 JEY393222:JEY393230 JOU393222:JOU393230 JYQ393222:JYQ393230 KIM393222:KIM393230 KSI393222:KSI393230 LCE393222:LCE393230 LMA393222:LMA393230 LVW393222:LVW393230 MFS393222:MFS393230 MPO393222:MPO393230 MZK393222:MZK393230 NJG393222:NJG393230 NTC393222:NTC393230 OCY393222:OCY393230 OMU393222:OMU393230 OWQ393222:OWQ393230 PGM393222:PGM393230 PQI393222:PQI393230 QAE393222:QAE393230 QKA393222:QKA393230 QTW393222:QTW393230 RDS393222:RDS393230 RNO393222:RNO393230 RXK393222:RXK393230 SHG393222:SHG393230 SRC393222:SRC393230 TAY393222:TAY393230 TKU393222:TKU393230 TUQ393222:TUQ393230 UEM393222:UEM393230 UOI393222:UOI393230 UYE393222:UYE393230 VIA393222:VIA393230 VRW393222:VRW393230 WBS393222:WBS393230 WLO393222:WLO393230 WVK393222:WVK393230 C458758:C458766 IY458758:IY458766 SU458758:SU458766 ACQ458758:ACQ458766 AMM458758:AMM458766 AWI458758:AWI458766 BGE458758:BGE458766 BQA458758:BQA458766 BZW458758:BZW458766 CJS458758:CJS458766 CTO458758:CTO458766 DDK458758:DDK458766 DNG458758:DNG458766 DXC458758:DXC458766 EGY458758:EGY458766 EQU458758:EQU458766 FAQ458758:FAQ458766 FKM458758:FKM458766 FUI458758:FUI458766 GEE458758:GEE458766 GOA458758:GOA458766 GXW458758:GXW458766 HHS458758:HHS458766 HRO458758:HRO458766 IBK458758:IBK458766 ILG458758:ILG458766 IVC458758:IVC458766 JEY458758:JEY458766 JOU458758:JOU458766 JYQ458758:JYQ458766 KIM458758:KIM458766 KSI458758:KSI458766 LCE458758:LCE458766 LMA458758:LMA458766 LVW458758:LVW458766 MFS458758:MFS458766 MPO458758:MPO458766 MZK458758:MZK458766 NJG458758:NJG458766 NTC458758:NTC458766 OCY458758:OCY458766 OMU458758:OMU458766 OWQ458758:OWQ458766 PGM458758:PGM458766 PQI458758:PQI458766 QAE458758:QAE458766 QKA458758:QKA458766 QTW458758:QTW458766 RDS458758:RDS458766 RNO458758:RNO458766 RXK458758:RXK458766 SHG458758:SHG458766 SRC458758:SRC458766 TAY458758:TAY458766 TKU458758:TKU458766 TUQ458758:TUQ458766 UEM458758:UEM458766 UOI458758:UOI458766 UYE458758:UYE458766 VIA458758:VIA458766 VRW458758:VRW458766 WBS458758:WBS458766 WLO458758:WLO458766 WVK458758:WVK458766 C524294:C524302 IY524294:IY524302 SU524294:SU524302 ACQ524294:ACQ524302 AMM524294:AMM524302 AWI524294:AWI524302 BGE524294:BGE524302 BQA524294:BQA524302 BZW524294:BZW524302 CJS524294:CJS524302 CTO524294:CTO524302 DDK524294:DDK524302 DNG524294:DNG524302 DXC524294:DXC524302 EGY524294:EGY524302 EQU524294:EQU524302 FAQ524294:FAQ524302 FKM524294:FKM524302 FUI524294:FUI524302 GEE524294:GEE524302 GOA524294:GOA524302 GXW524294:GXW524302 HHS524294:HHS524302 HRO524294:HRO524302 IBK524294:IBK524302 ILG524294:ILG524302 IVC524294:IVC524302 JEY524294:JEY524302 JOU524294:JOU524302 JYQ524294:JYQ524302 KIM524294:KIM524302 KSI524294:KSI524302 LCE524294:LCE524302 LMA524294:LMA524302 LVW524294:LVW524302 MFS524294:MFS524302 MPO524294:MPO524302 MZK524294:MZK524302 NJG524294:NJG524302 NTC524294:NTC524302 OCY524294:OCY524302 OMU524294:OMU524302 OWQ524294:OWQ524302 PGM524294:PGM524302 PQI524294:PQI524302 QAE524294:QAE524302 QKA524294:QKA524302 QTW524294:QTW524302 RDS524294:RDS524302 RNO524294:RNO524302 RXK524294:RXK524302 SHG524294:SHG524302 SRC524294:SRC524302 TAY524294:TAY524302 TKU524294:TKU524302 TUQ524294:TUQ524302 UEM524294:UEM524302 UOI524294:UOI524302 UYE524294:UYE524302 VIA524294:VIA524302 VRW524294:VRW524302 WBS524294:WBS524302 WLO524294:WLO524302 WVK524294:WVK524302 C589830:C589838 IY589830:IY589838 SU589830:SU589838 ACQ589830:ACQ589838 AMM589830:AMM589838 AWI589830:AWI589838 BGE589830:BGE589838 BQA589830:BQA589838 BZW589830:BZW589838 CJS589830:CJS589838 CTO589830:CTO589838 DDK589830:DDK589838 DNG589830:DNG589838 DXC589830:DXC589838 EGY589830:EGY589838 EQU589830:EQU589838 FAQ589830:FAQ589838 FKM589830:FKM589838 FUI589830:FUI589838 GEE589830:GEE589838 GOA589830:GOA589838 GXW589830:GXW589838 HHS589830:HHS589838 HRO589830:HRO589838 IBK589830:IBK589838 ILG589830:ILG589838 IVC589830:IVC589838 JEY589830:JEY589838 JOU589830:JOU589838 JYQ589830:JYQ589838 KIM589830:KIM589838 KSI589830:KSI589838 LCE589830:LCE589838 LMA589830:LMA589838 LVW589830:LVW589838 MFS589830:MFS589838 MPO589830:MPO589838 MZK589830:MZK589838 NJG589830:NJG589838 NTC589830:NTC589838 OCY589830:OCY589838 OMU589830:OMU589838 OWQ589830:OWQ589838 PGM589830:PGM589838 PQI589830:PQI589838 QAE589830:QAE589838 QKA589830:QKA589838 QTW589830:QTW589838 RDS589830:RDS589838 RNO589830:RNO589838 RXK589830:RXK589838 SHG589830:SHG589838 SRC589830:SRC589838 TAY589830:TAY589838 TKU589830:TKU589838 TUQ589830:TUQ589838 UEM589830:UEM589838 UOI589830:UOI589838 UYE589830:UYE589838 VIA589830:VIA589838 VRW589830:VRW589838 WBS589830:WBS589838 WLO589830:WLO589838 WVK589830:WVK589838 C655366:C655374 IY655366:IY655374 SU655366:SU655374 ACQ655366:ACQ655374 AMM655366:AMM655374 AWI655366:AWI655374 BGE655366:BGE655374 BQA655366:BQA655374 BZW655366:BZW655374 CJS655366:CJS655374 CTO655366:CTO655374 DDK655366:DDK655374 DNG655366:DNG655374 DXC655366:DXC655374 EGY655366:EGY655374 EQU655366:EQU655374 FAQ655366:FAQ655374 FKM655366:FKM655374 FUI655366:FUI655374 GEE655366:GEE655374 GOA655366:GOA655374 GXW655366:GXW655374 HHS655366:HHS655374 HRO655366:HRO655374 IBK655366:IBK655374 ILG655366:ILG655374 IVC655366:IVC655374 JEY655366:JEY655374 JOU655366:JOU655374 JYQ655366:JYQ655374 KIM655366:KIM655374 KSI655366:KSI655374 LCE655366:LCE655374 LMA655366:LMA655374 LVW655366:LVW655374 MFS655366:MFS655374 MPO655366:MPO655374 MZK655366:MZK655374 NJG655366:NJG655374 NTC655366:NTC655374 OCY655366:OCY655374 OMU655366:OMU655374 OWQ655366:OWQ655374 PGM655366:PGM655374 PQI655366:PQI655374 QAE655366:QAE655374 QKA655366:QKA655374 QTW655366:QTW655374 RDS655366:RDS655374 RNO655366:RNO655374 RXK655366:RXK655374 SHG655366:SHG655374 SRC655366:SRC655374 TAY655366:TAY655374 TKU655366:TKU655374 TUQ655366:TUQ655374 UEM655366:UEM655374 UOI655366:UOI655374 UYE655366:UYE655374 VIA655366:VIA655374 VRW655366:VRW655374 WBS655366:WBS655374 WLO655366:WLO655374 WVK655366:WVK655374 C720902:C720910 IY720902:IY720910 SU720902:SU720910 ACQ720902:ACQ720910 AMM720902:AMM720910 AWI720902:AWI720910 BGE720902:BGE720910 BQA720902:BQA720910 BZW720902:BZW720910 CJS720902:CJS720910 CTO720902:CTO720910 DDK720902:DDK720910 DNG720902:DNG720910 DXC720902:DXC720910 EGY720902:EGY720910 EQU720902:EQU720910 FAQ720902:FAQ720910 FKM720902:FKM720910 FUI720902:FUI720910 GEE720902:GEE720910 GOA720902:GOA720910 GXW720902:GXW720910 HHS720902:HHS720910 HRO720902:HRO720910 IBK720902:IBK720910 ILG720902:ILG720910 IVC720902:IVC720910 JEY720902:JEY720910 JOU720902:JOU720910 JYQ720902:JYQ720910 KIM720902:KIM720910 KSI720902:KSI720910 LCE720902:LCE720910 LMA720902:LMA720910 LVW720902:LVW720910 MFS720902:MFS720910 MPO720902:MPO720910 MZK720902:MZK720910 NJG720902:NJG720910 NTC720902:NTC720910 OCY720902:OCY720910 OMU720902:OMU720910 OWQ720902:OWQ720910 PGM720902:PGM720910 PQI720902:PQI720910 QAE720902:QAE720910 QKA720902:QKA720910 QTW720902:QTW720910 RDS720902:RDS720910 RNO720902:RNO720910 RXK720902:RXK720910 SHG720902:SHG720910 SRC720902:SRC720910 TAY720902:TAY720910 TKU720902:TKU720910 TUQ720902:TUQ720910 UEM720902:UEM720910 UOI720902:UOI720910 UYE720902:UYE720910 VIA720902:VIA720910 VRW720902:VRW720910 WBS720902:WBS720910 WLO720902:WLO720910 WVK720902:WVK720910 C786438:C786446 IY786438:IY786446 SU786438:SU786446 ACQ786438:ACQ786446 AMM786438:AMM786446 AWI786438:AWI786446 BGE786438:BGE786446 BQA786438:BQA786446 BZW786438:BZW786446 CJS786438:CJS786446 CTO786438:CTO786446 DDK786438:DDK786446 DNG786438:DNG786446 DXC786438:DXC786446 EGY786438:EGY786446 EQU786438:EQU786446 FAQ786438:FAQ786446 FKM786438:FKM786446 FUI786438:FUI786446 GEE786438:GEE786446 GOA786438:GOA786446 GXW786438:GXW786446 HHS786438:HHS786446 HRO786438:HRO786446 IBK786438:IBK786446 ILG786438:ILG786446 IVC786438:IVC786446 JEY786438:JEY786446 JOU786438:JOU786446 JYQ786438:JYQ786446 KIM786438:KIM786446 KSI786438:KSI786446 LCE786438:LCE786446 LMA786438:LMA786446 LVW786438:LVW786446 MFS786438:MFS786446 MPO786438:MPO786446 MZK786438:MZK786446 NJG786438:NJG786446 NTC786438:NTC786446 OCY786438:OCY786446 OMU786438:OMU786446 OWQ786438:OWQ786446 PGM786438:PGM786446 PQI786438:PQI786446 QAE786438:QAE786446 QKA786438:QKA786446 QTW786438:QTW786446 RDS786438:RDS786446 RNO786438:RNO786446 RXK786438:RXK786446 SHG786438:SHG786446 SRC786438:SRC786446 TAY786438:TAY786446 TKU786438:TKU786446 TUQ786438:TUQ786446 UEM786438:UEM786446 UOI786438:UOI786446 UYE786438:UYE786446 VIA786438:VIA786446 VRW786438:VRW786446 WBS786438:WBS786446 WLO786438:WLO786446 WVK786438:WVK786446 C851974:C851982 IY851974:IY851982 SU851974:SU851982 ACQ851974:ACQ851982 AMM851974:AMM851982 AWI851974:AWI851982 BGE851974:BGE851982 BQA851974:BQA851982 BZW851974:BZW851982 CJS851974:CJS851982 CTO851974:CTO851982 DDK851974:DDK851982 DNG851974:DNG851982 DXC851974:DXC851982 EGY851974:EGY851982 EQU851974:EQU851982 FAQ851974:FAQ851982 FKM851974:FKM851982 FUI851974:FUI851982 GEE851974:GEE851982 GOA851974:GOA851982 GXW851974:GXW851982 HHS851974:HHS851982 HRO851974:HRO851982 IBK851974:IBK851982 ILG851974:ILG851982 IVC851974:IVC851982 JEY851974:JEY851982 JOU851974:JOU851982 JYQ851974:JYQ851982 KIM851974:KIM851982 KSI851974:KSI851982 LCE851974:LCE851982 LMA851974:LMA851982 LVW851974:LVW851982 MFS851974:MFS851982 MPO851974:MPO851982 MZK851974:MZK851982 NJG851974:NJG851982 NTC851974:NTC851982 OCY851974:OCY851982 OMU851974:OMU851982 OWQ851974:OWQ851982 PGM851974:PGM851982 PQI851974:PQI851982 QAE851974:QAE851982 QKA851974:QKA851982 QTW851974:QTW851982 RDS851974:RDS851982 RNO851974:RNO851982 RXK851974:RXK851982 SHG851974:SHG851982 SRC851974:SRC851982 TAY851974:TAY851982 TKU851974:TKU851982 TUQ851974:TUQ851982 UEM851974:UEM851982 UOI851974:UOI851982 UYE851974:UYE851982 VIA851974:VIA851982 VRW851974:VRW851982 WBS851974:WBS851982 WLO851974:WLO851982 WVK851974:WVK851982 C917510:C917518 IY917510:IY917518 SU917510:SU917518 ACQ917510:ACQ917518 AMM917510:AMM917518 AWI917510:AWI917518 BGE917510:BGE917518 BQA917510:BQA917518 BZW917510:BZW917518 CJS917510:CJS917518 CTO917510:CTO917518 DDK917510:DDK917518 DNG917510:DNG917518 DXC917510:DXC917518 EGY917510:EGY917518 EQU917510:EQU917518 FAQ917510:FAQ917518 FKM917510:FKM917518 FUI917510:FUI917518 GEE917510:GEE917518 GOA917510:GOA917518 GXW917510:GXW917518 HHS917510:HHS917518 HRO917510:HRO917518 IBK917510:IBK917518 ILG917510:ILG917518 IVC917510:IVC917518 JEY917510:JEY917518 JOU917510:JOU917518 JYQ917510:JYQ917518 KIM917510:KIM917518 KSI917510:KSI917518 LCE917510:LCE917518 LMA917510:LMA917518 LVW917510:LVW917518 MFS917510:MFS917518 MPO917510:MPO917518 MZK917510:MZK917518 NJG917510:NJG917518 NTC917510:NTC917518 OCY917510:OCY917518 OMU917510:OMU917518 OWQ917510:OWQ917518 PGM917510:PGM917518 PQI917510:PQI917518 QAE917510:QAE917518 QKA917510:QKA917518 QTW917510:QTW917518 RDS917510:RDS917518 RNO917510:RNO917518 RXK917510:RXK917518 SHG917510:SHG917518 SRC917510:SRC917518 TAY917510:TAY917518 TKU917510:TKU917518 TUQ917510:TUQ917518 UEM917510:UEM917518 UOI917510:UOI917518 UYE917510:UYE917518 VIA917510:VIA917518 VRW917510:VRW917518 WBS917510:WBS917518 WLO917510:WLO917518 WVK917510:WVK917518 C983046:C983054 IY983046:IY983054 SU983046:SU983054 ACQ983046:ACQ983054 AMM983046:AMM983054 AWI983046:AWI983054 BGE983046:BGE983054 BQA983046:BQA983054 BZW983046:BZW983054 CJS983046:CJS983054 CTO983046:CTO983054 DDK983046:DDK983054 DNG983046:DNG983054 DXC983046:DXC983054 EGY983046:EGY983054 EQU983046:EQU983054 FAQ983046:FAQ983054 FKM983046:FKM983054 FUI983046:FUI983054 GEE983046:GEE983054 GOA983046:GOA983054 GXW983046:GXW983054 HHS983046:HHS983054 HRO983046:HRO983054 IBK983046:IBK983054 ILG983046:ILG983054 IVC983046:IVC983054 JEY983046:JEY983054 JOU983046:JOU983054 JYQ983046:JYQ983054 KIM983046:KIM983054 KSI983046:KSI983054 LCE983046:LCE983054 LMA983046:LMA983054 LVW983046:LVW983054 MFS983046:MFS983054 MPO983046:MPO983054 MZK983046:MZK983054 NJG983046:NJG983054 NTC983046:NTC983054 OCY983046:OCY983054 OMU983046:OMU983054 OWQ983046:OWQ983054 PGM983046:PGM983054 PQI983046:PQI983054 QAE983046:QAE983054 QKA983046:QKA983054 QTW983046:QTW983054 RDS983046:RDS983054 RNO983046:RNO983054 RXK983046:RXK983054 SHG983046:SHG983054 SRC983046:SRC983054 TAY983046:TAY983054 TKU983046:TKU983054 TUQ983046:TUQ983054 UEM983046:UEM983054 UOI983046:UOI983054 UYE983046:UYE983054 VIA983046:VIA983054 VRW983046:VRW983054 WBS983046:WBS983054 WLO983046:WLO983054 WVK983046:WVK983054 A17:A23 IW17:IW23 SS17:SS23 ACO17:ACO23 AMK17:AMK23 AWG17:AWG23 BGC17:BGC23 BPY17:BPY23 BZU17:BZU23 CJQ17:CJQ23 CTM17:CTM23 DDI17:DDI23 DNE17:DNE23 DXA17:DXA23 EGW17:EGW23 EQS17:EQS23 FAO17:FAO23 FKK17:FKK23 FUG17:FUG23 GEC17:GEC23 GNY17:GNY23 GXU17:GXU23 HHQ17:HHQ23 HRM17:HRM23 IBI17:IBI23 ILE17:ILE23 IVA17:IVA23 JEW17:JEW23 JOS17:JOS23 JYO17:JYO23 KIK17:KIK23 KSG17:KSG23 LCC17:LCC23 LLY17:LLY23 LVU17:LVU23 MFQ17:MFQ23 MPM17:MPM23 MZI17:MZI23 NJE17:NJE23 NTA17:NTA23 OCW17:OCW23 OMS17:OMS23 OWO17:OWO23 PGK17:PGK23 PQG17:PQG23 QAC17:QAC23 QJY17:QJY23 QTU17:QTU23 RDQ17:RDQ23 RNM17:RNM23 RXI17:RXI23 SHE17:SHE23 SRA17:SRA23 TAW17:TAW23 TKS17:TKS23 TUO17:TUO23 UEK17:UEK23 UOG17:UOG23 UYC17:UYC23 VHY17:VHY23 VRU17:VRU23 WBQ17:WBQ23 WLM17:WLM23 WVI17:WVI23 A65553:A65559 IW65553:IW65559 SS65553:SS65559 ACO65553:ACO65559 AMK65553:AMK65559 AWG65553:AWG65559 BGC65553:BGC65559 BPY65553:BPY65559 BZU65553:BZU65559 CJQ65553:CJQ65559 CTM65553:CTM65559 DDI65553:DDI65559 DNE65553:DNE65559 DXA65553:DXA65559 EGW65553:EGW65559 EQS65553:EQS65559 FAO65553:FAO65559 FKK65553:FKK65559 FUG65553:FUG65559 GEC65553:GEC65559 GNY65553:GNY65559 GXU65553:GXU65559 HHQ65553:HHQ65559 HRM65553:HRM65559 IBI65553:IBI65559 ILE65553:ILE65559 IVA65553:IVA65559 JEW65553:JEW65559 JOS65553:JOS65559 JYO65553:JYO65559 KIK65553:KIK65559 KSG65553:KSG65559 LCC65553:LCC65559 LLY65553:LLY65559 LVU65553:LVU65559 MFQ65553:MFQ65559 MPM65553:MPM65559 MZI65553:MZI65559 NJE65553:NJE65559 NTA65553:NTA65559 OCW65553:OCW65559 OMS65553:OMS65559 OWO65553:OWO65559 PGK65553:PGK65559 PQG65553:PQG65559 QAC65553:QAC65559 QJY65553:QJY65559 QTU65553:QTU65559 RDQ65553:RDQ65559 RNM65553:RNM65559 RXI65553:RXI65559 SHE65553:SHE65559 SRA65553:SRA65559 TAW65553:TAW65559 TKS65553:TKS65559 TUO65553:TUO65559 UEK65553:UEK65559 UOG65553:UOG65559 UYC65553:UYC65559 VHY65553:VHY65559 VRU65553:VRU65559 WBQ65553:WBQ65559 WLM65553:WLM65559 WVI65553:WVI65559 A131089:A131095 IW131089:IW131095 SS131089:SS131095 ACO131089:ACO131095 AMK131089:AMK131095 AWG131089:AWG131095 BGC131089:BGC131095 BPY131089:BPY131095 BZU131089:BZU131095 CJQ131089:CJQ131095 CTM131089:CTM131095 DDI131089:DDI131095 DNE131089:DNE131095 DXA131089:DXA131095 EGW131089:EGW131095 EQS131089:EQS131095 FAO131089:FAO131095 FKK131089:FKK131095 FUG131089:FUG131095 GEC131089:GEC131095 GNY131089:GNY131095 GXU131089:GXU131095 HHQ131089:HHQ131095 HRM131089:HRM131095 IBI131089:IBI131095 ILE131089:ILE131095 IVA131089:IVA131095 JEW131089:JEW131095 JOS131089:JOS131095 JYO131089:JYO131095 KIK131089:KIK131095 KSG131089:KSG131095 LCC131089:LCC131095 LLY131089:LLY131095 LVU131089:LVU131095 MFQ131089:MFQ131095 MPM131089:MPM131095 MZI131089:MZI131095 NJE131089:NJE131095 NTA131089:NTA131095 OCW131089:OCW131095 OMS131089:OMS131095 OWO131089:OWO131095 PGK131089:PGK131095 PQG131089:PQG131095 QAC131089:QAC131095 QJY131089:QJY131095 QTU131089:QTU131095 RDQ131089:RDQ131095 RNM131089:RNM131095 RXI131089:RXI131095 SHE131089:SHE131095 SRA131089:SRA131095 TAW131089:TAW131095 TKS131089:TKS131095 TUO131089:TUO131095 UEK131089:UEK131095 UOG131089:UOG131095 UYC131089:UYC131095 VHY131089:VHY131095 VRU131089:VRU131095 WBQ131089:WBQ131095 WLM131089:WLM131095 WVI131089:WVI131095 A196625:A196631 IW196625:IW196631 SS196625:SS196631 ACO196625:ACO196631 AMK196625:AMK196631 AWG196625:AWG196631 BGC196625:BGC196631 BPY196625:BPY196631 BZU196625:BZU196631 CJQ196625:CJQ196631 CTM196625:CTM196631 DDI196625:DDI196631 DNE196625:DNE196631 DXA196625:DXA196631 EGW196625:EGW196631 EQS196625:EQS196631 FAO196625:FAO196631 FKK196625:FKK196631 FUG196625:FUG196631 GEC196625:GEC196631 GNY196625:GNY196631 GXU196625:GXU196631 HHQ196625:HHQ196631 HRM196625:HRM196631 IBI196625:IBI196631 ILE196625:ILE196631 IVA196625:IVA196631 JEW196625:JEW196631 JOS196625:JOS196631 JYO196625:JYO196631 KIK196625:KIK196631 KSG196625:KSG196631 LCC196625:LCC196631 LLY196625:LLY196631 LVU196625:LVU196631 MFQ196625:MFQ196631 MPM196625:MPM196631 MZI196625:MZI196631 NJE196625:NJE196631 NTA196625:NTA196631 OCW196625:OCW196631 OMS196625:OMS196631 OWO196625:OWO196631 PGK196625:PGK196631 PQG196625:PQG196631 QAC196625:QAC196631 QJY196625:QJY196631 QTU196625:QTU196631 RDQ196625:RDQ196631 RNM196625:RNM196631 RXI196625:RXI196631 SHE196625:SHE196631 SRA196625:SRA196631 TAW196625:TAW196631 TKS196625:TKS196631 TUO196625:TUO196631 UEK196625:UEK196631 UOG196625:UOG196631 UYC196625:UYC196631 VHY196625:VHY196631 VRU196625:VRU196631 WBQ196625:WBQ196631 WLM196625:WLM196631 WVI196625:WVI196631 A262161:A262167 IW262161:IW262167 SS262161:SS262167 ACO262161:ACO262167 AMK262161:AMK262167 AWG262161:AWG262167 BGC262161:BGC262167 BPY262161:BPY262167 BZU262161:BZU262167 CJQ262161:CJQ262167 CTM262161:CTM262167 DDI262161:DDI262167 DNE262161:DNE262167 DXA262161:DXA262167 EGW262161:EGW262167 EQS262161:EQS262167 FAO262161:FAO262167 FKK262161:FKK262167 FUG262161:FUG262167 GEC262161:GEC262167 GNY262161:GNY262167 GXU262161:GXU262167 HHQ262161:HHQ262167 HRM262161:HRM262167 IBI262161:IBI262167 ILE262161:ILE262167 IVA262161:IVA262167 JEW262161:JEW262167 JOS262161:JOS262167 JYO262161:JYO262167 KIK262161:KIK262167 KSG262161:KSG262167 LCC262161:LCC262167 LLY262161:LLY262167 LVU262161:LVU262167 MFQ262161:MFQ262167 MPM262161:MPM262167 MZI262161:MZI262167 NJE262161:NJE262167 NTA262161:NTA262167 OCW262161:OCW262167 OMS262161:OMS262167 OWO262161:OWO262167 PGK262161:PGK262167 PQG262161:PQG262167 QAC262161:QAC262167 QJY262161:QJY262167 QTU262161:QTU262167 RDQ262161:RDQ262167 RNM262161:RNM262167 RXI262161:RXI262167 SHE262161:SHE262167 SRA262161:SRA262167 TAW262161:TAW262167 TKS262161:TKS262167 TUO262161:TUO262167 UEK262161:UEK262167 UOG262161:UOG262167 UYC262161:UYC262167 VHY262161:VHY262167 VRU262161:VRU262167 WBQ262161:WBQ262167 WLM262161:WLM262167 WVI262161:WVI262167 A327697:A327703 IW327697:IW327703 SS327697:SS327703 ACO327697:ACO327703 AMK327697:AMK327703 AWG327697:AWG327703 BGC327697:BGC327703 BPY327697:BPY327703 BZU327697:BZU327703 CJQ327697:CJQ327703 CTM327697:CTM327703 DDI327697:DDI327703 DNE327697:DNE327703 DXA327697:DXA327703 EGW327697:EGW327703 EQS327697:EQS327703 FAO327697:FAO327703 FKK327697:FKK327703 FUG327697:FUG327703 GEC327697:GEC327703 GNY327697:GNY327703 GXU327697:GXU327703 HHQ327697:HHQ327703 HRM327697:HRM327703 IBI327697:IBI327703 ILE327697:ILE327703 IVA327697:IVA327703 JEW327697:JEW327703 JOS327697:JOS327703 JYO327697:JYO327703 KIK327697:KIK327703 KSG327697:KSG327703 LCC327697:LCC327703 LLY327697:LLY327703 LVU327697:LVU327703 MFQ327697:MFQ327703 MPM327697:MPM327703 MZI327697:MZI327703 NJE327697:NJE327703 NTA327697:NTA327703 OCW327697:OCW327703 OMS327697:OMS327703 OWO327697:OWO327703 PGK327697:PGK327703 PQG327697:PQG327703 QAC327697:QAC327703 QJY327697:QJY327703 QTU327697:QTU327703 RDQ327697:RDQ327703 RNM327697:RNM327703 RXI327697:RXI327703 SHE327697:SHE327703 SRA327697:SRA327703 TAW327697:TAW327703 TKS327697:TKS327703 TUO327697:TUO327703 UEK327697:UEK327703 UOG327697:UOG327703 UYC327697:UYC327703 VHY327697:VHY327703 VRU327697:VRU327703 WBQ327697:WBQ327703 WLM327697:WLM327703 WVI327697:WVI327703 A393233:A393239 IW393233:IW393239 SS393233:SS393239 ACO393233:ACO393239 AMK393233:AMK393239 AWG393233:AWG393239 BGC393233:BGC393239 BPY393233:BPY393239 BZU393233:BZU393239 CJQ393233:CJQ393239 CTM393233:CTM393239 DDI393233:DDI393239 DNE393233:DNE393239 DXA393233:DXA393239 EGW393233:EGW393239 EQS393233:EQS393239 FAO393233:FAO393239 FKK393233:FKK393239 FUG393233:FUG393239 GEC393233:GEC393239 GNY393233:GNY393239 GXU393233:GXU393239 HHQ393233:HHQ393239 HRM393233:HRM393239 IBI393233:IBI393239 ILE393233:ILE393239 IVA393233:IVA393239 JEW393233:JEW393239 JOS393233:JOS393239 JYO393233:JYO393239 KIK393233:KIK393239 KSG393233:KSG393239 LCC393233:LCC393239 LLY393233:LLY393239 LVU393233:LVU393239 MFQ393233:MFQ393239 MPM393233:MPM393239 MZI393233:MZI393239 NJE393233:NJE393239 NTA393233:NTA393239 OCW393233:OCW393239 OMS393233:OMS393239 OWO393233:OWO393239 PGK393233:PGK393239 PQG393233:PQG393239 QAC393233:QAC393239 QJY393233:QJY393239 QTU393233:QTU393239 RDQ393233:RDQ393239 RNM393233:RNM393239 RXI393233:RXI393239 SHE393233:SHE393239 SRA393233:SRA393239 TAW393233:TAW393239 TKS393233:TKS393239 TUO393233:TUO393239 UEK393233:UEK393239 UOG393233:UOG393239 UYC393233:UYC393239 VHY393233:VHY393239 VRU393233:VRU393239 WBQ393233:WBQ393239 WLM393233:WLM393239 WVI393233:WVI393239 A458769:A458775 IW458769:IW458775 SS458769:SS458775 ACO458769:ACO458775 AMK458769:AMK458775 AWG458769:AWG458775 BGC458769:BGC458775 BPY458769:BPY458775 BZU458769:BZU458775 CJQ458769:CJQ458775 CTM458769:CTM458775 DDI458769:DDI458775 DNE458769:DNE458775 DXA458769:DXA458775 EGW458769:EGW458775 EQS458769:EQS458775 FAO458769:FAO458775 FKK458769:FKK458775 FUG458769:FUG458775 GEC458769:GEC458775 GNY458769:GNY458775 GXU458769:GXU458775 HHQ458769:HHQ458775 HRM458769:HRM458775 IBI458769:IBI458775 ILE458769:ILE458775 IVA458769:IVA458775 JEW458769:JEW458775 JOS458769:JOS458775 JYO458769:JYO458775 KIK458769:KIK458775 KSG458769:KSG458775 LCC458769:LCC458775 LLY458769:LLY458775 LVU458769:LVU458775 MFQ458769:MFQ458775 MPM458769:MPM458775 MZI458769:MZI458775 NJE458769:NJE458775 NTA458769:NTA458775 OCW458769:OCW458775 OMS458769:OMS458775 OWO458769:OWO458775 PGK458769:PGK458775 PQG458769:PQG458775 QAC458769:QAC458775 QJY458769:QJY458775 QTU458769:QTU458775 RDQ458769:RDQ458775 RNM458769:RNM458775 RXI458769:RXI458775 SHE458769:SHE458775 SRA458769:SRA458775 TAW458769:TAW458775 TKS458769:TKS458775 TUO458769:TUO458775 UEK458769:UEK458775 UOG458769:UOG458775 UYC458769:UYC458775 VHY458769:VHY458775 VRU458769:VRU458775 WBQ458769:WBQ458775 WLM458769:WLM458775 WVI458769:WVI458775 A524305:A524311 IW524305:IW524311 SS524305:SS524311 ACO524305:ACO524311 AMK524305:AMK524311 AWG524305:AWG524311 BGC524305:BGC524311 BPY524305:BPY524311 BZU524305:BZU524311 CJQ524305:CJQ524311 CTM524305:CTM524311 DDI524305:DDI524311 DNE524305:DNE524311 DXA524305:DXA524311 EGW524305:EGW524311 EQS524305:EQS524311 FAO524305:FAO524311 FKK524305:FKK524311 FUG524305:FUG524311 GEC524305:GEC524311 GNY524305:GNY524311 GXU524305:GXU524311 HHQ524305:HHQ524311 HRM524305:HRM524311 IBI524305:IBI524311 ILE524305:ILE524311 IVA524305:IVA524311 JEW524305:JEW524311 JOS524305:JOS524311 JYO524305:JYO524311 KIK524305:KIK524311 KSG524305:KSG524311 LCC524305:LCC524311 LLY524305:LLY524311 LVU524305:LVU524311 MFQ524305:MFQ524311 MPM524305:MPM524311 MZI524305:MZI524311 NJE524305:NJE524311 NTA524305:NTA524311 OCW524305:OCW524311 OMS524305:OMS524311 OWO524305:OWO524311 PGK524305:PGK524311 PQG524305:PQG524311 QAC524305:QAC524311 QJY524305:QJY524311 QTU524305:QTU524311 RDQ524305:RDQ524311 RNM524305:RNM524311 RXI524305:RXI524311 SHE524305:SHE524311 SRA524305:SRA524311 TAW524305:TAW524311 TKS524305:TKS524311 TUO524305:TUO524311 UEK524305:UEK524311 UOG524305:UOG524311 UYC524305:UYC524311 VHY524305:VHY524311 VRU524305:VRU524311 WBQ524305:WBQ524311 WLM524305:WLM524311 WVI524305:WVI524311 A589841:A589847 IW589841:IW589847 SS589841:SS589847 ACO589841:ACO589847 AMK589841:AMK589847 AWG589841:AWG589847 BGC589841:BGC589847 BPY589841:BPY589847 BZU589841:BZU589847 CJQ589841:CJQ589847 CTM589841:CTM589847 DDI589841:DDI589847 DNE589841:DNE589847 DXA589841:DXA589847 EGW589841:EGW589847 EQS589841:EQS589847 FAO589841:FAO589847 FKK589841:FKK589847 FUG589841:FUG589847 GEC589841:GEC589847 GNY589841:GNY589847 GXU589841:GXU589847 HHQ589841:HHQ589847 HRM589841:HRM589847 IBI589841:IBI589847 ILE589841:ILE589847 IVA589841:IVA589847 JEW589841:JEW589847 JOS589841:JOS589847 JYO589841:JYO589847 KIK589841:KIK589847 KSG589841:KSG589847 LCC589841:LCC589847 LLY589841:LLY589847 LVU589841:LVU589847 MFQ589841:MFQ589847 MPM589841:MPM589847 MZI589841:MZI589847 NJE589841:NJE589847 NTA589841:NTA589847 OCW589841:OCW589847 OMS589841:OMS589847 OWO589841:OWO589847 PGK589841:PGK589847 PQG589841:PQG589847 QAC589841:QAC589847 QJY589841:QJY589847 QTU589841:QTU589847 RDQ589841:RDQ589847 RNM589841:RNM589847 RXI589841:RXI589847 SHE589841:SHE589847 SRA589841:SRA589847 TAW589841:TAW589847 TKS589841:TKS589847 TUO589841:TUO589847 UEK589841:UEK589847 UOG589841:UOG589847 UYC589841:UYC589847 VHY589841:VHY589847 VRU589841:VRU589847 WBQ589841:WBQ589847 WLM589841:WLM589847 WVI589841:WVI589847 A655377:A655383 IW655377:IW655383 SS655377:SS655383 ACO655377:ACO655383 AMK655377:AMK655383 AWG655377:AWG655383 BGC655377:BGC655383 BPY655377:BPY655383 BZU655377:BZU655383 CJQ655377:CJQ655383 CTM655377:CTM655383 DDI655377:DDI655383 DNE655377:DNE655383 DXA655377:DXA655383 EGW655377:EGW655383 EQS655377:EQS655383 FAO655377:FAO655383 FKK655377:FKK655383 FUG655377:FUG655383 GEC655377:GEC655383 GNY655377:GNY655383 GXU655377:GXU655383 HHQ655377:HHQ655383 HRM655377:HRM655383 IBI655377:IBI655383 ILE655377:ILE655383 IVA655377:IVA655383 JEW655377:JEW655383 JOS655377:JOS655383 JYO655377:JYO655383 KIK655377:KIK655383 KSG655377:KSG655383 LCC655377:LCC655383 LLY655377:LLY655383 LVU655377:LVU655383 MFQ655377:MFQ655383 MPM655377:MPM655383 MZI655377:MZI655383 NJE655377:NJE655383 NTA655377:NTA655383 OCW655377:OCW655383 OMS655377:OMS655383 OWO655377:OWO655383 PGK655377:PGK655383 PQG655377:PQG655383 QAC655377:QAC655383 QJY655377:QJY655383 QTU655377:QTU655383 RDQ655377:RDQ655383 RNM655377:RNM655383 RXI655377:RXI655383 SHE655377:SHE655383 SRA655377:SRA655383 TAW655377:TAW655383 TKS655377:TKS655383 TUO655377:TUO655383 UEK655377:UEK655383 UOG655377:UOG655383 UYC655377:UYC655383 VHY655377:VHY655383 VRU655377:VRU655383 WBQ655377:WBQ655383 WLM655377:WLM655383 WVI655377:WVI655383 A720913:A720919 IW720913:IW720919 SS720913:SS720919 ACO720913:ACO720919 AMK720913:AMK720919 AWG720913:AWG720919 BGC720913:BGC720919 BPY720913:BPY720919 BZU720913:BZU720919 CJQ720913:CJQ720919 CTM720913:CTM720919 DDI720913:DDI720919 DNE720913:DNE720919 DXA720913:DXA720919 EGW720913:EGW720919 EQS720913:EQS720919 FAO720913:FAO720919 FKK720913:FKK720919 FUG720913:FUG720919 GEC720913:GEC720919 GNY720913:GNY720919 GXU720913:GXU720919 HHQ720913:HHQ720919 HRM720913:HRM720919 IBI720913:IBI720919 ILE720913:ILE720919 IVA720913:IVA720919 JEW720913:JEW720919 JOS720913:JOS720919 JYO720913:JYO720919 KIK720913:KIK720919 KSG720913:KSG720919 LCC720913:LCC720919 LLY720913:LLY720919 LVU720913:LVU720919 MFQ720913:MFQ720919 MPM720913:MPM720919 MZI720913:MZI720919 NJE720913:NJE720919 NTA720913:NTA720919 OCW720913:OCW720919 OMS720913:OMS720919 OWO720913:OWO720919 PGK720913:PGK720919 PQG720913:PQG720919 QAC720913:QAC720919 QJY720913:QJY720919 QTU720913:QTU720919 RDQ720913:RDQ720919 RNM720913:RNM720919 RXI720913:RXI720919 SHE720913:SHE720919 SRA720913:SRA720919 TAW720913:TAW720919 TKS720913:TKS720919 TUO720913:TUO720919 UEK720913:UEK720919 UOG720913:UOG720919 UYC720913:UYC720919 VHY720913:VHY720919 VRU720913:VRU720919 WBQ720913:WBQ720919 WLM720913:WLM720919 WVI720913:WVI720919 A786449:A786455 IW786449:IW786455 SS786449:SS786455 ACO786449:ACO786455 AMK786449:AMK786455 AWG786449:AWG786455 BGC786449:BGC786455 BPY786449:BPY786455 BZU786449:BZU786455 CJQ786449:CJQ786455 CTM786449:CTM786455 DDI786449:DDI786455 DNE786449:DNE786455 DXA786449:DXA786455 EGW786449:EGW786455 EQS786449:EQS786455 FAO786449:FAO786455 FKK786449:FKK786455 FUG786449:FUG786455 GEC786449:GEC786455 GNY786449:GNY786455 GXU786449:GXU786455 HHQ786449:HHQ786455 HRM786449:HRM786455 IBI786449:IBI786455 ILE786449:ILE786455 IVA786449:IVA786455 JEW786449:JEW786455 JOS786449:JOS786455 JYO786449:JYO786455 KIK786449:KIK786455 KSG786449:KSG786455 LCC786449:LCC786455 LLY786449:LLY786455 LVU786449:LVU786455 MFQ786449:MFQ786455 MPM786449:MPM786455 MZI786449:MZI786455 NJE786449:NJE786455 NTA786449:NTA786455 OCW786449:OCW786455 OMS786449:OMS786455 OWO786449:OWO786455 PGK786449:PGK786455 PQG786449:PQG786455 QAC786449:QAC786455 QJY786449:QJY786455 QTU786449:QTU786455 RDQ786449:RDQ786455 RNM786449:RNM786455 RXI786449:RXI786455 SHE786449:SHE786455 SRA786449:SRA786455 TAW786449:TAW786455 TKS786449:TKS786455 TUO786449:TUO786455 UEK786449:UEK786455 UOG786449:UOG786455 UYC786449:UYC786455 VHY786449:VHY786455 VRU786449:VRU786455 WBQ786449:WBQ786455 WLM786449:WLM786455 WVI786449:WVI786455 A851985:A851991 IW851985:IW851991 SS851985:SS851991 ACO851985:ACO851991 AMK851985:AMK851991 AWG851985:AWG851991 BGC851985:BGC851991 BPY851985:BPY851991 BZU851985:BZU851991 CJQ851985:CJQ851991 CTM851985:CTM851991 DDI851985:DDI851991 DNE851985:DNE851991 DXA851985:DXA851991 EGW851985:EGW851991 EQS851985:EQS851991 FAO851985:FAO851991 FKK851985:FKK851991 FUG851985:FUG851991 GEC851985:GEC851991 GNY851985:GNY851991 GXU851985:GXU851991 HHQ851985:HHQ851991 HRM851985:HRM851991 IBI851985:IBI851991 ILE851985:ILE851991 IVA851985:IVA851991 JEW851985:JEW851991 JOS851985:JOS851991 JYO851985:JYO851991 KIK851985:KIK851991 KSG851985:KSG851991 LCC851985:LCC851991 LLY851985:LLY851991 LVU851985:LVU851991 MFQ851985:MFQ851991 MPM851985:MPM851991 MZI851985:MZI851991 NJE851985:NJE851991 NTA851985:NTA851991 OCW851985:OCW851991 OMS851985:OMS851991 OWO851985:OWO851991 PGK851985:PGK851991 PQG851985:PQG851991 QAC851985:QAC851991 QJY851985:QJY851991 QTU851985:QTU851991 RDQ851985:RDQ851991 RNM851985:RNM851991 RXI851985:RXI851991 SHE851985:SHE851991 SRA851985:SRA851991 TAW851985:TAW851991 TKS851985:TKS851991 TUO851985:TUO851991 UEK851985:UEK851991 UOG851985:UOG851991 UYC851985:UYC851991 VHY851985:VHY851991 VRU851985:VRU851991 WBQ851985:WBQ851991 WLM851985:WLM851991 WVI851985:WVI851991 A917521:A917527 IW917521:IW917527 SS917521:SS917527 ACO917521:ACO917527 AMK917521:AMK917527 AWG917521:AWG917527 BGC917521:BGC917527 BPY917521:BPY917527 BZU917521:BZU917527 CJQ917521:CJQ917527 CTM917521:CTM917527 DDI917521:DDI917527 DNE917521:DNE917527 DXA917521:DXA917527 EGW917521:EGW917527 EQS917521:EQS917527 FAO917521:FAO917527 FKK917521:FKK917527 FUG917521:FUG917527 GEC917521:GEC917527 GNY917521:GNY917527 GXU917521:GXU917527 HHQ917521:HHQ917527 HRM917521:HRM917527 IBI917521:IBI917527 ILE917521:ILE917527 IVA917521:IVA917527 JEW917521:JEW917527 JOS917521:JOS917527 JYO917521:JYO917527 KIK917521:KIK917527 KSG917521:KSG917527 LCC917521:LCC917527 LLY917521:LLY917527 LVU917521:LVU917527 MFQ917521:MFQ917527 MPM917521:MPM917527 MZI917521:MZI917527 NJE917521:NJE917527 NTA917521:NTA917527 OCW917521:OCW917527 OMS917521:OMS917527 OWO917521:OWO917527 PGK917521:PGK917527 PQG917521:PQG917527 QAC917521:QAC917527 QJY917521:QJY917527 QTU917521:QTU917527 RDQ917521:RDQ917527 RNM917521:RNM917527 RXI917521:RXI917527 SHE917521:SHE917527 SRA917521:SRA917527 TAW917521:TAW917527 TKS917521:TKS917527 TUO917521:TUO917527 UEK917521:UEK917527 UOG917521:UOG917527 UYC917521:UYC917527 VHY917521:VHY917527 VRU917521:VRU917527 WBQ917521:WBQ917527 WLM917521:WLM917527 WVI917521:WVI917527 A983057:A983063 IW983057:IW983063 SS983057:SS983063 ACO983057:ACO983063 AMK983057:AMK983063 AWG983057:AWG983063 BGC983057:BGC983063 BPY983057:BPY983063 BZU983057:BZU983063 CJQ983057:CJQ983063 CTM983057:CTM983063 DDI983057:DDI983063 DNE983057:DNE983063 DXA983057:DXA983063 EGW983057:EGW983063 EQS983057:EQS983063 FAO983057:FAO983063 FKK983057:FKK983063 FUG983057:FUG983063 GEC983057:GEC983063 GNY983057:GNY983063 GXU983057:GXU983063 HHQ983057:HHQ983063 HRM983057:HRM983063 IBI983057:IBI983063 ILE983057:ILE983063 IVA983057:IVA983063 JEW983057:JEW983063 JOS983057:JOS983063 JYO983057:JYO983063 KIK983057:KIK983063 KSG983057:KSG983063 LCC983057:LCC983063 LLY983057:LLY983063 LVU983057:LVU983063 MFQ983057:MFQ983063 MPM983057:MPM983063 MZI983057:MZI983063 NJE983057:NJE983063 NTA983057:NTA983063 OCW983057:OCW983063 OMS983057:OMS983063 OWO983057:OWO983063 PGK983057:PGK983063 PQG983057:PQG983063 QAC983057:QAC983063 QJY983057:QJY983063 QTU983057:QTU983063 RDQ983057:RDQ983063 RNM983057:RNM983063 RXI983057:RXI983063 SHE983057:SHE983063 SRA983057:SRA983063 TAW983057:TAW983063 TKS983057:TKS983063 TUO983057:TUO983063 UEK983057:UEK983063 UOG983057:UOG983063 UYC983057:UYC983063 VHY983057:VHY983063 VRU983057:VRU983063 WBQ983057:WBQ983063 WLM983057:WLM983063 WVI983057:WVI983063 WVK7:WVK14 WLO7:WLO14 WBS7:WBS14 VRW7:VRW14 VIA7:VIA14 UYE7:UYE14 UOI7:UOI14 UEM7:UEM14 TUQ7:TUQ14 TKU7:TKU14 TAY7:TAY14 SRC7:SRC14 SHG7:SHG14 RXK7:RXK14 RNO7:RNO14 RDS7:RDS14 QTW7:QTW14 QKA7:QKA14 QAE7:QAE14 PQI7:PQI14 PGM7:PGM14 OWQ7:OWQ14 OMU7:OMU14 OCY7:OCY14 NTC7:NTC14 NJG7:NJG14 MZK7:MZK14 MPO7:MPO14 MFS7:MFS14 LVW7:LVW14 LMA7:LMA14 LCE7:LCE14 KSI7:KSI14 KIM7:KIM14 JYQ7:JYQ14 JOU7:JOU14 JEY7:JEY14 IVC7:IVC14 ILG7:ILG14 IBK7:IBK14 HRO7:HRO14 HHS7:HHS14 GXW7:GXW14 GOA7:GOA14 GEE7:GEE14 FUI7:FUI14 FKM7:FKM14 FAQ7:FAQ14 EQU7:EQU14 EGY7:EGY14 DXC7:DXC14 DNG7:DNG14 DDK7:DDK14 CTO7:CTO14 CJS7:CJS14 BZW7:BZW14 BQA7:BQA14 BGE7:BGE14 AWI7:AWI14 AMM7:AMM14 ACQ7:ACQ14 SU7:SU14 IY7:IY14 C7:C14 WVI7:WVI14 WLM7:WLM14 WBQ7:WBQ14 VRU7:VRU14 VHY7:VHY14 UYC7:UYC14 UOG7:UOG14 UEK7:UEK14 TUO7:TUO14 TKS7:TKS14 TAW7:TAW14 SRA7:SRA14 SHE7:SHE14 RXI7:RXI14 RNM7:RNM14 RDQ7:RDQ14 QTU7:QTU14 QJY7:QJY14 QAC7:QAC14 PQG7:PQG14 PGK7:PGK14 OWO7:OWO14 OMS7:OMS14 OCW7:OCW14 NTA7:NTA14 NJE7:NJE14 MZI7:MZI14 MPM7:MPM14 MFQ7:MFQ14 LVU7:LVU14 LLY7:LLY14 LCC7:LCC14 KSG7:KSG14 KIK7:KIK14 JYO7:JYO14 JOS7:JOS14 JEW7:JEW14 IVA7:IVA14 ILE7:ILE14 IBI7:IBI14 HRM7:HRM14 HHQ7:HHQ14 GXU7:GXU14 GNY7:GNY14 GEC7:GEC14 FUG7:FUG14 FKK7:FKK14 FAO7:FAO14 EQS7:EQS14 EGW7:EGW14 DXA7:DXA14 DNE7:DNE14 DDI7:DDI14 CTM7:CTM14 CJQ7:CJQ14 BZU7:BZU14 BPY7:BPY14 BGC7:BGC14 AWG7:AWG14 AMK7:AMK14 ACO7:ACO14 SS7:SS14 IW7:IW14 A7:A14" xr:uid="{00000000-0002-0000-0300-000000000000}"/>
    <dataValidation imeMode="halfAlpha" allowBlank="1" showInputMessage="1" showErrorMessage="1" sqref="WVL983057:WVL983063 B65542:B65550 IX65542:IX65550 ST65542:ST65550 ACP65542:ACP65550 AML65542:AML65550 AWH65542:AWH65550 BGD65542:BGD65550 BPZ65542:BPZ65550 BZV65542:BZV65550 CJR65542:CJR65550 CTN65542:CTN65550 DDJ65542:DDJ65550 DNF65542:DNF65550 DXB65542:DXB65550 EGX65542:EGX65550 EQT65542:EQT65550 FAP65542:FAP65550 FKL65542:FKL65550 FUH65542:FUH65550 GED65542:GED65550 GNZ65542:GNZ65550 GXV65542:GXV65550 HHR65542:HHR65550 HRN65542:HRN65550 IBJ65542:IBJ65550 ILF65542:ILF65550 IVB65542:IVB65550 JEX65542:JEX65550 JOT65542:JOT65550 JYP65542:JYP65550 KIL65542:KIL65550 KSH65542:KSH65550 LCD65542:LCD65550 LLZ65542:LLZ65550 LVV65542:LVV65550 MFR65542:MFR65550 MPN65542:MPN65550 MZJ65542:MZJ65550 NJF65542:NJF65550 NTB65542:NTB65550 OCX65542:OCX65550 OMT65542:OMT65550 OWP65542:OWP65550 PGL65542:PGL65550 PQH65542:PQH65550 QAD65542:QAD65550 QJZ65542:QJZ65550 QTV65542:QTV65550 RDR65542:RDR65550 RNN65542:RNN65550 RXJ65542:RXJ65550 SHF65542:SHF65550 SRB65542:SRB65550 TAX65542:TAX65550 TKT65542:TKT65550 TUP65542:TUP65550 UEL65542:UEL65550 UOH65542:UOH65550 UYD65542:UYD65550 VHZ65542:VHZ65550 VRV65542:VRV65550 WBR65542:WBR65550 WLN65542:WLN65550 WVJ65542:WVJ65550 B131078:B131086 IX131078:IX131086 ST131078:ST131086 ACP131078:ACP131086 AML131078:AML131086 AWH131078:AWH131086 BGD131078:BGD131086 BPZ131078:BPZ131086 BZV131078:BZV131086 CJR131078:CJR131086 CTN131078:CTN131086 DDJ131078:DDJ131086 DNF131078:DNF131086 DXB131078:DXB131086 EGX131078:EGX131086 EQT131078:EQT131086 FAP131078:FAP131086 FKL131078:FKL131086 FUH131078:FUH131086 GED131078:GED131086 GNZ131078:GNZ131086 GXV131078:GXV131086 HHR131078:HHR131086 HRN131078:HRN131086 IBJ131078:IBJ131086 ILF131078:ILF131086 IVB131078:IVB131086 JEX131078:JEX131086 JOT131078:JOT131086 JYP131078:JYP131086 KIL131078:KIL131086 KSH131078:KSH131086 LCD131078:LCD131086 LLZ131078:LLZ131086 LVV131078:LVV131086 MFR131078:MFR131086 MPN131078:MPN131086 MZJ131078:MZJ131086 NJF131078:NJF131086 NTB131078:NTB131086 OCX131078:OCX131086 OMT131078:OMT131086 OWP131078:OWP131086 PGL131078:PGL131086 PQH131078:PQH131086 QAD131078:QAD131086 QJZ131078:QJZ131086 QTV131078:QTV131086 RDR131078:RDR131086 RNN131078:RNN131086 RXJ131078:RXJ131086 SHF131078:SHF131086 SRB131078:SRB131086 TAX131078:TAX131086 TKT131078:TKT131086 TUP131078:TUP131086 UEL131078:UEL131086 UOH131078:UOH131086 UYD131078:UYD131086 VHZ131078:VHZ131086 VRV131078:VRV131086 WBR131078:WBR131086 WLN131078:WLN131086 WVJ131078:WVJ131086 B196614:B196622 IX196614:IX196622 ST196614:ST196622 ACP196614:ACP196622 AML196614:AML196622 AWH196614:AWH196622 BGD196614:BGD196622 BPZ196614:BPZ196622 BZV196614:BZV196622 CJR196614:CJR196622 CTN196614:CTN196622 DDJ196614:DDJ196622 DNF196614:DNF196622 DXB196614:DXB196622 EGX196614:EGX196622 EQT196614:EQT196622 FAP196614:FAP196622 FKL196614:FKL196622 FUH196614:FUH196622 GED196614:GED196622 GNZ196614:GNZ196622 GXV196614:GXV196622 HHR196614:HHR196622 HRN196614:HRN196622 IBJ196614:IBJ196622 ILF196614:ILF196622 IVB196614:IVB196622 JEX196614:JEX196622 JOT196614:JOT196622 JYP196614:JYP196622 KIL196614:KIL196622 KSH196614:KSH196622 LCD196614:LCD196622 LLZ196614:LLZ196622 LVV196614:LVV196622 MFR196614:MFR196622 MPN196614:MPN196622 MZJ196614:MZJ196622 NJF196614:NJF196622 NTB196614:NTB196622 OCX196614:OCX196622 OMT196614:OMT196622 OWP196614:OWP196622 PGL196614:PGL196622 PQH196614:PQH196622 QAD196614:QAD196622 QJZ196614:QJZ196622 QTV196614:QTV196622 RDR196614:RDR196622 RNN196614:RNN196622 RXJ196614:RXJ196622 SHF196614:SHF196622 SRB196614:SRB196622 TAX196614:TAX196622 TKT196614:TKT196622 TUP196614:TUP196622 UEL196614:UEL196622 UOH196614:UOH196622 UYD196614:UYD196622 VHZ196614:VHZ196622 VRV196614:VRV196622 WBR196614:WBR196622 WLN196614:WLN196622 WVJ196614:WVJ196622 B262150:B262158 IX262150:IX262158 ST262150:ST262158 ACP262150:ACP262158 AML262150:AML262158 AWH262150:AWH262158 BGD262150:BGD262158 BPZ262150:BPZ262158 BZV262150:BZV262158 CJR262150:CJR262158 CTN262150:CTN262158 DDJ262150:DDJ262158 DNF262150:DNF262158 DXB262150:DXB262158 EGX262150:EGX262158 EQT262150:EQT262158 FAP262150:FAP262158 FKL262150:FKL262158 FUH262150:FUH262158 GED262150:GED262158 GNZ262150:GNZ262158 GXV262150:GXV262158 HHR262150:HHR262158 HRN262150:HRN262158 IBJ262150:IBJ262158 ILF262150:ILF262158 IVB262150:IVB262158 JEX262150:JEX262158 JOT262150:JOT262158 JYP262150:JYP262158 KIL262150:KIL262158 KSH262150:KSH262158 LCD262150:LCD262158 LLZ262150:LLZ262158 LVV262150:LVV262158 MFR262150:MFR262158 MPN262150:MPN262158 MZJ262150:MZJ262158 NJF262150:NJF262158 NTB262150:NTB262158 OCX262150:OCX262158 OMT262150:OMT262158 OWP262150:OWP262158 PGL262150:PGL262158 PQH262150:PQH262158 QAD262150:QAD262158 QJZ262150:QJZ262158 QTV262150:QTV262158 RDR262150:RDR262158 RNN262150:RNN262158 RXJ262150:RXJ262158 SHF262150:SHF262158 SRB262150:SRB262158 TAX262150:TAX262158 TKT262150:TKT262158 TUP262150:TUP262158 UEL262150:UEL262158 UOH262150:UOH262158 UYD262150:UYD262158 VHZ262150:VHZ262158 VRV262150:VRV262158 WBR262150:WBR262158 WLN262150:WLN262158 WVJ262150:WVJ262158 B327686:B327694 IX327686:IX327694 ST327686:ST327694 ACP327686:ACP327694 AML327686:AML327694 AWH327686:AWH327694 BGD327686:BGD327694 BPZ327686:BPZ327694 BZV327686:BZV327694 CJR327686:CJR327694 CTN327686:CTN327694 DDJ327686:DDJ327694 DNF327686:DNF327694 DXB327686:DXB327694 EGX327686:EGX327694 EQT327686:EQT327694 FAP327686:FAP327694 FKL327686:FKL327694 FUH327686:FUH327694 GED327686:GED327694 GNZ327686:GNZ327694 GXV327686:GXV327694 HHR327686:HHR327694 HRN327686:HRN327694 IBJ327686:IBJ327694 ILF327686:ILF327694 IVB327686:IVB327694 JEX327686:JEX327694 JOT327686:JOT327694 JYP327686:JYP327694 KIL327686:KIL327694 KSH327686:KSH327694 LCD327686:LCD327694 LLZ327686:LLZ327694 LVV327686:LVV327694 MFR327686:MFR327694 MPN327686:MPN327694 MZJ327686:MZJ327694 NJF327686:NJF327694 NTB327686:NTB327694 OCX327686:OCX327694 OMT327686:OMT327694 OWP327686:OWP327694 PGL327686:PGL327694 PQH327686:PQH327694 QAD327686:QAD327694 QJZ327686:QJZ327694 QTV327686:QTV327694 RDR327686:RDR327694 RNN327686:RNN327694 RXJ327686:RXJ327694 SHF327686:SHF327694 SRB327686:SRB327694 TAX327686:TAX327694 TKT327686:TKT327694 TUP327686:TUP327694 UEL327686:UEL327694 UOH327686:UOH327694 UYD327686:UYD327694 VHZ327686:VHZ327694 VRV327686:VRV327694 WBR327686:WBR327694 WLN327686:WLN327694 WVJ327686:WVJ327694 B393222:B393230 IX393222:IX393230 ST393222:ST393230 ACP393222:ACP393230 AML393222:AML393230 AWH393222:AWH393230 BGD393222:BGD393230 BPZ393222:BPZ393230 BZV393222:BZV393230 CJR393222:CJR393230 CTN393222:CTN393230 DDJ393222:DDJ393230 DNF393222:DNF393230 DXB393222:DXB393230 EGX393222:EGX393230 EQT393222:EQT393230 FAP393222:FAP393230 FKL393222:FKL393230 FUH393222:FUH393230 GED393222:GED393230 GNZ393222:GNZ393230 GXV393222:GXV393230 HHR393222:HHR393230 HRN393222:HRN393230 IBJ393222:IBJ393230 ILF393222:ILF393230 IVB393222:IVB393230 JEX393222:JEX393230 JOT393222:JOT393230 JYP393222:JYP393230 KIL393222:KIL393230 KSH393222:KSH393230 LCD393222:LCD393230 LLZ393222:LLZ393230 LVV393222:LVV393230 MFR393222:MFR393230 MPN393222:MPN393230 MZJ393222:MZJ393230 NJF393222:NJF393230 NTB393222:NTB393230 OCX393222:OCX393230 OMT393222:OMT393230 OWP393222:OWP393230 PGL393222:PGL393230 PQH393222:PQH393230 QAD393222:QAD393230 QJZ393222:QJZ393230 QTV393222:QTV393230 RDR393222:RDR393230 RNN393222:RNN393230 RXJ393222:RXJ393230 SHF393222:SHF393230 SRB393222:SRB393230 TAX393222:TAX393230 TKT393222:TKT393230 TUP393222:TUP393230 UEL393222:UEL393230 UOH393222:UOH393230 UYD393222:UYD393230 VHZ393222:VHZ393230 VRV393222:VRV393230 WBR393222:WBR393230 WLN393222:WLN393230 WVJ393222:WVJ393230 B458758:B458766 IX458758:IX458766 ST458758:ST458766 ACP458758:ACP458766 AML458758:AML458766 AWH458758:AWH458766 BGD458758:BGD458766 BPZ458758:BPZ458766 BZV458758:BZV458766 CJR458758:CJR458766 CTN458758:CTN458766 DDJ458758:DDJ458766 DNF458758:DNF458766 DXB458758:DXB458766 EGX458758:EGX458766 EQT458758:EQT458766 FAP458758:FAP458766 FKL458758:FKL458766 FUH458758:FUH458766 GED458758:GED458766 GNZ458758:GNZ458766 GXV458758:GXV458766 HHR458758:HHR458766 HRN458758:HRN458766 IBJ458758:IBJ458766 ILF458758:ILF458766 IVB458758:IVB458766 JEX458758:JEX458766 JOT458758:JOT458766 JYP458758:JYP458766 KIL458758:KIL458766 KSH458758:KSH458766 LCD458758:LCD458766 LLZ458758:LLZ458766 LVV458758:LVV458766 MFR458758:MFR458766 MPN458758:MPN458766 MZJ458758:MZJ458766 NJF458758:NJF458766 NTB458758:NTB458766 OCX458758:OCX458766 OMT458758:OMT458766 OWP458758:OWP458766 PGL458758:PGL458766 PQH458758:PQH458766 QAD458758:QAD458766 QJZ458758:QJZ458766 QTV458758:QTV458766 RDR458758:RDR458766 RNN458758:RNN458766 RXJ458758:RXJ458766 SHF458758:SHF458766 SRB458758:SRB458766 TAX458758:TAX458766 TKT458758:TKT458766 TUP458758:TUP458766 UEL458758:UEL458766 UOH458758:UOH458766 UYD458758:UYD458766 VHZ458758:VHZ458766 VRV458758:VRV458766 WBR458758:WBR458766 WLN458758:WLN458766 WVJ458758:WVJ458766 B524294:B524302 IX524294:IX524302 ST524294:ST524302 ACP524294:ACP524302 AML524294:AML524302 AWH524294:AWH524302 BGD524294:BGD524302 BPZ524294:BPZ524302 BZV524294:BZV524302 CJR524294:CJR524302 CTN524294:CTN524302 DDJ524294:DDJ524302 DNF524294:DNF524302 DXB524294:DXB524302 EGX524294:EGX524302 EQT524294:EQT524302 FAP524294:FAP524302 FKL524294:FKL524302 FUH524294:FUH524302 GED524294:GED524302 GNZ524294:GNZ524302 GXV524294:GXV524302 HHR524294:HHR524302 HRN524294:HRN524302 IBJ524294:IBJ524302 ILF524294:ILF524302 IVB524294:IVB524302 JEX524294:JEX524302 JOT524294:JOT524302 JYP524294:JYP524302 KIL524294:KIL524302 KSH524294:KSH524302 LCD524294:LCD524302 LLZ524294:LLZ524302 LVV524294:LVV524302 MFR524294:MFR524302 MPN524294:MPN524302 MZJ524294:MZJ524302 NJF524294:NJF524302 NTB524294:NTB524302 OCX524294:OCX524302 OMT524294:OMT524302 OWP524294:OWP524302 PGL524294:PGL524302 PQH524294:PQH524302 QAD524294:QAD524302 QJZ524294:QJZ524302 QTV524294:QTV524302 RDR524294:RDR524302 RNN524294:RNN524302 RXJ524294:RXJ524302 SHF524294:SHF524302 SRB524294:SRB524302 TAX524294:TAX524302 TKT524294:TKT524302 TUP524294:TUP524302 UEL524294:UEL524302 UOH524294:UOH524302 UYD524294:UYD524302 VHZ524294:VHZ524302 VRV524294:VRV524302 WBR524294:WBR524302 WLN524294:WLN524302 WVJ524294:WVJ524302 B589830:B589838 IX589830:IX589838 ST589830:ST589838 ACP589830:ACP589838 AML589830:AML589838 AWH589830:AWH589838 BGD589830:BGD589838 BPZ589830:BPZ589838 BZV589830:BZV589838 CJR589830:CJR589838 CTN589830:CTN589838 DDJ589830:DDJ589838 DNF589830:DNF589838 DXB589830:DXB589838 EGX589830:EGX589838 EQT589830:EQT589838 FAP589830:FAP589838 FKL589830:FKL589838 FUH589830:FUH589838 GED589830:GED589838 GNZ589830:GNZ589838 GXV589830:GXV589838 HHR589830:HHR589838 HRN589830:HRN589838 IBJ589830:IBJ589838 ILF589830:ILF589838 IVB589830:IVB589838 JEX589830:JEX589838 JOT589830:JOT589838 JYP589830:JYP589838 KIL589830:KIL589838 KSH589830:KSH589838 LCD589830:LCD589838 LLZ589830:LLZ589838 LVV589830:LVV589838 MFR589830:MFR589838 MPN589830:MPN589838 MZJ589830:MZJ589838 NJF589830:NJF589838 NTB589830:NTB589838 OCX589830:OCX589838 OMT589830:OMT589838 OWP589830:OWP589838 PGL589830:PGL589838 PQH589830:PQH589838 QAD589830:QAD589838 QJZ589830:QJZ589838 QTV589830:QTV589838 RDR589830:RDR589838 RNN589830:RNN589838 RXJ589830:RXJ589838 SHF589830:SHF589838 SRB589830:SRB589838 TAX589830:TAX589838 TKT589830:TKT589838 TUP589830:TUP589838 UEL589830:UEL589838 UOH589830:UOH589838 UYD589830:UYD589838 VHZ589830:VHZ589838 VRV589830:VRV589838 WBR589830:WBR589838 WLN589830:WLN589838 WVJ589830:WVJ589838 B655366:B655374 IX655366:IX655374 ST655366:ST655374 ACP655366:ACP655374 AML655366:AML655374 AWH655366:AWH655374 BGD655366:BGD655374 BPZ655366:BPZ655374 BZV655366:BZV655374 CJR655366:CJR655374 CTN655366:CTN655374 DDJ655366:DDJ655374 DNF655366:DNF655374 DXB655366:DXB655374 EGX655366:EGX655374 EQT655366:EQT655374 FAP655366:FAP655374 FKL655366:FKL655374 FUH655366:FUH655374 GED655366:GED655374 GNZ655366:GNZ655374 GXV655366:GXV655374 HHR655366:HHR655374 HRN655366:HRN655374 IBJ655366:IBJ655374 ILF655366:ILF655374 IVB655366:IVB655374 JEX655366:JEX655374 JOT655366:JOT655374 JYP655366:JYP655374 KIL655366:KIL655374 KSH655366:KSH655374 LCD655366:LCD655374 LLZ655366:LLZ655374 LVV655366:LVV655374 MFR655366:MFR655374 MPN655366:MPN655374 MZJ655366:MZJ655374 NJF655366:NJF655374 NTB655366:NTB655374 OCX655366:OCX655374 OMT655366:OMT655374 OWP655366:OWP655374 PGL655366:PGL655374 PQH655366:PQH655374 QAD655366:QAD655374 QJZ655366:QJZ655374 QTV655366:QTV655374 RDR655366:RDR655374 RNN655366:RNN655374 RXJ655366:RXJ655374 SHF655366:SHF655374 SRB655366:SRB655374 TAX655366:TAX655374 TKT655366:TKT655374 TUP655366:TUP655374 UEL655366:UEL655374 UOH655366:UOH655374 UYD655366:UYD655374 VHZ655366:VHZ655374 VRV655366:VRV655374 WBR655366:WBR655374 WLN655366:WLN655374 WVJ655366:WVJ655374 B720902:B720910 IX720902:IX720910 ST720902:ST720910 ACP720902:ACP720910 AML720902:AML720910 AWH720902:AWH720910 BGD720902:BGD720910 BPZ720902:BPZ720910 BZV720902:BZV720910 CJR720902:CJR720910 CTN720902:CTN720910 DDJ720902:DDJ720910 DNF720902:DNF720910 DXB720902:DXB720910 EGX720902:EGX720910 EQT720902:EQT720910 FAP720902:FAP720910 FKL720902:FKL720910 FUH720902:FUH720910 GED720902:GED720910 GNZ720902:GNZ720910 GXV720902:GXV720910 HHR720902:HHR720910 HRN720902:HRN720910 IBJ720902:IBJ720910 ILF720902:ILF720910 IVB720902:IVB720910 JEX720902:JEX720910 JOT720902:JOT720910 JYP720902:JYP720910 KIL720902:KIL720910 KSH720902:KSH720910 LCD720902:LCD720910 LLZ720902:LLZ720910 LVV720902:LVV720910 MFR720902:MFR720910 MPN720902:MPN720910 MZJ720902:MZJ720910 NJF720902:NJF720910 NTB720902:NTB720910 OCX720902:OCX720910 OMT720902:OMT720910 OWP720902:OWP720910 PGL720902:PGL720910 PQH720902:PQH720910 QAD720902:QAD720910 QJZ720902:QJZ720910 QTV720902:QTV720910 RDR720902:RDR720910 RNN720902:RNN720910 RXJ720902:RXJ720910 SHF720902:SHF720910 SRB720902:SRB720910 TAX720902:TAX720910 TKT720902:TKT720910 TUP720902:TUP720910 UEL720902:UEL720910 UOH720902:UOH720910 UYD720902:UYD720910 VHZ720902:VHZ720910 VRV720902:VRV720910 WBR720902:WBR720910 WLN720902:WLN720910 WVJ720902:WVJ720910 B786438:B786446 IX786438:IX786446 ST786438:ST786446 ACP786438:ACP786446 AML786438:AML786446 AWH786438:AWH786446 BGD786438:BGD786446 BPZ786438:BPZ786446 BZV786438:BZV786446 CJR786438:CJR786446 CTN786438:CTN786446 DDJ786438:DDJ786446 DNF786438:DNF786446 DXB786438:DXB786446 EGX786438:EGX786446 EQT786438:EQT786446 FAP786438:FAP786446 FKL786438:FKL786446 FUH786438:FUH786446 GED786438:GED786446 GNZ786438:GNZ786446 GXV786438:GXV786446 HHR786438:HHR786446 HRN786438:HRN786446 IBJ786438:IBJ786446 ILF786438:ILF786446 IVB786438:IVB786446 JEX786438:JEX786446 JOT786438:JOT786446 JYP786438:JYP786446 KIL786438:KIL786446 KSH786438:KSH786446 LCD786438:LCD786446 LLZ786438:LLZ786446 LVV786438:LVV786446 MFR786438:MFR786446 MPN786438:MPN786446 MZJ786438:MZJ786446 NJF786438:NJF786446 NTB786438:NTB786446 OCX786438:OCX786446 OMT786438:OMT786446 OWP786438:OWP786446 PGL786438:PGL786446 PQH786438:PQH786446 QAD786438:QAD786446 QJZ786438:QJZ786446 QTV786438:QTV786446 RDR786438:RDR786446 RNN786438:RNN786446 RXJ786438:RXJ786446 SHF786438:SHF786446 SRB786438:SRB786446 TAX786438:TAX786446 TKT786438:TKT786446 TUP786438:TUP786446 UEL786438:UEL786446 UOH786438:UOH786446 UYD786438:UYD786446 VHZ786438:VHZ786446 VRV786438:VRV786446 WBR786438:WBR786446 WLN786438:WLN786446 WVJ786438:WVJ786446 B851974:B851982 IX851974:IX851982 ST851974:ST851982 ACP851974:ACP851982 AML851974:AML851982 AWH851974:AWH851982 BGD851974:BGD851982 BPZ851974:BPZ851982 BZV851974:BZV851982 CJR851974:CJR851982 CTN851974:CTN851982 DDJ851974:DDJ851982 DNF851974:DNF851982 DXB851974:DXB851982 EGX851974:EGX851982 EQT851974:EQT851982 FAP851974:FAP851982 FKL851974:FKL851982 FUH851974:FUH851982 GED851974:GED851982 GNZ851974:GNZ851982 GXV851974:GXV851982 HHR851974:HHR851982 HRN851974:HRN851982 IBJ851974:IBJ851982 ILF851974:ILF851982 IVB851974:IVB851982 JEX851974:JEX851982 JOT851974:JOT851982 JYP851974:JYP851982 KIL851974:KIL851982 KSH851974:KSH851982 LCD851974:LCD851982 LLZ851974:LLZ851982 LVV851974:LVV851982 MFR851974:MFR851982 MPN851974:MPN851982 MZJ851974:MZJ851982 NJF851974:NJF851982 NTB851974:NTB851982 OCX851974:OCX851982 OMT851974:OMT851982 OWP851974:OWP851982 PGL851974:PGL851982 PQH851974:PQH851982 QAD851974:QAD851982 QJZ851974:QJZ851982 QTV851974:QTV851982 RDR851974:RDR851982 RNN851974:RNN851982 RXJ851974:RXJ851982 SHF851974:SHF851982 SRB851974:SRB851982 TAX851974:TAX851982 TKT851974:TKT851982 TUP851974:TUP851982 UEL851974:UEL851982 UOH851974:UOH851982 UYD851974:UYD851982 VHZ851974:VHZ851982 VRV851974:VRV851982 WBR851974:WBR851982 WLN851974:WLN851982 WVJ851974:WVJ851982 B917510:B917518 IX917510:IX917518 ST917510:ST917518 ACP917510:ACP917518 AML917510:AML917518 AWH917510:AWH917518 BGD917510:BGD917518 BPZ917510:BPZ917518 BZV917510:BZV917518 CJR917510:CJR917518 CTN917510:CTN917518 DDJ917510:DDJ917518 DNF917510:DNF917518 DXB917510:DXB917518 EGX917510:EGX917518 EQT917510:EQT917518 FAP917510:FAP917518 FKL917510:FKL917518 FUH917510:FUH917518 GED917510:GED917518 GNZ917510:GNZ917518 GXV917510:GXV917518 HHR917510:HHR917518 HRN917510:HRN917518 IBJ917510:IBJ917518 ILF917510:ILF917518 IVB917510:IVB917518 JEX917510:JEX917518 JOT917510:JOT917518 JYP917510:JYP917518 KIL917510:KIL917518 KSH917510:KSH917518 LCD917510:LCD917518 LLZ917510:LLZ917518 LVV917510:LVV917518 MFR917510:MFR917518 MPN917510:MPN917518 MZJ917510:MZJ917518 NJF917510:NJF917518 NTB917510:NTB917518 OCX917510:OCX917518 OMT917510:OMT917518 OWP917510:OWP917518 PGL917510:PGL917518 PQH917510:PQH917518 QAD917510:QAD917518 QJZ917510:QJZ917518 QTV917510:QTV917518 RDR917510:RDR917518 RNN917510:RNN917518 RXJ917510:RXJ917518 SHF917510:SHF917518 SRB917510:SRB917518 TAX917510:TAX917518 TKT917510:TKT917518 TUP917510:TUP917518 UEL917510:UEL917518 UOH917510:UOH917518 UYD917510:UYD917518 VHZ917510:VHZ917518 VRV917510:VRV917518 WBR917510:WBR917518 WLN917510:WLN917518 WVJ917510:WVJ917518 B983046:B983054 IX983046:IX983054 ST983046:ST983054 ACP983046:ACP983054 AML983046:AML983054 AWH983046:AWH983054 BGD983046:BGD983054 BPZ983046:BPZ983054 BZV983046:BZV983054 CJR983046:CJR983054 CTN983046:CTN983054 DDJ983046:DDJ983054 DNF983046:DNF983054 DXB983046:DXB983054 EGX983046:EGX983054 EQT983046:EQT983054 FAP983046:FAP983054 FKL983046:FKL983054 FUH983046:FUH983054 GED983046:GED983054 GNZ983046:GNZ983054 GXV983046:GXV983054 HHR983046:HHR983054 HRN983046:HRN983054 IBJ983046:IBJ983054 ILF983046:ILF983054 IVB983046:IVB983054 JEX983046:JEX983054 JOT983046:JOT983054 JYP983046:JYP983054 KIL983046:KIL983054 KSH983046:KSH983054 LCD983046:LCD983054 LLZ983046:LLZ983054 LVV983046:LVV983054 MFR983046:MFR983054 MPN983046:MPN983054 MZJ983046:MZJ983054 NJF983046:NJF983054 NTB983046:NTB983054 OCX983046:OCX983054 OMT983046:OMT983054 OWP983046:OWP983054 PGL983046:PGL983054 PQH983046:PQH983054 QAD983046:QAD983054 QJZ983046:QJZ983054 QTV983046:QTV983054 RDR983046:RDR983054 RNN983046:RNN983054 RXJ983046:RXJ983054 SHF983046:SHF983054 SRB983046:SRB983054 TAX983046:TAX983054 TKT983046:TKT983054 TUP983046:TUP983054 UEL983046:UEL983054 UOH983046:UOH983054 UYD983046:UYD983054 VHZ983046:VHZ983054 VRV983046:VRV983054 WBR983046:WBR983054 WLN983046:WLN983054 WVJ983046:WVJ983054 B17:B23 IX17:IX23 ST17:ST23 ACP17:ACP23 AML17:AML23 AWH17:AWH23 BGD17:BGD23 BPZ17:BPZ23 BZV17:BZV23 CJR17:CJR23 CTN17:CTN23 DDJ17:DDJ23 DNF17:DNF23 DXB17:DXB23 EGX17:EGX23 EQT17:EQT23 FAP17:FAP23 FKL17:FKL23 FUH17:FUH23 GED17:GED23 GNZ17:GNZ23 GXV17:GXV23 HHR17:HHR23 HRN17:HRN23 IBJ17:IBJ23 ILF17:ILF23 IVB17:IVB23 JEX17:JEX23 JOT17:JOT23 JYP17:JYP23 KIL17:KIL23 KSH17:KSH23 LCD17:LCD23 LLZ17:LLZ23 LVV17:LVV23 MFR17:MFR23 MPN17:MPN23 MZJ17:MZJ23 NJF17:NJF23 NTB17:NTB23 OCX17:OCX23 OMT17:OMT23 OWP17:OWP23 PGL17:PGL23 PQH17:PQH23 QAD17:QAD23 QJZ17:QJZ23 QTV17:QTV23 RDR17:RDR23 RNN17:RNN23 RXJ17:RXJ23 SHF17:SHF23 SRB17:SRB23 TAX17:TAX23 TKT17:TKT23 TUP17:TUP23 UEL17:UEL23 UOH17:UOH23 UYD17:UYD23 VHZ17:VHZ23 VRV17:VRV23 WBR17:WBR23 WLN17:WLN23 WVJ17:WVJ23 B65553:B65559 IX65553:IX65559 ST65553:ST65559 ACP65553:ACP65559 AML65553:AML65559 AWH65553:AWH65559 BGD65553:BGD65559 BPZ65553:BPZ65559 BZV65553:BZV65559 CJR65553:CJR65559 CTN65553:CTN65559 DDJ65553:DDJ65559 DNF65553:DNF65559 DXB65553:DXB65559 EGX65553:EGX65559 EQT65553:EQT65559 FAP65553:FAP65559 FKL65553:FKL65559 FUH65553:FUH65559 GED65553:GED65559 GNZ65553:GNZ65559 GXV65553:GXV65559 HHR65553:HHR65559 HRN65553:HRN65559 IBJ65553:IBJ65559 ILF65553:ILF65559 IVB65553:IVB65559 JEX65553:JEX65559 JOT65553:JOT65559 JYP65553:JYP65559 KIL65553:KIL65559 KSH65553:KSH65559 LCD65553:LCD65559 LLZ65553:LLZ65559 LVV65553:LVV65559 MFR65553:MFR65559 MPN65553:MPN65559 MZJ65553:MZJ65559 NJF65553:NJF65559 NTB65553:NTB65559 OCX65553:OCX65559 OMT65553:OMT65559 OWP65553:OWP65559 PGL65553:PGL65559 PQH65553:PQH65559 QAD65553:QAD65559 QJZ65553:QJZ65559 QTV65553:QTV65559 RDR65553:RDR65559 RNN65553:RNN65559 RXJ65553:RXJ65559 SHF65553:SHF65559 SRB65553:SRB65559 TAX65553:TAX65559 TKT65553:TKT65559 TUP65553:TUP65559 UEL65553:UEL65559 UOH65553:UOH65559 UYD65553:UYD65559 VHZ65553:VHZ65559 VRV65553:VRV65559 WBR65553:WBR65559 WLN65553:WLN65559 WVJ65553:WVJ65559 B131089:B131095 IX131089:IX131095 ST131089:ST131095 ACP131089:ACP131095 AML131089:AML131095 AWH131089:AWH131095 BGD131089:BGD131095 BPZ131089:BPZ131095 BZV131089:BZV131095 CJR131089:CJR131095 CTN131089:CTN131095 DDJ131089:DDJ131095 DNF131089:DNF131095 DXB131089:DXB131095 EGX131089:EGX131095 EQT131089:EQT131095 FAP131089:FAP131095 FKL131089:FKL131095 FUH131089:FUH131095 GED131089:GED131095 GNZ131089:GNZ131095 GXV131089:GXV131095 HHR131089:HHR131095 HRN131089:HRN131095 IBJ131089:IBJ131095 ILF131089:ILF131095 IVB131089:IVB131095 JEX131089:JEX131095 JOT131089:JOT131095 JYP131089:JYP131095 KIL131089:KIL131095 KSH131089:KSH131095 LCD131089:LCD131095 LLZ131089:LLZ131095 LVV131089:LVV131095 MFR131089:MFR131095 MPN131089:MPN131095 MZJ131089:MZJ131095 NJF131089:NJF131095 NTB131089:NTB131095 OCX131089:OCX131095 OMT131089:OMT131095 OWP131089:OWP131095 PGL131089:PGL131095 PQH131089:PQH131095 QAD131089:QAD131095 QJZ131089:QJZ131095 QTV131089:QTV131095 RDR131089:RDR131095 RNN131089:RNN131095 RXJ131089:RXJ131095 SHF131089:SHF131095 SRB131089:SRB131095 TAX131089:TAX131095 TKT131089:TKT131095 TUP131089:TUP131095 UEL131089:UEL131095 UOH131089:UOH131095 UYD131089:UYD131095 VHZ131089:VHZ131095 VRV131089:VRV131095 WBR131089:WBR131095 WLN131089:WLN131095 WVJ131089:WVJ131095 B196625:B196631 IX196625:IX196631 ST196625:ST196631 ACP196625:ACP196631 AML196625:AML196631 AWH196625:AWH196631 BGD196625:BGD196631 BPZ196625:BPZ196631 BZV196625:BZV196631 CJR196625:CJR196631 CTN196625:CTN196631 DDJ196625:DDJ196631 DNF196625:DNF196631 DXB196625:DXB196631 EGX196625:EGX196631 EQT196625:EQT196631 FAP196625:FAP196631 FKL196625:FKL196631 FUH196625:FUH196631 GED196625:GED196631 GNZ196625:GNZ196631 GXV196625:GXV196631 HHR196625:HHR196631 HRN196625:HRN196631 IBJ196625:IBJ196631 ILF196625:ILF196631 IVB196625:IVB196631 JEX196625:JEX196631 JOT196625:JOT196631 JYP196625:JYP196631 KIL196625:KIL196631 KSH196625:KSH196631 LCD196625:LCD196631 LLZ196625:LLZ196631 LVV196625:LVV196631 MFR196625:MFR196631 MPN196625:MPN196631 MZJ196625:MZJ196631 NJF196625:NJF196631 NTB196625:NTB196631 OCX196625:OCX196631 OMT196625:OMT196631 OWP196625:OWP196631 PGL196625:PGL196631 PQH196625:PQH196631 QAD196625:QAD196631 QJZ196625:QJZ196631 QTV196625:QTV196631 RDR196625:RDR196631 RNN196625:RNN196631 RXJ196625:RXJ196631 SHF196625:SHF196631 SRB196625:SRB196631 TAX196625:TAX196631 TKT196625:TKT196631 TUP196625:TUP196631 UEL196625:UEL196631 UOH196625:UOH196631 UYD196625:UYD196631 VHZ196625:VHZ196631 VRV196625:VRV196631 WBR196625:WBR196631 WLN196625:WLN196631 WVJ196625:WVJ196631 B262161:B262167 IX262161:IX262167 ST262161:ST262167 ACP262161:ACP262167 AML262161:AML262167 AWH262161:AWH262167 BGD262161:BGD262167 BPZ262161:BPZ262167 BZV262161:BZV262167 CJR262161:CJR262167 CTN262161:CTN262167 DDJ262161:DDJ262167 DNF262161:DNF262167 DXB262161:DXB262167 EGX262161:EGX262167 EQT262161:EQT262167 FAP262161:FAP262167 FKL262161:FKL262167 FUH262161:FUH262167 GED262161:GED262167 GNZ262161:GNZ262167 GXV262161:GXV262167 HHR262161:HHR262167 HRN262161:HRN262167 IBJ262161:IBJ262167 ILF262161:ILF262167 IVB262161:IVB262167 JEX262161:JEX262167 JOT262161:JOT262167 JYP262161:JYP262167 KIL262161:KIL262167 KSH262161:KSH262167 LCD262161:LCD262167 LLZ262161:LLZ262167 LVV262161:LVV262167 MFR262161:MFR262167 MPN262161:MPN262167 MZJ262161:MZJ262167 NJF262161:NJF262167 NTB262161:NTB262167 OCX262161:OCX262167 OMT262161:OMT262167 OWP262161:OWP262167 PGL262161:PGL262167 PQH262161:PQH262167 QAD262161:QAD262167 QJZ262161:QJZ262167 QTV262161:QTV262167 RDR262161:RDR262167 RNN262161:RNN262167 RXJ262161:RXJ262167 SHF262161:SHF262167 SRB262161:SRB262167 TAX262161:TAX262167 TKT262161:TKT262167 TUP262161:TUP262167 UEL262161:UEL262167 UOH262161:UOH262167 UYD262161:UYD262167 VHZ262161:VHZ262167 VRV262161:VRV262167 WBR262161:WBR262167 WLN262161:WLN262167 WVJ262161:WVJ262167 B327697:B327703 IX327697:IX327703 ST327697:ST327703 ACP327697:ACP327703 AML327697:AML327703 AWH327697:AWH327703 BGD327697:BGD327703 BPZ327697:BPZ327703 BZV327697:BZV327703 CJR327697:CJR327703 CTN327697:CTN327703 DDJ327697:DDJ327703 DNF327697:DNF327703 DXB327697:DXB327703 EGX327697:EGX327703 EQT327697:EQT327703 FAP327697:FAP327703 FKL327697:FKL327703 FUH327697:FUH327703 GED327697:GED327703 GNZ327697:GNZ327703 GXV327697:GXV327703 HHR327697:HHR327703 HRN327697:HRN327703 IBJ327697:IBJ327703 ILF327697:ILF327703 IVB327697:IVB327703 JEX327697:JEX327703 JOT327697:JOT327703 JYP327697:JYP327703 KIL327697:KIL327703 KSH327697:KSH327703 LCD327697:LCD327703 LLZ327697:LLZ327703 LVV327697:LVV327703 MFR327697:MFR327703 MPN327697:MPN327703 MZJ327697:MZJ327703 NJF327697:NJF327703 NTB327697:NTB327703 OCX327697:OCX327703 OMT327697:OMT327703 OWP327697:OWP327703 PGL327697:PGL327703 PQH327697:PQH327703 QAD327697:QAD327703 QJZ327697:QJZ327703 QTV327697:QTV327703 RDR327697:RDR327703 RNN327697:RNN327703 RXJ327697:RXJ327703 SHF327697:SHF327703 SRB327697:SRB327703 TAX327697:TAX327703 TKT327697:TKT327703 TUP327697:TUP327703 UEL327697:UEL327703 UOH327697:UOH327703 UYD327697:UYD327703 VHZ327697:VHZ327703 VRV327697:VRV327703 WBR327697:WBR327703 WLN327697:WLN327703 WVJ327697:WVJ327703 B393233:B393239 IX393233:IX393239 ST393233:ST393239 ACP393233:ACP393239 AML393233:AML393239 AWH393233:AWH393239 BGD393233:BGD393239 BPZ393233:BPZ393239 BZV393233:BZV393239 CJR393233:CJR393239 CTN393233:CTN393239 DDJ393233:DDJ393239 DNF393233:DNF393239 DXB393233:DXB393239 EGX393233:EGX393239 EQT393233:EQT393239 FAP393233:FAP393239 FKL393233:FKL393239 FUH393233:FUH393239 GED393233:GED393239 GNZ393233:GNZ393239 GXV393233:GXV393239 HHR393233:HHR393239 HRN393233:HRN393239 IBJ393233:IBJ393239 ILF393233:ILF393239 IVB393233:IVB393239 JEX393233:JEX393239 JOT393233:JOT393239 JYP393233:JYP393239 KIL393233:KIL393239 KSH393233:KSH393239 LCD393233:LCD393239 LLZ393233:LLZ393239 LVV393233:LVV393239 MFR393233:MFR393239 MPN393233:MPN393239 MZJ393233:MZJ393239 NJF393233:NJF393239 NTB393233:NTB393239 OCX393233:OCX393239 OMT393233:OMT393239 OWP393233:OWP393239 PGL393233:PGL393239 PQH393233:PQH393239 QAD393233:QAD393239 QJZ393233:QJZ393239 QTV393233:QTV393239 RDR393233:RDR393239 RNN393233:RNN393239 RXJ393233:RXJ393239 SHF393233:SHF393239 SRB393233:SRB393239 TAX393233:TAX393239 TKT393233:TKT393239 TUP393233:TUP393239 UEL393233:UEL393239 UOH393233:UOH393239 UYD393233:UYD393239 VHZ393233:VHZ393239 VRV393233:VRV393239 WBR393233:WBR393239 WLN393233:WLN393239 WVJ393233:WVJ393239 B458769:B458775 IX458769:IX458775 ST458769:ST458775 ACP458769:ACP458775 AML458769:AML458775 AWH458769:AWH458775 BGD458769:BGD458775 BPZ458769:BPZ458775 BZV458769:BZV458775 CJR458769:CJR458775 CTN458769:CTN458775 DDJ458769:DDJ458775 DNF458769:DNF458775 DXB458769:DXB458775 EGX458769:EGX458775 EQT458769:EQT458775 FAP458769:FAP458775 FKL458769:FKL458775 FUH458769:FUH458775 GED458769:GED458775 GNZ458769:GNZ458775 GXV458769:GXV458775 HHR458769:HHR458775 HRN458769:HRN458775 IBJ458769:IBJ458775 ILF458769:ILF458775 IVB458769:IVB458775 JEX458769:JEX458775 JOT458769:JOT458775 JYP458769:JYP458775 KIL458769:KIL458775 KSH458769:KSH458775 LCD458769:LCD458775 LLZ458769:LLZ458775 LVV458769:LVV458775 MFR458769:MFR458775 MPN458769:MPN458775 MZJ458769:MZJ458775 NJF458769:NJF458775 NTB458769:NTB458775 OCX458769:OCX458775 OMT458769:OMT458775 OWP458769:OWP458775 PGL458769:PGL458775 PQH458769:PQH458775 QAD458769:QAD458775 QJZ458769:QJZ458775 QTV458769:QTV458775 RDR458769:RDR458775 RNN458769:RNN458775 RXJ458769:RXJ458775 SHF458769:SHF458775 SRB458769:SRB458775 TAX458769:TAX458775 TKT458769:TKT458775 TUP458769:TUP458775 UEL458769:UEL458775 UOH458769:UOH458775 UYD458769:UYD458775 VHZ458769:VHZ458775 VRV458769:VRV458775 WBR458769:WBR458775 WLN458769:WLN458775 WVJ458769:WVJ458775 B524305:B524311 IX524305:IX524311 ST524305:ST524311 ACP524305:ACP524311 AML524305:AML524311 AWH524305:AWH524311 BGD524305:BGD524311 BPZ524305:BPZ524311 BZV524305:BZV524311 CJR524305:CJR524311 CTN524305:CTN524311 DDJ524305:DDJ524311 DNF524305:DNF524311 DXB524305:DXB524311 EGX524305:EGX524311 EQT524305:EQT524311 FAP524305:FAP524311 FKL524305:FKL524311 FUH524305:FUH524311 GED524305:GED524311 GNZ524305:GNZ524311 GXV524305:GXV524311 HHR524305:HHR524311 HRN524305:HRN524311 IBJ524305:IBJ524311 ILF524305:ILF524311 IVB524305:IVB524311 JEX524305:JEX524311 JOT524305:JOT524311 JYP524305:JYP524311 KIL524305:KIL524311 KSH524305:KSH524311 LCD524305:LCD524311 LLZ524305:LLZ524311 LVV524305:LVV524311 MFR524305:MFR524311 MPN524305:MPN524311 MZJ524305:MZJ524311 NJF524305:NJF524311 NTB524305:NTB524311 OCX524305:OCX524311 OMT524305:OMT524311 OWP524305:OWP524311 PGL524305:PGL524311 PQH524305:PQH524311 QAD524305:QAD524311 QJZ524305:QJZ524311 QTV524305:QTV524311 RDR524305:RDR524311 RNN524305:RNN524311 RXJ524305:RXJ524311 SHF524305:SHF524311 SRB524305:SRB524311 TAX524305:TAX524311 TKT524305:TKT524311 TUP524305:TUP524311 UEL524305:UEL524311 UOH524305:UOH524311 UYD524305:UYD524311 VHZ524305:VHZ524311 VRV524305:VRV524311 WBR524305:WBR524311 WLN524305:WLN524311 WVJ524305:WVJ524311 B589841:B589847 IX589841:IX589847 ST589841:ST589847 ACP589841:ACP589847 AML589841:AML589847 AWH589841:AWH589847 BGD589841:BGD589847 BPZ589841:BPZ589847 BZV589841:BZV589847 CJR589841:CJR589847 CTN589841:CTN589847 DDJ589841:DDJ589847 DNF589841:DNF589847 DXB589841:DXB589847 EGX589841:EGX589847 EQT589841:EQT589847 FAP589841:FAP589847 FKL589841:FKL589847 FUH589841:FUH589847 GED589841:GED589847 GNZ589841:GNZ589847 GXV589841:GXV589847 HHR589841:HHR589847 HRN589841:HRN589847 IBJ589841:IBJ589847 ILF589841:ILF589847 IVB589841:IVB589847 JEX589841:JEX589847 JOT589841:JOT589847 JYP589841:JYP589847 KIL589841:KIL589847 KSH589841:KSH589847 LCD589841:LCD589847 LLZ589841:LLZ589847 LVV589841:LVV589847 MFR589841:MFR589847 MPN589841:MPN589847 MZJ589841:MZJ589847 NJF589841:NJF589847 NTB589841:NTB589847 OCX589841:OCX589847 OMT589841:OMT589847 OWP589841:OWP589847 PGL589841:PGL589847 PQH589841:PQH589847 QAD589841:QAD589847 QJZ589841:QJZ589847 QTV589841:QTV589847 RDR589841:RDR589847 RNN589841:RNN589847 RXJ589841:RXJ589847 SHF589841:SHF589847 SRB589841:SRB589847 TAX589841:TAX589847 TKT589841:TKT589847 TUP589841:TUP589847 UEL589841:UEL589847 UOH589841:UOH589847 UYD589841:UYD589847 VHZ589841:VHZ589847 VRV589841:VRV589847 WBR589841:WBR589847 WLN589841:WLN589847 WVJ589841:WVJ589847 B655377:B655383 IX655377:IX655383 ST655377:ST655383 ACP655377:ACP655383 AML655377:AML655383 AWH655377:AWH655383 BGD655377:BGD655383 BPZ655377:BPZ655383 BZV655377:BZV655383 CJR655377:CJR655383 CTN655377:CTN655383 DDJ655377:DDJ655383 DNF655377:DNF655383 DXB655377:DXB655383 EGX655377:EGX655383 EQT655377:EQT655383 FAP655377:FAP655383 FKL655377:FKL655383 FUH655377:FUH655383 GED655377:GED655383 GNZ655377:GNZ655383 GXV655377:GXV655383 HHR655377:HHR655383 HRN655377:HRN655383 IBJ655377:IBJ655383 ILF655377:ILF655383 IVB655377:IVB655383 JEX655377:JEX655383 JOT655377:JOT655383 JYP655377:JYP655383 KIL655377:KIL655383 KSH655377:KSH655383 LCD655377:LCD655383 LLZ655377:LLZ655383 LVV655377:LVV655383 MFR655377:MFR655383 MPN655377:MPN655383 MZJ655377:MZJ655383 NJF655377:NJF655383 NTB655377:NTB655383 OCX655377:OCX655383 OMT655377:OMT655383 OWP655377:OWP655383 PGL655377:PGL655383 PQH655377:PQH655383 QAD655377:QAD655383 QJZ655377:QJZ655383 QTV655377:QTV655383 RDR655377:RDR655383 RNN655377:RNN655383 RXJ655377:RXJ655383 SHF655377:SHF655383 SRB655377:SRB655383 TAX655377:TAX655383 TKT655377:TKT655383 TUP655377:TUP655383 UEL655377:UEL655383 UOH655377:UOH655383 UYD655377:UYD655383 VHZ655377:VHZ655383 VRV655377:VRV655383 WBR655377:WBR655383 WLN655377:WLN655383 WVJ655377:WVJ655383 B720913:B720919 IX720913:IX720919 ST720913:ST720919 ACP720913:ACP720919 AML720913:AML720919 AWH720913:AWH720919 BGD720913:BGD720919 BPZ720913:BPZ720919 BZV720913:BZV720919 CJR720913:CJR720919 CTN720913:CTN720919 DDJ720913:DDJ720919 DNF720913:DNF720919 DXB720913:DXB720919 EGX720913:EGX720919 EQT720913:EQT720919 FAP720913:FAP720919 FKL720913:FKL720919 FUH720913:FUH720919 GED720913:GED720919 GNZ720913:GNZ720919 GXV720913:GXV720919 HHR720913:HHR720919 HRN720913:HRN720919 IBJ720913:IBJ720919 ILF720913:ILF720919 IVB720913:IVB720919 JEX720913:JEX720919 JOT720913:JOT720919 JYP720913:JYP720919 KIL720913:KIL720919 KSH720913:KSH720919 LCD720913:LCD720919 LLZ720913:LLZ720919 LVV720913:LVV720919 MFR720913:MFR720919 MPN720913:MPN720919 MZJ720913:MZJ720919 NJF720913:NJF720919 NTB720913:NTB720919 OCX720913:OCX720919 OMT720913:OMT720919 OWP720913:OWP720919 PGL720913:PGL720919 PQH720913:PQH720919 QAD720913:QAD720919 QJZ720913:QJZ720919 QTV720913:QTV720919 RDR720913:RDR720919 RNN720913:RNN720919 RXJ720913:RXJ720919 SHF720913:SHF720919 SRB720913:SRB720919 TAX720913:TAX720919 TKT720913:TKT720919 TUP720913:TUP720919 UEL720913:UEL720919 UOH720913:UOH720919 UYD720913:UYD720919 VHZ720913:VHZ720919 VRV720913:VRV720919 WBR720913:WBR720919 WLN720913:WLN720919 WVJ720913:WVJ720919 B786449:B786455 IX786449:IX786455 ST786449:ST786455 ACP786449:ACP786455 AML786449:AML786455 AWH786449:AWH786455 BGD786449:BGD786455 BPZ786449:BPZ786455 BZV786449:BZV786455 CJR786449:CJR786455 CTN786449:CTN786455 DDJ786449:DDJ786455 DNF786449:DNF786455 DXB786449:DXB786455 EGX786449:EGX786455 EQT786449:EQT786455 FAP786449:FAP786455 FKL786449:FKL786455 FUH786449:FUH786455 GED786449:GED786455 GNZ786449:GNZ786455 GXV786449:GXV786455 HHR786449:HHR786455 HRN786449:HRN786455 IBJ786449:IBJ786455 ILF786449:ILF786455 IVB786449:IVB786455 JEX786449:JEX786455 JOT786449:JOT786455 JYP786449:JYP786455 KIL786449:KIL786455 KSH786449:KSH786455 LCD786449:LCD786455 LLZ786449:LLZ786455 LVV786449:LVV786455 MFR786449:MFR786455 MPN786449:MPN786455 MZJ786449:MZJ786455 NJF786449:NJF786455 NTB786449:NTB786455 OCX786449:OCX786455 OMT786449:OMT786455 OWP786449:OWP786455 PGL786449:PGL786455 PQH786449:PQH786455 QAD786449:QAD786455 QJZ786449:QJZ786455 QTV786449:QTV786455 RDR786449:RDR786455 RNN786449:RNN786455 RXJ786449:RXJ786455 SHF786449:SHF786455 SRB786449:SRB786455 TAX786449:TAX786455 TKT786449:TKT786455 TUP786449:TUP786455 UEL786449:UEL786455 UOH786449:UOH786455 UYD786449:UYD786455 VHZ786449:VHZ786455 VRV786449:VRV786455 WBR786449:WBR786455 WLN786449:WLN786455 WVJ786449:WVJ786455 B851985:B851991 IX851985:IX851991 ST851985:ST851991 ACP851985:ACP851991 AML851985:AML851991 AWH851985:AWH851991 BGD851985:BGD851991 BPZ851985:BPZ851991 BZV851985:BZV851991 CJR851985:CJR851991 CTN851985:CTN851991 DDJ851985:DDJ851991 DNF851985:DNF851991 DXB851985:DXB851991 EGX851985:EGX851991 EQT851985:EQT851991 FAP851985:FAP851991 FKL851985:FKL851991 FUH851985:FUH851991 GED851985:GED851991 GNZ851985:GNZ851991 GXV851985:GXV851991 HHR851985:HHR851991 HRN851985:HRN851991 IBJ851985:IBJ851991 ILF851985:ILF851991 IVB851985:IVB851991 JEX851985:JEX851991 JOT851985:JOT851991 JYP851985:JYP851991 KIL851985:KIL851991 KSH851985:KSH851991 LCD851985:LCD851991 LLZ851985:LLZ851991 LVV851985:LVV851991 MFR851985:MFR851991 MPN851985:MPN851991 MZJ851985:MZJ851991 NJF851985:NJF851991 NTB851985:NTB851991 OCX851985:OCX851991 OMT851985:OMT851991 OWP851985:OWP851991 PGL851985:PGL851991 PQH851985:PQH851991 QAD851985:QAD851991 QJZ851985:QJZ851991 QTV851985:QTV851991 RDR851985:RDR851991 RNN851985:RNN851991 RXJ851985:RXJ851991 SHF851985:SHF851991 SRB851985:SRB851991 TAX851985:TAX851991 TKT851985:TKT851991 TUP851985:TUP851991 UEL851985:UEL851991 UOH851985:UOH851991 UYD851985:UYD851991 VHZ851985:VHZ851991 VRV851985:VRV851991 WBR851985:WBR851991 WLN851985:WLN851991 WVJ851985:WVJ851991 B917521:B917527 IX917521:IX917527 ST917521:ST917527 ACP917521:ACP917527 AML917521:AML917527 AWH917521:AWH917527 BGD917521:BGD917527 BPZ917521:BPZ917527 BZV917521:BZV917527 CJR917521:CJR917527 CTN917521:CTN917527 DDJ917521:DDJ917527 DNF917521:DNF917527 DXB917521:DXB917527 EGX917521:EGX917527 EQT917521:EQT917527 FAP917521:FAP917527 FKL917521:FKL917527 FUH917521:FUH917527 GED917521:GED917527 GNZ917521:GNZ917527 GXV917521:GXV917527 HHR917521:HHR917527 HRN917521:HRN917527 IBJ917521:IBJ917527 ILF917521:ILF917527 IVB917521:IVB917527 JEX917521:JEX917527 JOT917521:JOT917527 JYP917521:JYP917527 KIL917521:KIL917527 KSH917521:KSH917527 LCD917521:LCD917527 LLZ917521:LLZ917527 LVV917521:LVV917527 MFR917521:MFR917527 MPN917521:MPN917527 MZJ917521:MZJ917527 NJF917521:NJF917527 NTB917521:NTB917527 OCX917521:OCX917527 OMT917521:OMT917527 OWP917521:OWP917527 PGL917521:PGL917527 PQH917521:PQH917527 QAD917521:QAD917527 QJZ917521:QJZ917527 QTV917521:QTV917527 RDR917521:RDR917527 RNN917521:RNN917527 RXJ917521:RXJ917527 SHF917521:SHF917527 SRB917521:SRB917527 TAX917521:TAX917527 TKT917521:TKT917527 TUP917521:TUP917527 UEL917521:UEL917527 UOH917521:UOH917527 UYD917521:UYD917527 VHZ917521:VHZ917527 VRV917521:VRV917527 WBR917521:WBR917527 WLN917521:WLN917527 WVJ917521:WVJ917527 B983057:B983063 IX983057:IX983063 ST983057:ST983063 ACP983057:ACP983063 AML983057:AML983063 AWH983057:AWH983063 BGD983057:BGD983063 BPZ983057:BPZ983063 BZV983057:BZV983063 CJR983057:CJR983063 CTN983057:CTN983063 DDJ983057:DDJ983063 DNF983057:DNF983063 DXB983057:DXB983063 EGX983057:EGX983063 EQT983057:EQT983063 FAP983057:FAP983063 FKL983057:FKL983063 FUH983057:FUH983063 GED983057:GED983063 GNZ983057:GNZ983063 GXV983057:GXV983063 HHR983057:HHR983063 HRN983057:HRN983063 IBJ983057:IBJ983063 ILF983057:ILF983063 IVB983057:IVB983063 JEX983057:JEX983063 JOT983057:JOT983063 JYP983057:JYP983063 KIL983057:KIL983063 KSH983057:KSH983063 LCD983057:LCD983063 LLZ983057:LLZ983063 LVV983057:LVV983063 MFR983057:MFR983063 MPN983057:MPN983063 MZJ983057:MZJ983063 NJF983057:NJF983063 NTB983057:NTB983063 OCX983057:OCX983063 OMT983057:OMT983063 OWP983057:OWP983063 PGL983057:PGL983063 PQH983057:PQH983063 QAD983057:QAD983063 QJZ983057:QJZ983063 QTV983057:QTV983063 RDR983057:RDR983063 RNN983057:RNN983063 RXJ983057:RXJ983063 SHF983057:SHF983063 SRB983057:SRB983063 TAX983057:TAX983063 TKT983057:TKT983063 TUP983057:TUP983063 UEL983057:UEL983063 UOH983057:UOH983063 UYD983057:UYD983063 VHZ983057:VHZ983063 VRV983057:VRV983063 WBR983057:WBR983063 WLN983057:WLN983063 WVJ983057:WVJ983063 D65542:D65550 IZ65542:IZ65550 SV65542:SV65550 ACR65542:ACR65550 AMN65542:AMN65550 AWJ65542:AWJ65550 BGF65542:BGF65550 BQB65542:BQB65550 BZX65542:BZX65550 CJT65542:CJT65550 CTP65542:CTP65550 DDL65542:DDL65550 DNH65542:DNH65550 DXD65542:DXD65550 EGZ65542:EGZ65550 EQV65542:EQV65550 FAR65542:FAR65550 FKN65542:FKN65550 FUJ65542:FUJ65550 GEF65542:GEF65550 GOB65542:GOB65550 GXX65542:GXX65550 HHT65542:HHT65550 HRP65542:HRP65550 IBL65542:IBL65550 ILH65542:ILH65550 IVD65542:IVD65550 JEZ65542:JEZ65550 JOV65542:JOV65550 JYR65542:JYR65550 KIN65542:KIN65550 KSJ65542:KSJ65550 LCF65542:LCF65550 LMB65542:LMB65550 LVX65542:LVX65550 MFT65542:MFT65550 MPP65542:MPP65550 MZL65542:MZL65550 NJH65542:NJH65550 NTD65542:NTD65550 OCZ65542:OCZ65550 OMV65542:OMV65550 OWR65542:OWR65550 PGN65542:PGN65550 PQJ65542:PQJ65550 QAF65542:QAF65550 QKB65542:QKB65550 QTX65542:QTX65550 RDT65542:RDT65550 RNP65542:RNP65550 RXL65542:RXL65550 SHH65542:SHH65550 SRD65542:SRD65550 TAZ65542:TAZ65550 TKV65542:TKV65550 TUR65542:TUR65550 UEN65542:UEN65550 UOJ65542:UOJ65550 UYF65542:UYF65550 VIB65542:VIB65550 VRX65542:VRX65550 WBT65542:WBT65550 WLP65542:WLP65550 WVL65542:WVL65550 D131078:D131086 IZ131078:IZ131086 SV131078:SV131086 ACR131078:ACR131086 AMN131078:AMN131086 AWJ131078:AWJ131086 BGF131078:BGF131086 BQB131078:BQB131086 BZX131078:BZX131086 CJT131078:CJT131086 CTP131078:CTP131086 DDL131078:DDL131086 DNH131078:DNH131086 DXD131078:DXD131086 EGZ131078:EGZ131086 EQV131078:EQV131086 FAR131078:FAR131086 FKN131078:FKN131086 FUJ131078:FUJ131086 GEF131078:GEF131086 GOB131078:GOB131086 GXX131078:GXX131086 HHT131078:HHT131086 HRP131078:HRP131086 IBL131078:IBL131086 ILH131078:ILH131086 IVD131078:IVD131086 JEZ131078:JEZ131086 JOV131078:JOV131086 JYR131078:JYR131086 KIN131078:KIN131086 KSJ131078:KSJ131086 LCF131078:LCF131086 LMB131078:LMB131086 LVX131078:LVX131086 MFT131078:MFT131086 MPP131078:MPP131086 MZL131078:MZL131086 NJH131078:NJH131086 NTD131078:NTD131086 OCZ131078:OCZ131086 OMV131078:OMV131086 OWR131078:OWR131086 PGN131078:PGN131086 PQJ131078:PQJ131086 QAF131078:QAF131086 QKB131078:QKB131086 QTX131078:QTX131086 RDT131078:RDT131086 RNP131078:RNP131086 RXL131078:RXL131086 SHH131078:SHH131086 SRD131078:SRD131086 TAZ131078:TAZ131086 TKV131078:TKV131086 TUR131078:TUR131086 UEN131078:UEN131086 UOJ131078:UOJ131086 UYF131078:UYF131086 VIB131078:VIB131086 VRX131078:VRX131086 WBT131078:WBT131086 WLP131078:WLP131086 WVL131078:WVL131086 D196614:D196622 IZ196614:IZ196622 SV196614:SV196622 ACR196614:ACR196622 AMN196614:AMN196622 AWJ196614:AWJ196622 BGF196614:BGF196622 BQB196614:BQB196622 BZX196614:BZX196622 CJT196614:CJT196622 CTP196614:CTP196622 DDL196614:DDL196622 DNH196614:DNH196622 DXD196614:DXD196622 EGZ196614:EGZ196622 EQV196614:EQV196622 FAR196614:FAR196622 FKN196614:FKN196622 FUJ196614:FUJ196622 GEF196614:GEF196622 GOB196614:GOB196622 GXX196614:GXX196622 HHT196614:HHT196622 HRP196614:HRP196622 IBL196614:IBL196622 ILH196614:ILH196622 IVD196614:IVD196622 JEZ196614:JEZ196622 JOV196614:JOV196622 JYR196614:JYR196622 KIN196614:KIN196622 KSJ196614:KSJ196622 LCF196614:LCF196622 LMB196614:LMB196622 LVX196614:LVX196622 MFT196614:MFT196622 MPP196614:MPP196622 MZL196614:MZL196622 NJH196614:NJH196622 NTD196614:NTD196622 OCZ196614:OCZ196622 OMV196614:OMV196622 OWR196614:OWR196622 PGN196614:PGN196622 PQJ196614:PQJ196622 QAF196614:QAF196622 QKB196614:QKB196622 QTX196614:QTX196622 RDT196614:RDT196622 RNP196614:RNP196622 RXL196614:RXL196622 SHH196614:SHH196622 SRD196614:SRD196622 TAZ196614:TAZ196622 TKV196614:TKV196622 TUR196614:TUR196622 UEN196614:UEN196622 UOJ196614:UOJ196622 UYF196614:UYF196622 VIB196614:VIB196622 VRX196614:VRX196622 WBT196614:WBT196622 WLP196614:WLP196622 WVL196614:WVL196622 D262150:D262158 IZ262150:IZ262158 SV262150:SV262158 ACR262150:ACR262158 AMN262150:AMN262158 AWJ262150:AWJ262158 BGF262150:BGF262158 BQB262150:BQB262158 BZX262150:BZX262158 CJT262150:CJT262158 CTP262150:CTP262158 DDL262150:DDL262158 DNH262150:DNH262158 DXD262150:DXD262158 EGZ262150:EGZ262158 EQV262150:EQV262158 FAR262150:FAR262158 FKN262150:FKN262158 FUJ262150:FUJ262158 GEF262150:GEF262158 GOB262150:GOB262158 GXX262150:GXX262158 HHT262150:HHT262158 HRP262150:HRP262158 IBL262150:IBL262158 ILH262150:ILH262158 IVD262150:IVD262158 JEZ262150:JEZ262158 JOV262150:JOV262158 JYR262150:JYR262158 KIN262150:KIN262158 KSJ262150:KSJ262158 LCF262150:LCF262158 LMB262150:LMB262158 LVX262150:LVX262158 MFT262150:MFT262158 MPP262150:MPP262158 MZL262150:MZL262158 NJH262150:NJH262158 NTD262150:NTD262158 OCZ262150:OCZ262158 OMV262150:OMV262158 OWR262150:OWR262158 PGN262150:PGN262158 PQJ262150:PQJ262158 QAF262150:QAF262158 QKB262150:QKB262158 QTX262150:QTX262158 RDT262150:RDT262158 RNP262150:RNP262158 RXL262150:RXL262158 SHH262150:SHH262158 SRD262150:SRD262158 TAZ262150:TAZ262158 TKV262150:TKV262158 TUR262150:TUR262158 UEN262150:UEN262158 UOJ262150:UOJ262158 UYF262150:UYF262158 VIB262150:VIB262158 VRX262150:VRX262158 WBT262150:WBT262158 WLP262150:WLP262158 WVL262150:WVL262158 D327686:D327694 IZ327686:IZ327694 SV327686:SV327694 ACR327686:ACR327694 AMN327686:AMN327694 AWJ327686:AWJ327694 BGF327686:BGF327694 BQB327686:BQB327694 BZX327686:BZX327694 CJT327686:CJT327694 CTP327686:CTP327694 DDL327686:DDL327694 DNH327686:DNH327694 DXD327686:DXD327694 EGZ327686:EGZ327694 EQV327686:EQV327694 FAR327686:FAR327694 FKN327686:FKN327694 FUJ327686:FUJ327694 GEF327686:GEF327694 GOB327686:GOB327694 GXX327686:GXX327694 HHT327686:HHT327694 HRP327686:HRP327694 IBL327686:IBL327694 ILH327686:ILH327694 IVD327686:IVD327694 JEZ327686:JEZ327694 JOV327686:JOV327694 JYR327686:JYR327694 KIN327686:KIN327694 KSJ327686:KSJ327694 LCF327686:LCF327694 LMB327686:LMB327694 LVX327686:LVX327694 MFT327686:MFT327694 MPP327686:MPP327694 MZL327686:MZL327694 NJH327686:NJH327694 NTD327686:NTD327694 OCZ327686:OCZ327694 OMV327686:OMV327694 OWR327686:OWR327694 PGN327686:PGN327694 PQJ327686:PQJ327694 QAF327686:QAF327694 QKB327686:QKB327694 QTX327686:QTX327694 RDT327686:RDT327694 RNP327686:RNP327694 RXL327686:RXL327694 SHH327686:SHH327694 SRD327686:SRD327694 TAZ327686:TAZ327694 TKV327686:TKV327694 TUR327686:TUR327694 UEN327686:UEN327694 UOJ327686:UOJ327694 UYF327686:UYF327694 VIB327686:VIB327694 VRX327686:VRX327694 WBT327686:WBT327694 WLP327686:WLP327694 WVL327686:WVL327694 D393222:D393230 IZ393222:IZ393230 SV393222:SV393230 ACR393222:ACR393230 AMN393222:AMN393230 AWJ393222:AWJ393230 BGF393222:BGF393230 BQB393222:BQB393230 BZX393222:BZX393230 CJT393222:CJT393230 CTP393222:CTP393230 DDL393222:DDL393230 DNH393222:DNH393230 DXD393222:DXD393230 EGZ393222:EGZ393230 EQV393222:EQV393230 FAR393222:FAR393230 FKN393222:FKN393230 FUJ393222:FUJ393230 GEF393222:GEF393230 GOB393222:GOB393230 GXX393222:GXX393230 HHT393222:HHT393230 HRP393222:HRP393230 IBL393222:IBL393230 ILH393222:ILH393230 IVD393222:IVD393230 JEZ393222:JEZ393230 JOV393222:JOV393230 JYR393222:JYR393230 KIN393222:KIN393230 KSJ393222:KSJ393230 LCF393222:LCF393230 LMB393222:LMB393230 LVX393222:LVX393230 MFT393222:MFT393230 MPP393222:MPP393230 MZL393222:MZL393230 NJH393222:NJH393230 NTD393222:NTD393230 OCZ393222:OCZ393230 OMV393222:OMV393230 OWR393222:OWR393230 PGN393222:PGN393230 PQJ393222:PQJ393230 QAF393222:QAF393230 QKB393222:QKB393230 QTX393222:QTX393230 RDT393222:RDT393230 RNP393222:RNP393230 RXL393222:RXL393230 SHH393222:SHH393230 SRD393222:SRD393230 TAZ393222:TAZ393230 TKV393222:TKV393230 TUR393222:TUR393230 UEN393222:UEN393230 UOJ393222:UOJ393230 UYF393222:UYF393230 VIB393222:VIB393230 VRX393222:VRX393230 WBT393222:WBT393230 WLP393222:WLP393230 WVL393222:WVL393230 D458758:D458766 IZ458758:IZ458766 SV458758:SV458766 ACR458758:ACR458766 AMN458758:AMN458766 AWJ458758:AWJ458766 BGF458758:BGF458766 BQB458758:BQB458766 BZX458758:BZX458766 CJT458758:CJT458766 CTP458758:CTP458766 DDL458758:DDL458766 DNH458758:DNH458766 DXD458758:DXD458766 EGZ458758:EGZ458766 EQV458758:EQV458766 FAR458758:FAR458766 FKN458758:FKN458766 FUJ458758:FUJ458766 GEF458758:GEF458766 GOB458758:GOB458766 GXX458758:GXX458766 HHT458758:HHT458766 HRP458758:HRP458766 IBL458758:IBL458766 ILH458758:ILH458766 IVD458758:IVD458766 JEZ458758:JEZ458766 JOV458758:JOV458766 JYR458758:JYR458766 KIN458758:KIN458766 KSJ458758:KSJ458766 LCF458758:LCF458766 LMB458758:LMB458766 LVX458758:LVX458766 MFT458758:MFT458766 MPP458758:MPP458766 MZL458758:MZL458766 NJH458758:NJH458766 NTD458758:NTD458766 OCZ458758:OCZ458766 OMV458758:OMV458766 OWR458758:OWR458766 PGN458758:PGN458766 PQJ458758:PQJ458766 QAF458758:QAF458766 QKB458758:QKB458766 QTX458758:QTX458766 RDT458758:RDT458766 RNP458758:RNP458766 RXL458758:RXL458766 SHH458758:SHH458766 SRD458758:SRD458766 TAZ458758:TAZ458766 TKV458758:TKV458766 TUR458758:TUR458766 UEN458758:UEN458766 UOJ458758:UOJ458766 UYF458758:UYF458766 VIB458758:VIB458766 VRX458758:VRX458766 WBT458758:WBT458766 WLP458758:WLP458766 WVL458758:WVL458766 D524294:D524302 IZ524294:IZ524302 SV524294:SV524302 ACR524294:ACR524302 AMN524294:AMN524302 AWJ524294:AWJ524302 BGF524294:BGF524302 BQB524294:BQB524302 BZX524294:BZX524302 CJT524294:CJT524302 CTP524294:CTP524302 DDL524294:DDL524302 DNH524294:DNH524302 DXD524294:DXD524302 EGZ524294:EGZ524302 EQV524294:EQV524302 FAR524294:FAR524302 FKN524294:FKN524302 FUJ524294:FUJ524302 GEF524294:GEF524302 GOB524294:GOB524302 GXX524294:GXX524302 HHT524294:HHT524302 HRP524294:HRP524302 IBL524294:IBL524302 ILH524294:ILH524302 IVD524294:IVD524302 JEZ524294:JEZ524302 JOV524294:JOV524302 JYR524294:JYR524302 KIN524294:KIN524302 KSJ524294:KSJ524302 LCF524294:LCF524302 LMB524294:LMB524302 LVX524294:LVX524302 MFT524294:MFT524302 MPP524294:MPP524302 MZL524294:MZL524302 NJH524294:NJH524302 NTD524294:NTD524302 OCZ524294:OCZ524302 OMV524294:OMV524302 OWR524294:OWR524302 PGN524294:PGN524302 PQJ524294:PQJ524302 QAF524294:QAF524302 QKB524294:QKB524302 QTX524294:QTX524302 RDT524294:RDT524302 RNP524294:RNP524302 RXL524294:RXL524302 SHH524294:SHH524302 SRD524294:SRD524302 TAZ524294:TAZ524302 TKV524294:TKV524302 TUR524294:TUR524302 UEN524294:UEN524302 UOJ524294:UOJ524302 UYF524294:UYF524302 VIB524294:VIB524302 VRX524294:VRX524302 WBT524294:WBT524302 WLP524294:WLP524302 WVL524294:WVL524302 D589830:D589838 IZ589830:IZ589838 SV589830:SV589838 ACR589830:ACR589838 AMN589830:AMN589838 AWJ589830:AWJ589838 BGF589830:BGF589838 BQB589830:BQB589838 BZX589830:BZX589838 CJT589830:CJT589838 CTP589830:CTP589838 DDL589830:DDL589838 DNH589830:DNH589838 DXD589830:DXD589838 EGZ589830:EGZ589838 EQV589830:EQV589838 FAR589830:FAR589838 FKN589830:FKN589838 FUJ589830:FUJ589838 GEF589830:GEF589838 GOB589830:GOB589838 GXX589830:GXX589838 HHT589830:HHT589838 HRP589830:HRP589838 IBL589830:IBL589838 ILH589830:ILH589838 IVD589830:IVD589838 JEZ589830:JEZ589838 JOV589830:JOV589838 JYR589830:JYR589838 KIN589830:KIN589838 KSJ589830:KSJ589838 LCF589830:LCF589838 LMB589830:LMB589838 LVX589830:LVX589838 MFT589830:MFT589838 MPP589830:MPP589838 MZL589830:MZL589838 NJH589830:NJH589838 NTD589830:NTD589838 OCZ589830:OCZ589838 OMV589830:OMV589838 OWR589830:OWR589838 PGN589830:PGN589838 PQJ589830:PQJ589838 QAF589830:QAF589838 QKB589830:QKB589838 QTX589830:QTX589838 RDT589830:RDT589838 RNP589830:RNP589838 RXL589830:RXL589838 SHH589830:SHH589838 SRD589830:SRD589838 TAZ589830:TAZ589838 TKV589830:TKV589838 TUR589830:TUR589838 UEN589830:UEN589838 UOJ589830:UOJ589838 UYF589830:UYF589838 VIB589830:VIB589838 VRX589830:VRX589838 WBT589830:WBT589838 WLP589830:WLP589838 WVL589830:WVL589838 D655366:D655374 IZ655366:IZ655374 SV655366:SV655374 ACR655366:ACR655374 AMN655366:AMN655374 AWJ655366:AWJ655374 BGF655366:BGF655374 BQB655366:BQB655374 BZX655366:BZX655374 CJT655366:CJT655374 CTP655366:CTP655374 DDL655366:DDL655374 DNH655366:DNH655374 DXD655366:DXD655374 EGZ655366:EGZ655374 EQV655366:EQV655374 FAR655366:FAR655374 FKN655366:FKN655374 FUJ655366:FUJ655374 GEF655366:GEF655374 GOB655366:GOB655374 GXX655366:GXX655374 HHT655366:HHT655374 HRP655366:HRP655374 IBL655366:IBL655374 ILH655366:ILH655374 IVD655366:IVD655374 JEZ655366:JEZ655374 JOV655366:JOV655374 JYR655366:JYR655374 KIN655366:KIN655374 KSJ655366:KSJ655374 LCF655366:LCF655374 LMB655366:LMB655374 LVX655366:LVX655374 MFT655366:MFT655374 MPP655366:MPP655374 MZL655366:MZL655374 NJH655366:NJH655374 NTD655366:NTD655374 OCZ655366:OCZ655374 OMV655366:OMV655374 OWR655366:OWR655374 PGN655366:PGN655374 PQJ655366:PQJ655374 QAF655366:QAF655374 QKB655366:QKB655374 QTX655366:QTX655374 RDT655366:RDT655374 RNP655366:RNP655374 RXL655366:RXL655374 SHH655366:SHH655374 SRD655366:SRD655374 TAZ655366:TAZ655374 TKV655366:TKV655374 TUR655366:TUR655374 UEN655366:UEN655374 UOJ655366:UOJ655374 UYF655366:UYF655374 VIB655366:VIB655374 VRX655366:VRX655374 WBT655366:WBT655374 WLP655366:WLP655374 WVL655366:WVL655374 D720902:D720910 IZ720902:IZ720910 SV720902:SV720910 ACR720902:ACR720910 AMN720902:AMN720910 AWJ720902:AWJ720910 BGF720902:BGF720910 BQB720902:BQB720910 BZX720902:BZX720910 CJT720902:CJT720910 CTP720902:CTP720910 DDL720902:DDL720910 DNH720902:DNH720910 DXD720902:DXD720910 EGZ720902:EGZ720910 EQV720902:EQV720910 FAR720902:FAR720910 FKN720902:FKN720910 FUJ720902:FUJ720910 GEF720902:GEF720910 GOB720902:GOB720910 GXX720902:GXX720910 HHT720902:HHT720910 HRP720902:HRP720910 IBL720902:IBL720910 ILH720902:ILH720910 IVD720902:IVD720910 JEZ720902:JEZ720910 JOV720902:JOV720910 JYR720902:JYR720910 KIN720902:KIN720910 KSJ720902:KSJ720910 LCF720902:LCF720910 LMB720902:LMB720910 LVX720902:LVX720910 MFT720902:MFT720910 MPP720902:MPP720910 MZL720902:MZL720910 NJH720902:NJH720910 NTD720902:NTD720910 OCZ720902:OCZ720910 OMV720902:OMV720910 OWR720902:OWR720910 PGN720902:PGN720910 PQJ720902:PQJ720910 QAF720902:QAF720910 QKB720902:QKB720910 QTX720902:QTX720910 RDT720902:RDT720910 RNP720902:RNP720910 RXL720902:RXL720910 SHH720902:SHH720910 SRD720902:SRD720910 TAZ720902:TAZ720910 TKV720902:TKV720910 TUR720902:TUR720910 UEN720902:UEN720910 UOJ720902:UOJ720910 UYF720902:UYF720910 VIB720902:VIB720910 VRX720902:VRX720910 WBT720902:WBT720910 WLP720902:WLP720910 WVL720902:WVL720910 D786438:D786446 IZ786438:IZ786446 SV786438:SV786446 ACR786438:ACR786446 AMN786438:AMN786446 AWJ786438:AWJ786446 BGF786438:BGF786446 BQB786438:BQB786446 BZX786438:BZX786446 CJT786438:CJT786446 CTP786438:CTP786446 DDL786438:DDL786446 DNH786438:DNH786446 DXD786438:DXD786446 EGZ786438:EGZ786446 EQV786438:EQV786446 FAR786438:FAR786446 FKN786438:FKN786446 FUJ786438:FUJ786446 GEF786438:GEF786446 GOB786438:GOB786446 GXX786438:GXX786446 HHT786438:HHT786446 HRP786438:HRP786446 IBL786438:IBL786446 ILH786438:ILH786446 IVD786438:IVD786446 JEZ786438:JEZ786446 JOV786438:JOV786446 JYR786438:JYR786446 KIN786438:KIN786446 KSJ786438:KSJ786446 LCF786438:LCF786446 LMB786438:LMB786446 LVX786438:LVX786446 MFT786438:MFT786446 MPP786438:MPP786446 MZL786438:MZL786446 NJH786438:NJH786446 NTD786438:NTD786446 OCZ786438:OCZ786446 OMV786438:OMV786446 OWR786438:OWR786446 PGN786438:PGN786446 PQJ786438:PQJ786446 QAF786438:QAF786446 QKB786438:QKB786446 QTX786438:QTX786446 RDT786438:RDT786446 RNP786438:RNP786446 RXL786438:RXL786446 SHH786438:SHH786446 SRD786438:SRD786446 TAZ786438:TAZ786446 TKV786438:TKV786446 TUR786438:TUR786446 UEN786438:UEN786446 UOJ786438:UOJ786446 UYF786438:UYF786446 VIB786438:VIB786446 VRX786438:VRX786446 WBT786438:WBT786446 WLP786438:WLP786446 WVL786438:WVL786446 D851974:D851982 IZ851974:IZ851982 SV851974:SV851982 ACR851974:ACR851982 AMN851974:AMN851982 AWJ851974:AWJ851982 BGF851974:BGF851982 BQB851974:BQB851982 BZX851974:BZX851982 CJT851974:CJT851982 CTP851974:CTP851982 DDL851974:DDL851982 DNH851974:DNH851982 DXD851974:DXD851982 EGZ851974:EGZ851982 EQV851974:EQV851982 FAR851974:FAR851982 FKN851974:FKN851982 FUJ851974:FUJ851982 GEF851974:GEF851982 GOB851974:GOB851982 GXX851974:GXX851982 HHT851974:HHT851982 HRP851974:HRP851982 IBL851974:IBL851982 ILH851974:ILH851982 IVD851974:IVD851982 JEZ851974:JEZ851982 JOV851974:JOV851982 JYR851974:JYR851982 KIN851974:KIN851982 KSJ851974:KSJ851982 LCF851974:LCF851982 LMB851974:LMB851982 LVX851974:LVX851982 MFT851974:MFT851982 MPP851974:MPP851982 MZL851974:MZL851982 NJH851974:NJH851982 NTD851974:NTD851982 OCZ851974:OCZ851982 OMV851974:OMV851982 OWR851974:OWR851982 PGN851974:PGN851982 PQJ851974:PQJ851982 QAF851974:QAF851982 QKB851974:QKB851982 QTX851974:QTX851982 RDT851974:RDT851982 RNP851974:RNP851982 RXL851974:RXL851982 SHH851974:SHH851982 SRD851974:SRD851982 TAZ851974:TAZ851982 TKV851974:TKV851982 TUR851974:TUR851982 UEN851974:UEN851982 UOJ851974:UOJ851982 UYF851974:UYF851982 VIB851974:VIB851982 VRX851974:VRX851982 WBT851974:WBT851982 WLP851974:WLP851982 WVL851974:WVL851982 D917510:D917518 IZ917510:IZ917518 SV917510:SV917518 ACR917510:ACR917518 AMN917510:AMN917518 AWJ917510:AWJ917518 BGF917510:BGF917518 BQB917510:BQB917518 BZX917510:BZX917518 CJT917510:CJT917518 CTP917510:CTP917518 DDL917510:DDL917518 DNH917510:DNH917518 DXD917510:DXD917518 EGZ917510:EGZ917518 EQV917510:EQV917518 FAR917510:FAR917518 FKN917510:FKN917518 FUJ917510:FUJ917518 GEF917510:GEF917518 GOB917510:GOB917518 GXX917510:GXX917518 HHT917510:HHT917518 HRP917510:HRP917518 IBL917510:IBL917518 ILH917510:ILH917518 IVD917510:IVD917518 JEZ917510:JEZ917518 JOV917510:JOV917518 JYR917510:JYR917518 KIN917510:KIN917518 KSJ917510:KSJ917518 LCF917510:LCF917518 LMB917510:LMB917518 LVX917510:LVX917518 MFT917510:MFT917518 MPP917510:MPP917518 MZL917510:MZL917518 NJH917510:NJH917518 NTD917510:NTD917518 OCZ917510:OCZ917518 OMV917510:OMV917518 OWR917510:OWR917518 PGN917510:PGN917518 PQJ917510:PQJ917518 QAF917510:QAF917518 QKB917510:QKB917518 QTX917510:QTX917518 RDT917510:RDT917518 RNP917510:RNP917518 RXL917510:RXL917518 SHH917510:SHH917518 SRD917510:SRD917518 TAZ917510:TAZ917518 TKV917510:TKV917518 TUR917510:TUR917518 UEN917510:UEN917518 UOJ917510:UOJ917518 UYF917510:UYF917518 VIB917510:VIB917518 VRX917510:VRX917518 WBT917510:WBT917518 WLP917510:WLP917518 WVL917510:WVL917518 D983046:D983054 IZ983046:IZ983054 SV983046:SV983054 ACR983046:ACR983054 AMN983046:AMN983054 AWJ983046:AWJ983054 BGF983046:BGF983054 BQB983046:BQB983054 BZX983046:BZX983054 CJT983046:CJT983054 CTP983046:CTP983054 DDL983046:DDL983054 DNH983046:DNH983054 DXD983046:DXD983054 EGZ983046:EGZ983054 EQV983046:EQV983054 FAR983046:FAR983054 FKN983046:FKN983054 FUJ983046:FUJ983054 GEF983046:GEF983054 GOB983046:GOB983054 GXX983046:GXX983054 HHT983046:HHT983054 HRP983046:HRP983054 IBL983046:IBL983054 ILH983046:ILH983054 IVD983046:IVD983054 JEZ983046:JEZ983054 JOV983046:JOV983054 JYR983046:JYR983054 KIN983046:KIN983054 KSJ983046:KSJ983054 LCF983046:LCF983054 LMB983046:LMB983054 LVX983046:LVX983054 MFT983046:MFT983054 MPP983046:MPP983054 MZL983046:MZL983054 NJH983046:NJH983054 NTD983046:NTD983054 OCZ983046:OCZ983054 OMV983046:OMV983054 OWR983046:OWR983054 PGN983046:PGN983054 PQJ983046:PQJ983054 QAF983046:QAF983054 QKB983046:QKB983054 QTX983046:QTX983054 RDT983046:RDT983054 RNP983046:RNP983054 RXL983046:RXL983054 SHH983046:SHH983054 SRD983046:SRD983054 TAZ983046:TAZ983054 TKV983046:TKV983054 TUR983046:TUR983054 UEN983046:UEN983054 UOJ983046:UOJ983054 UYF983046:UYF983054 VIB983046:VIB983054 VRX983046:VRX983054 WBT983046:WBT983054 WLP983046:WLP983054 WVL983046:WVL983054 D17:D23 IZ17:IZ23 SV17:SV23 ACR17:ACR23 AMN17:AMN23 AWJ17:AWJ23 BGF17:BGF23 BQB17:BQB23 BZX17:BZX23 CJT17:CJT23 CTP17:CTP23 DDL17:DDL23 DNH17:DNH23 DXD17:DXD23 EGZ17:EGZ23 EQV17:EQV23 FAR17:FAR23 FKN17:FKN23 FUJ17:FUJ23 GEF17:GEF23 GOB17:GOB23 GXX17:GXX23 HHT17:HHT23 HRP17:HRP23 IBL17:IBL23 ILH17:ILH23 IVD17:IVD23 JEZ17:JEZ23 JOV17:JOV23 JYR17:JYR23 KIN17:KIN23 KSJ17:KSJ23 LCF17:LCF23 LMB17:LMB23 LVX17:LVX23 MFT17:MFT23 MPP17:MPP23 MZL17:MZL23 NJH17:NJH23 NTD17:NTD23 OCZ17:OCZ23 OMV17:OMV23 OWR17:OWR23 PGN17:PGN23 PQJ17:PQJ23 QAF17:QAF23 QKB17:QKB23 QTX17:QTX23 RDT17:RDT23 RNP17:RNP23 RXL17:RXL23 SHH17:SHH23 SRD17:SRD23 TAZ17:TAZ23 TKV17:TKV23 TUR17:TUR23 UEN17:UEN23 UOJ17:UOJ23 UYF17:UYF23 VIB17:VIB23 VRX17:VRX23 WBT17:WBT23 WLP17:WLP23 WVL17:WVL23 D65553:D65559 IZ65553:IZ65559 SV65553:SV65559 ACR65553:ACR65559 AMN65553:AMN65559 AWJ65553:AWJ65559 BGF65553:BGF65559 BQB65553:BQB65559 BZX65553:BZX65559 CJT65553:CJT65559 CTP65553:CTP65559 DDL65553:DDL65559 DNH65553:DNH65559 DXD65553:DXD65559 EGZ65553:EGZ65559 EQV65553:EQV65559 FAR65553:FAR65559 FKN65553:FKN65559 FUJ65553:FUJ65559 GEF65553:GEF65559 GOB65553:GOB65559 GXX65553:GXX65559 HHT65553:HHT65559 HRP65553:HRP65559 IBL65553:IBL65559 ILH65553:ILH65559 IVD65553:IVD65559 JEZ65553:JEZ65559 JOV65553:JOV65559 JYR65553:JYR65559 KIN65553:KIN65559 KSJ65553:KSJ65559 LCF65553:LCF65559 LMB65553:LMB65559 LVX65553:LVX65559 MFT65553:MFT65559 MPP65553:MPP65559 MZL65553:MZL65559 NJH65553:NJH65559 NTD65553:NTD65559 OCZ65553:OCZ65559 OMV65553:OMV65559 OWR65553:OWR65559 PGN65553:PGN65559 PQJ65553:PQJ65559 QAF65553:QAF65559 QKB65553:QKB65559 QTX65553:QTX65559 RDT65553:RDT65559 RNP65553:RNP65559 RXL65553:RXL65559 SHH65553:SHH65559 SRD65553:SRD65559 TAZ65553:TAZ65559 TKV65553:TKV65559 TUR65553:TUR65559 UEN65553:UEN65559 UOJ65553:UOJ65559 UYF65553:UYF65559 VIB65553:VIB65559 VRX65553:VRX65559 WBT65553:WBT65559 WLP65553:WLP65559 WVL65553:WVL65559 D131089:D131095 IZ131089:IZ131095 SV131089:SV131095 ACR131089:ACR131095 AMN131089:AMN131095 AWJ131089:AWJ131095 BGF131089:BGF131095 BQB131089:BQB131095 BZX131089:BZX131095 CJT131089:CJT131095 CTP131089:CTP131095 DDL131089:DDL131095 DNH131089:DNH131095 DXD131089:DXD131095 EGZ131089:EGZ131095 EQV131089:EQV131095 FAR131089:FAR131095 FKN131089:FKN131095 FUJ131089:FUJ131095 GEF131089:GEF131095 GOB131089:GOB131095 GXX131089:GXX131095 HHT131089:HHT131095 HRP131089:HRP131095 IBL131089:IBL131095 ILH131089:ILH131095 IVD131089:IVD131095 JEZ131089:JEZ131095 JOV131089:JOV131095 JYR131089:JYR131095 KIN131089:KIN131095 KSJ131089:KSJ131095 LCF131089:LCF131095 LMB131089:LMB131095 LVX131089:LVX131095 MFT131089:MFT131095 MPP131089:MPP131095 MZL131089:MZL131095 NJH131089:NJH131095 NTD131089:NTD131095 OCZ131089:OCZ131095 OMV131089:OMV131095 OWR131089:OWR131095 PGN131089:PGN131095 PQJ131089:PQJ131095 QAF131089:QAF131095 QKB131089:QKB131095 QTX131089:QTX131095 RDT131089:RDT131095 RNP131089:RNP131095 RXL131089:RXL131095 SHH131089:SHH131095 SRD131089:SRD131095 TAZ131089:TAZ131095 TKV131089:TKV131095 TUR131089:TUR131095 UEN131089:UEN131095 UOJ131089:UOJ131095 UYF131089:UYF131095 VIB131089:VIB131095 VRX131089:VRX131095 WBT131089:WBT131095 WLP131089:WLP131095 WVL131089:WVL131095 D196625:D196631 IZ196625:IZ196631 SV196625:SV196631 ACR196625:ACR196631 AMN196625:AMN196631 AWJ196625:AWJ196631 BGF196625:BGF196631 BQB196625:BQB196631 BZX196625:BZX196631 CJT196625:CJT196631 CTP196625:CTP196631 DDL196625:DDL196631 DNH196625:DNH196631 DXD196625:DXD196631 EGZ196625:EGZ196631 EQV196625:EQV196631 FAR196625:FAR196631 FKN196625:FKN196631 FUJ196625:FUJ196631 GEF196625:GEF196631 GOB196625:GOB196631 GXX196625:GXX196631 HHT196625:HHT196631 HRP196625:HRP196631 IBL196625:IBL196631 ILH196625:ILH196631 IVD196625:IVD196631 JEZ196625:JEZ196631 JOV196625:JOV196631 JYR196625:JYR196631 KIN196625:KIN196631 KSJ196625:KSJ196631 LCF196625:LCF196631 LMB196625:LMB196631 LVX196625:LVX196631 MFT196625:MFT196631 MPP196625:MPP196631 MZL196625:MZL196631 NJH196625:NJH196631 NTD196625:NTD196631 OCZ196625:OCZ196631 OMV196625:OMV196631 OWR196625:OWR196631 PGN196625:PGN196631 PQJ196625:PQJ196631 QAF196625:QAF196631 QKB196625:QKB196631 QTX196625:QTX196631 RDT196625:RDT196631 RNP196625:RNP196631 RXL196625:RXL196631 SHH196625:SHH196631 SRD196625:SRD196631 TAZ196625:TAZ196631 TKV196625:TKV196631 TUR196625:TUR196631 UEN196625:UEN196631 UOJ196625:UOJ196631 UYF196625:UYF196631 VIB196625:VIB196631 VRX196625:VRX196631 WBT196625:WBT196631 WLP196625:WLP196631 WVL196625:WVL196631 D262161:D262167 IZ262161:IZ262167 SV262161:SV262167 ACR262161:ACR262167 AMN262161:AMN262167 AWJ262161:AWJ262167 BGF262161:BGF262167 BQB262161:BQB262167 BZX262161:BZX262167 CJT262161:CJT262167 CTP262161:CTP262167 DDL262161:DDL262167 DNH262161:DNH262167 DXD262161:DXD262167 EGZ262161:EGZ262167 EQV262161:EQV262167 FAR262161:FAR262167 FKN262161:FKN262167 FUJ262161:FUJ262167 GEF262161:GEF262167 GOB262161:GOB262167 GXX262161:GXX262167 HHT262161:HHT262167 HRP262161:HRP262167 IBL262161:IBL262167 ILH262161:ILH262167 IVD262161:IVD262167 JEZ262161:JEZ262167 JOV262161:JOV262167 JYR262161:JYR262167 KIN262161:KIN262167 KSJ262161:KSJ262167 LCF262161:LCF262167 LMB262161:LMB262167 LVX262161:LVX262167 MFT262161:MFT262167 MPP262161:MPP262167 MZL262161:MZL262167 NJH262161:NJH262167 NTD262161:NTD262167 OCZ262161:OCZ262167 OMV262161:OMV262167 OWR262161:OWR262167 PGN262161:PGN262167 PQJ262161:PQJ262167 QAF262161:QAF262167 QKB262161:QKB262167 QTX262161:QTX262167 RDT262161:RDT262167 RNP262161:RNP262167 RXL262161:RXL262167 SHH262161:SHH262167 SRD262161:SRD262167 TAZ262161:TAZ262167 TKV262161:TKV262167 TUR262161:TUR262167 UEN262161:UEN262167 UOJ262161:UOJ262167 UYF262161:UYF262167 VIB262161:VIB262167 VRX262161:VRX262167 WBT262161:WBT262167 WLP262161:WLP262167 WVL262161:WVL262167 D327697:D327703 IZ327697:IZ327703 SV327697:SV327703 ACR327697:ACR327703 AMN327697:AMN327703 AWJ327697:AWJ327703 BGF327697:BGF327703 BQB327697:BQB327703 BZX327697:BZX327703 CJT327697:CJT327703 CTP327697:CTP327703 DDL327697:DDL327703 DNH327697:DNH327703 DXD327697:DXD327703 EGZ327697:EGZ327703 EQV327697:EQV327703 FAR327697:FAR327703 FKN327697:FKN327703 FUJ327697:FUJ327703 GEF327697:GEF327703 GOB327697:GOB327703 GXX327697:GXX327703 HHT327697:HHT327703 HRP327697:HRP327703 IBL327697:IBL327703 ILH327697:ILH327703 IVD327697:IVD327703 JEZ327697:JEZ327703 JOV327697:JOV327703 JYR327697:JYR327703 KIN327697:KIN327703 KSJ327697:KSJ327703 LCF327697:LCF327703 LMB327697:LMB327703 LVX327697:LVX327703 MFT327697:MFT327703 MPP327697:MPP327703 MZL327697:MZL327703 NJH327697:NJH327703 NTD327697:NTD327703 OCZ327697:OCZ327703 OMV327697:OMV327703 OWR327697:OWR327703 PGN327697:PGN327703 PQJ327697:PQJ327703 QAF327697:QAF327703 QKB327697:QKB327703 QTX327697:QTX327703 RDT327697:RDT327703 RNP327697:RNP327703 RXL327697:RXL327703 SHH327697:SHH327703 SRD327697:SRD327703 TAZ327697:TAZ327703 TKV327697:TKV327703 TUR327697:TUR327703 UEN327697:UEN327703 UOJ327697:UOJ327703 UYF327697:UYF327703 VIB327697:VIB327703 VRX327697:VRX327703 WBT327697:WBT327703 WLP327697:WLP327703 WVL327697:WVL327703 D393233:D393239 IZ393233:IZ393239 SV393233:SV393239 ACR393233:ACR393239 AMN393233:AMN393239 AWJ393233:AWJ393239 BGF393233:BGF393239 BQB393233:BQB393239 BZX393233:BZX393239 CJT393233:CJT393239 CTP393233:CTP393239 DDL393233:DDL393239 DNH393233:DNH393239 DXD393233:DXD393239 EGZ393233:EGZ393239 EQV393233:EQV393239 FAR393233:FAR393239 FKN393233:FKN393239 FUJ393233:FUJ393239 GEF393233:GEF393239 GOB393233:GOB393239 GXX393233:GXX393239 HHT393233:HHT393239 HRP393233:HRP393239 IBL393233:IBL393239 ILH393233:ILH393239 IVD393233:IVD393239 JEZ393233:JEZ393239 JOV393233:JOV393239 JYR393233:JYR393239 KIN393233:KIN393239 KSJ393233:KSJ393239 LCF393233:LCF393239 LMB393233:LMB393239 LVX393233:LVX393239 MFT393233:MFT393239 MPP393233:MPP393239 MZL393233:MZL393239 NJH393233:NJH393239 NTD393233:NTD393239 OCZ393233:OCZ393239 OMV393233:OMV393239 OWR393233:OWR393239 PGN393233:PGN393239 PQJ393233:PQJ393239 QAF393233:QAF393239 QKB393233:QKB393239 QTX393233:QTX393239 RDT393233:RDT393239 RNP393233:RNP393239 RXL393233:RXL393239 SHH393233:SHH393239 SRD393233:SRD393239 TAZ393233:TAZ393239 TKV393233:TKV393239 TUR393233:TUR393239 UEN393233:UEN393239 UOJ393233:UOJ393239 UYF393233:UYF393239 VIB393233:VIB393239 VRX393233:VRX393239 WBT393233:WBT393239 WLP393233:WLP393239 WVL393233:WVL393239 D458769:D458775 IZ458769:IZ458775 SV458769:SV458775 ACR458769:ACR458775 AMN458769:AMN458775 AWJ458769:AWJ458775 BGF458769:BGF458775 BQB458769:BQB458775 BZX458769:BZX458775 CJT458769:CJT458775 CTP458769:CTP458775 DDL458769:DDL458775 DNH458769:DNH458775 DXD458769:DXD458775 EGZ458769:EGZ458775 EQV458769:EQV458775 FAR458769:FAR458775 FKN458769:FKN458775 FUJ458769:FUJ458775 GEF458769:GEF458775 GOB458769:GOB458775 GXX458769:GXX458775 HHT458769:HHT458775 HRP458769:HRP458775 IBL458769:IBL458775 ILH458769:ILH458775 IVD458769:IVD458775 JEZ458769:JEZ458775 JOV458769:JOV458775 JYR458769:JYR458775 KIN458769:KIN458775 KSJ458769:KSJ458775 LCF458769:LCF458775 LMB458769:LMB458775 LVX458769:LVX458775 MFT458769:MFT458775 MPP458769:MPP458775 MZL458769:MZL458775 NJH458769:NJH458775 NTD458769:NTD458775 OCZ458769:OCZ458775 OMV458769:OMV458775 OWR458769:OWR458775 PGN458769:PGN458775 PQJ458769:PQJ458775 QAF458769:QAF458775 QKB458769:QKB458775 QTX458769:QTX458775 RDT458769:RDT458775 RNP458769:RNP458775 RXL458769:RXL458775 SHH458769:SHH458775 SRD458769:SRD458775 TAZ458769:TAZ458775 TKV458769:TKV458775 TUR458769:TUR458775 UEN458769:UEN458775 UOJ458769:UOJ458775 UYF458769:UYF458775 VIB458769:VIB458775 VRX458769:VRX458775 WBT458769:WBT458775 WLP458769:WLP458775 WVL458769:WVL458775 D524305:D524311 IZ524305:IZ524311 SV524305:SV524311 ACR524305:ACR524311 AMN524305:AMN524311 AWJ524305:AWJ524311 BGF524305:BGF524311 BQB524305:BQB524311 BZX524305:BZX524311 CJT524305:CJT524311 CTP524305:CTP524311 DDL524305:DDL524311 DNH524305:DNH524311 DXD524305:DXD524311 EGZ524305:EGZ524311 EQV524305:EQV524311 FAR524305:FAR524311 FKN524305:FKN524311 FUJ524305:FUJ524311 GEF524305:GEF524311 GOB524305:GOB524311 GXX524305:GXX524311 HHT524305:HHT524311 HRP524305:HRP524311 IBL524305:IBL524311 ILH524305:ILH524311 IVD524305:IVD524311 JEZ524305:JEZ524311 JOV524305:JOV524311 JYR524305:JYR524311 KIN524305:KIN524311 KSJ524305:KSJ524311 LCF524305:LCF524311 LMB524305:LMB524311 LVX524305:LVX524311 MFT524305:MFT524311 MPP524305:MPP524311 MZL524305:MZL524311 NJH524305:NJH524311 NTD524305:NTD524311 OCZ524305:OCZ524311 OMV524305:OMV524311 OWR524305:OWR524311 PGN524305:PGN524311 PQJ524305:PQJ524311 QAF524305:QAF524311 QKB524305:QKB524311 QTX524305:QTX524311 RDT524305:RDT524311 RNP524305:RNP524311 RXL524305:RXL524311 SHH524305:SHH524311 SRD524305:SRD524311 TAZ524305:TAZ524311 TKV524305:TKV524311 TUR524305:TUR524311 UEN524305:UEN524311 UOJ524305:UOJ524311 UYF524305:UYF524311 VIB524305:VIB524311 VRX524305:VRX524311 WBT524305:WBT524311 WLP524305:WLP524311 WVL524305:WVL524311 D589841:D589847 IZ589841:IZ589847 SV589841:SV589847 ACR589841:ACR589847 AMN589841:AMN589847 AWJ589841:AWJ589847 BGF589841:BGF589847 BQB589841:BQB589847 BZX589841:BZX589847 CJT589841:CJT589847 CTP589841:CTP589847 DDL589841:DDL589847 DNH589841:DNH589847 DXD589841:DXD589847 EGZ589841:EGZ589847 EQV589841:EQV589847 FAR589841:FAR589847 FKN589841:FKN589847 FUJ589841:FUJ589847 GEF589841:GEF589847 GOB589841:GOB589847 GXX589841:GXX589847 HHT589841:HHT589847 HRP589841:HRP589847 IBL589841:IBL589847 ILH589841:ILH589847 IVD589841:IVD589847 JEZ589841:JEZ589847 JOV589841:JOV589847 JYR589841:JYR589847 KIN589841:KIN589847 KSJ589841:KSJ589847 LCF589841:LCF589847 LMB589841:LMB589847 LVX589841:LVX589847 MFT589841:MFT589847 MPP589841:MPP589847 MZL589841:MZL589847 NJH589841:NJH589847 NTD589841:NTD589847 OCZ589841:OCZ589847 OMV589841:OMV589847 OWR589841:OWR589847 PGN589841:PGN589847 PQJ589841:PQJ589847 QAF589841:QAF589847 QKB589841:QKB589847 QTX589841:QTX589847 RDT589841:RDT589847 RNP589841:RNP589847 RXL589841:RXL589847 SHH589841:SHH589847 SRD589841:SRD589847 TAZ589841:TAZ589847 TKV589841:TKV589847 TUR589841:TUR589847 UEN589841:UEN589847 UOJ589841:UOJ589847 UYF589841:UYF589847 VIB589841:VIB589847 VRX589841:VRX589847 WBT589841:WBT589847 WLP589841:WLP589847 WVL589841:WVL589847 D655377:D655383 IZ655377:IZ655383 SV655377:SV655383 ACR655377:ACR655383 AMN655377:AMN655383 AWJ655377:AWJ655383 BGF655377:BGF655383 BQB655377:BQB655383 BZX655377:BZX655383 CJT655377:CJT655383 CTP655377:CTP655383 DDL655377:DDL655383 DNH655377:DNH655383 DXD655377:DXD655383 EGZ655377:EGZ655383 EQV655377:EQV655383 FAR655377:FAR655383 FKN655377:FKN655383 FUJ655377:FUJ655383 GEF655377:GEF655383 GOB655377:GOB655383 GXX655377:GXX655383 HHT655377:HHT655383 HRP655377:HRP655383 IBL655377:IBL655383 ILH655377:ILH655383 IVD655377:IVD655383 JEZ655377:JEZ655383 JOV655377:JOV655383 JYR655377:JYR655383 KIN655377:KIN655383 KSJ655377:KSJ655383 LCF655377:LCF655383 LMB655377:LMB655383 LVX655377:LVX655383 MFT655377:MFT655383 MPP655377:MPP655383 MZL655377:MZL655383 NJH655377:NJH655383 NTD655377:NTD655383 OCZ655377:OCZ655383 OMV655377:OMV655383 OWR655377:OWR655383 PGN655377:PGN655383 PQJ655377:PQJ655383 QAF655377:QAF655383 QKB655377:QKB655383 QTX655377:QTX655383 RDT655377:RDT655383 RNP655377:RNP655383 RXL655377:RXL655383 SHH655377:SHH655383 SRD655377:SRD655383 TAZ655377:TAZ655383 TKV655377:TKV655383 TUR655377:TUR655383 UEN655377:UEN655383 UOJ655377:UOJ655383 UYF655377:UYF655383 VIB655377:VIB655383 VRX655377:VRX655383 WBT655377:WBT655383 WLP655377:WLP655383 WVL655377:WVL655383 D720913:D720919 IZ720913:IZ720919 SV720913:SV720919 ACR720913:ACR720919 AMN720913:AMN720919 AWJ720913:AWJ720919 BGF720913:BGF720919 BQB720913:BQB720919 BZX720913:BZX720919 CJT720913:CJT720919 CTP720913:CTP720919 DDL720913:DDL720919 DNH720913:DNH720919 DXD720913:DXD720919 EGZ720913:EGZ720919 EQV720913:EQV720919 FAR720913:FAR720919 FKN720913:FKN720919 FUJ720913:FUJ720919 GEF720913:GEF720919 GOB720913:GOB720919 GXX720913:GXX720919 HHT720913:HHT720919 HRP720913:HRP720919 IBL720913:IBL720919 ILH720913:ILH720919 IVD720913:IVD720919 JEZ720913:JEZ720919 JOV720913:JOV720919 JYR720913:JYR720919 KIN720913:KIN720919 KSJ720913:KSJ720919 LCF720913:LCF720919 LMB720913:LMB720919 LVX720913:LVX720919 MFT720913:MFT720919 MPP720913:MPP720919 MZL720913:MZL720919 NJH720913:NJH720919 NTD720913:NTD720919 OCZ720913:OCZ720919 OMV720913:OMV720919 OWR720913:OWR720919 PGN720913:PGN720919 PQJ720913:PQJ720919 QAF720913:QAF720919 QKB720913:QKB720919 QTX720913:QTX720919 RDT720913:RDT720919 RNP720913:RNP720919 RXL720913:RXL720919 SHH720913:SHH720919 SRD720913:SRD720919 TAZ720913:TAZ720919 TKV720913:TKV720919 TUR720913:TUR720919 UEN720913:UEN720919 UOJ720913:UOJ720919 UYF720913:UYF720919 VIB720913:VIB720919 VRX720913:VRX720919 WBT720913:WBT720919 WLP720913:WLP720919 WVL720913:WVL720919 D786449:D786455 IZ786449:IZ786455 SV786449:SV786455 ACR786449:ACR786455 AMN786449:AMN786455 AWJ786449:AWJ786455 BGF786449:BGF786455 BQB786449:BQB786455 BZX786449:BZX786455 CJT786449:CJT786455 CTP786449:CTP786455 DDL786449:DDL786455 DNH786449:DNH786455 DXD786449:DXD786455 EGZ786449:EGZ786455 EQV786449:EQV786455 FAR786449:FAR786455 FKN786449:FKN786455 FUJ786449:FUJ786455 GEF786449:GEF786455 GOB786449:GOB786455 GXX786449:GXX786455 HHT786449:HHT786455 HRP786449:HRP786455 IBL786449:IBL786455 ILH786449:ILH786455 IVD786449:IVD786455 JEZ786449:JEZ786455 JOV786449:JOV786455 JYR786449:JYR786455 KIN786449:KIN786455 KSJ786449:KSJ786455 LCF786449:LCF786455 LMB786449:LMB786455 LVX786449:LVX786455 MFT786449:MFT786455 MPP786449:MPP786455 MZL786449:MZL786455 NJH786449:NJH786455 NTD786449:NTD786455 OCZ786449:OCZ786455 OMV786449:OMV786455 OWR786449:OWR786455 PGN786449:PGN786455 PQJ786449:PQJ786455 QAF786449:QAF786455 QKB786449:QKB786455 QTX786449:QTX786455 RDT786449:RDT786455 RNP786449:RNP786455 RXL786449:RXL786455 SHH786449:SHH786455 SRD786449:SRD786455 TAZ786449:TAZ786455 TKV786449:TKV786455 TUR786449:TUR786455 UEN786449:UEN786455 UOJ786449:UOJ786455 UYF786449:UYF786455 VIB786449:VIB786455 VRX786449:VRX786455 WBT786449:WBT786455 WLP786449:WLP786455 WVL786449:WVL786455 D851985:D851991 IZ851985:IZ851991 SV851985:SV851991 ACR851985:ACR851991 AMN851985:AMN851991 AWJ851985:AWJ851991 BGF851985:BGF851991 BQB851985:BQB851991 BZX851985:BZX851991 CJT851985:CJT851991 CTP851985:CTP851991 DDL851985:DDL851991 DNH851985:DNH851991 DXD851985:DXD851991 EGZ851985:EGZ851991 EQV851985:EQV851991 FAR851985:FAR851991 FKN851985:FKN851991 FUJ851985:FUJ851991 GEF851985:GEF851991 GOB851985:GOB851991 GXX851985:GXX851991 HHT851985:HHT851991 HRP851985:HRP851991 IBL851985:IBL851991 ILH851985:ILH851991 IVD851985:IVD851991 JEZ851985:JEZ851991 JOV851985:JOV851991 JYR851985:JYR851991 KIN851985:KIN851991 KSJ851985:KSJ851991 LCF851985:LCF851991 LMB851985:LMB851991 LVX851985:LVX851991 MFT851985:MFT851991 MPP851985:MPP851991 MZL851985:MZL851991 NJH851985:NJH851991 NTD851985:NTD851991 OCZ851985:OCZ851991 OMV851985:OMV851991 OWR851985:OWR851991 PGN851985:PGN851991 PQJ851985:PQJ851991 QAF851985:QAF851991 QKB851985:QKB851991 QTX851985:QTX851991 RDT851985:RDT851991 RNP851985:RNP851991 RXL851985:RXL851991 SHH851985:SHH851991 SRD851985:SRD851991 TAZ851985:TAZ851991 TKV851985:TKV851991 TUR851985:TUR851991 UEN851985:UEN851991 UOJ851985:UOJ851991 UYF851985:UYF851991 VIB851985:VIB851991 VRX851985:VRX851991 WBT851985:WBT851991 WLP851985:WLP851991 WVL851985:WVL851991 D917521:D917527 IZ917521:IZ917527 SV917521:SV917527 ACR917521:ACR917527 AMN917521:AMN917527 AWJ917521:AWJ917527 BGF917521:BGF917527 BQB917521:BQB917527 BZX917521:BZX917527 CJT917521:CJT917527 CTP917521:CTP917527 DDL917521:DDL917527 DNH917521:DNH917527 DXD917521:DXD917527 EGZ917521:EGZ917527 EQV917521:EQV917527 FAR917521:FAR917527 FKN917521:FKN917527 FUJ917521:FUJ917527 GEF917521:GEF917527 GOB917521:GOB917527 GXX917521:GXX917527 HHT917521:HHT917527 HRP917521:HRP917527 IBL917521:IBL917527 ILH917521:ILH917527 IVD917521:IVD917527 JEZ917521:JEZ917527 JOV917521:JOV917527 JYR917521:JYR917527 KIN917521:KIN917527 KSJ917521:KSJ917527 LCF917521:LCF917527 LMB917521:LMB917527 LVX917521:LVX917527 MFT917521:MFT917527 MPP917521:MPP917527 MZL917521:MZL917527 NJH917521:NJH917527 NTD917521:NTD917527 OCZ917521:OCZ917527 OMV917521:OMV917527 OWR917521:OWR917527 PGN917521:PGN917527 PQJ917521:PQJ917527 QAF917521:QAF917527 QKB917521:QKB917527 QTX917521:QTX917527 RDT917521:RDT917527 RNP917521:RNP917527 RXL917521:RXL917527 SHH917521:SHH917527 SRD917521:SRD917527 TAZ917521:TAZ917527 TKV917521:TKV917527 TUR917521:TUR917527 UEN917521:UEN917527 UOJ917521:UOJ917527 UYF917521:UYF917527 VIB917521:VIB917527 VRX917521:VRX917527 WBT917521:WBT917527 WLP917521:WLP917527 WVL917521:WVL917527 D983057:D983063 IZ983057:IZ983063 SV983057:SV983063 ACR983057:ACR983063 AMN983057:AMN983063 AWJ983057:AWJ983063 BGF983057:BGF983063 BQB983057:BQB983063 BZX983057:BZX983063 CJT983057:CJT983063 CTP983057:CTP983063 DDL983057:DDL983063 DNH983057:DNH983063 DXD983057:DXD983063 EGZ983057:EGZ983063 EQV983057:EQV983063 FAR983057:FAR983063 FKN983057:FKN983063 FUJ983057:FUJ983063 GEF983057:GEF983063 GOB983057:GOB983063 GXX983057:GXX983063 HHT983057:HHT983063 HRP983057:HRP983063 IBL983057:IBL983063 ILH983057:ILH983063 IVD983057:IVD983063 JEZ983057:JEZ983063 JOV983057:JOV983063 JYR983057:JYR983063 KIN983057:KIN983063 KSJ983057:KSJ983063 LCF983057:LCF983063 LMB983057:LMB983063 LVX983057:LVX983063 MFT983057:MFT983063 MPP983057:MPP983063 MZL983057:MZL983063 NJH983057:NJH983063 NTD983057:NTD983063 OCZ983057:OCZ983063 OMV983057:OMV983063 OWR983057:OWR983063 PGN983057:PGN983063 PQJ983057:PQJ983063 QAF983057:QAF983063 QKB983057:QKB983063 QTX983057:QTX983063 RDT983057:RDT983063 RNP983057:RNP983063 RXL983057:RXL983063 SHH983057:SHH983063 SRD983057:SRD983063 TAZ983057:TAZ983063 TKV983057:TKV983063 TUR983057:TUR983063 UEN983057:UEN983063 UOJ983057:UOJ983063 UYF983057:UYF983063 VIB983057:VIB983063 VRX983057:VRX983063 WBT983057:WBT983063 WLP983057:WLP983063 B7:B14 WVL7:WVL14 WLP7:WLP14 WBT7:WBT14 VRX7:VRX14 VIB7:VIB14 UYF7:UYF14 UOJ7:UOJ14 UEN7:UEN14 TUR7:TUR14 TKV7:TKV14 TAZ7:TAZ14 SRD7:SRD14 SHH7:SHH14 RXL7:RXL14 RNP7:RNP14 RDT7:RDT14 QTX7:QTX14 QKB7:QKB14 QAF7:QAF14 PQJ7:PQJ14 PGN7:PGN14 OWR7:OWR14 OMV7:OMV14 OCZ7:OCZ14 NTD7:NTD14 NJH7:NJH14 MZL7:MZL14 MPP7:MPP14 MFT7:MFT14 LVX7:LVX14 LMB7:LMB14 LCF7:LCF14 KSJ7:KSJ14 KIN7:KIN14 JYR7:JYR14 JOV7:JOV14 JEZ7:JEZ14 IVD7:IVD14 ILH7:ILH14 IBL7:IBL14 HRP7:HRP14 HHT7:HHT14 GXX7:GXX14 GOB7:GOB14 GEF7:GEF14 FUJ7:FUJ14 FKN7:FKN14 FAR7:FAR14 EQV7:EQV14 EGZ7:EGZ14 DXD7:DXD14 DNH7:DNH14 DDL7:DDL14 CTP7:CTP14 CJT7:CJT14 BZX7:BZX14 BQB7:BQB14 BGF7:BGF14 AWJ7:AWJ14 AMN7:AMN14 ACR7:ACR14 SV7:SV14 IZ7:IZ14 D7:D14 WVJ7:WVJ14 WLN7:WLN14 WBR7:WBR14 VRV7:VRV14 VHZ7:VHZ14 UYD7:UYD14 UOH7:UOH14 UEL7:UEL14 TUP7:TUP14 TKT7:TKT14 TAX7:TAX14 SRB7:SRB14 SHF7:SHF14 RXJ7:RXJ14 RNN7:RNN14 RDR7:RDR14 QTV7:QTV14 QJZ7:QJZ14 QAD7:QAD14 PQH7:PQH14 PGL7:PGL14 OWP7:OWP14 OMT7:OMT14 OCX7:OCX14 NTB7:NTB14 NJF7:NJF14 MZJ7:MZJ14 MPN7:MPN14 MFR7:MFR14 LVV7:LVV14 LLZ7:LLZ14 LCD7:LCD14 KSH7:KSH14 KIL7:KIL14 JYP7:JYP14 JOT7:JOT14 JEX7:JEX14 IVB7:IVB14 ILF7:ILF14 IBJ7:IBJ14 HRN7:HRN14 HHR7:HHR14 GXV7:GXV14 GNZ7:GNZ14 GED7:GED14 FUH7:FUH14 FKL7:FKL14 FAP7:FAP14 EQT7:EQT14 EGX7:EGX14 DXB7:DXB14 DNF7:DNF14 DDJ7:DDJ14 CTN7:CTN14 CJR7:CJR14 BZV7:BZV14 BPZ7:BPZ14 BGD7:BGD14 AWH7:AWH14 AML7:AML14 ACP7:ACP14 ST7:ST14 IX7:IX14" xr:uid="{00000000-0002-0000-0300-000001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"/>
  <sheetViews>
    <sheetView view="pageBreakPreview" zoomScale="47" zoomScaleNormal="70" zoomScaleSheetLayoutView="50" zoomScalePageLayoutView="55" workbookViewId="0">
      <selection activeCell="G10" sqref="G10"/>
    </sheetView>
  </sheetViews>
  <sheetFormatPr defaultColWidth="9" defaultRowHeight="22.5" x14ac:dyDescent="0.55000000000000004"/>
  <cols>
    <col min="1" max="2" width="21.33203125" style="1" customWidth="1"/>
    <col min="3" max="3" width="20.83203125" style="1" customWidth="1"/>
    <col min="4" max="14" width="21.33203125" style="1" customWidth="1"/>
    <col min="15" max="16384" width="9" style="1"/>
  </cols>
  <sheetData>
    <row r="1" spans="1:14" s="3" customFormat="1" ht="28.5" customHeight="1" x14ac:dyDescent="0.55000000000000004">
      <c r="A1" s="538" t="s">
        <v>19</v>
      </c>
      <c r="B1" s="539"/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s="3" customFormat="1" ht="28.5" customHeight="1" x14ac:dyDescent="0.55000000000000004">
      <c r="A2" s="550" t="s">
        <v>16</v>
      </c>
      <c r="B2" s="539"/>
      <c r="C2" s="2">
        <v>18</v>
      </c>
      <c r="D2" s="2">
        <v>18</v>
      </c>
      <c r="E2" s="2">
        <v>18</v>
      </c>
      <c r="F2" s="2">
        <v>18</v>
      </c>
      <c r="G2" s="2">
        <v>18</v>
      </c>
      <c r="H2" s="2">
        <v>18</v>
      </c>
      <c r="I2" s="2">
        <v>18</v>
      </c>
      <c r="J2" s="2">
        <v>18</v>
      </c>
      <c r="K2" s="2">
        <v>18</v>
      </c>
      <c r="L2" s="2">
        <v>18</v>
      </c>
      <c r="M2" s="2">
        <v>18</v>
      </c>
      <c r="N2" s="2">
        <v>18</v>
      </c>
    </row>
    <row r="3" spans="1:14" s="3" customFormat="1" ht="28.5" customHeight="1" x14ac:dyDescent="0.55000000000000004">
      <c r="A3" s="550" t="s">
        <v>17</v>
      </c>
      <c r="B3" s="539"/>
      <c r="C3" s="2">
        <v>21</v>
      </c>
      <c r="D3" s="2">
        <v>23</v>
      </c>
      <c r="E3" s="2">
        <v>21</v>
      </c>
      <c r="F3" s="2">
        <v>22</v>
      </c>
      <c r="G3" s="2">
        <v>19</v>
      </c>
      <c r="H3" s="2">
        <v>20</v>
      </c>
      <c r="I3" s="2">
        <v>23</v>
      </c>
      <c r="J3" s="2">
        <v>22</v>
      </c>
      <c r="K3" s="2">
        <v>20</v>
      </c>
      <c r="L3" s="2">
        <v>20</v>
      </c>
      <c r="M3" s="2">
        <v>20</v>
      </c>
      <c r="N3" s="2">
        <v>21</v>
      </c>
    </row>
    <row r="4" spans="1:14" s="3" customFormat="1" ht="28.5" customHeight="1" thickBot="1" x14ac:dyDescent="0.6">
      <c r="A4" s="551" t="s">
        <v>18</v>
      </c>
      <c r="B4" s="552"/>
      <c r="C4" s="4">
        <f>C2*C3</f>
        <v>378</v>
      </c>
      <c r="D4" s="4">
        <f t="shared" ref="D4:N4" si="0">D2*D3</f>
        <v>414</v>
      </c>
      <c r="E4" s="4">
        <f t="shared" si="0"/>
        <v>378</v>
      </c>
      <c r="F4" s="4">
        <f t="shared" si="0"/>
        <v>396</v>
      </c>
      <c r="G4" s="4">
        <f t="shared" si="0"/>
        <v>342</v>
      </c>
      <c r="H4" s="4">
        <f t="shared" si="0"/>
        <v>360</v>
      </c>
      <c r="I4" s="4">
        <f t="shared" si="0"/>
        <v>414</v>
      </c>
      <c r="J4" s="4">
        <f t="shared" si="0"/>
        <v>396</v>
      </c>
      <c r="K4" s="4">
        <f t="shared" si="0"/>
        <v>360</v>
      </c>
      <c r="L4" s="4">
        <f t="shared" si="0"/>
        <v>360</v>
      </c>
      <c r="M4" s="4">
        <f t="shared" si="0"/>
        <v>360</v>
      </c>
      <c r="N4" s="4">
        <f t="shared" si="0"/>
        <v>378</v>
      </c>
    </row>
    <row r="5" spans="1:14" s="3" customFormat="1" ht="28.5" customHeight="1" thickBot="1" x14ac:dyDescent="0.6">
      <c r="A5" s="553" t="s">
        <v>37</v>
      </c>
      <c r="B5" s="554"/>
      <c r="C5" s="41">
        <f>収入基本!$D$16</f>
        <v>9945</v>
      </c>
      <c r="D5" s="41">
        <f>収入基本!$D$16</f>
        <v>9945</v>
      </c>
      <c r="E5" s="41">
        <f>収入基本!$D$16</f>
        <v>9945</v>
      </c>
      <c r="F5" s="41">
        <f>収入基本!$D$16</f>
        <v>9945</v>
      </c>
      <c r="G5" s="41">
        <f>収入基本!$D$16</f>
        <v>9945</v>
      </c>
      <c r="H5" s="41">
        <f>収入基本!$D$16</f>
        <v>9945</v>
      </c>
      <c r="I5" s="41">
        <f>収入基本!$D$16</f>
        <v>9945</v>
      </c>
      <c r="J5" s="41">
        <f>収入基本!$D$16</f>
        <v>9945</v>
      </c>
      <c r="K5" s="41">
        <f>収入基本!$D$16</f>
        <v>9945</v>
      </c>
      <c r="L5" s="41">
        <f>収入基本!$D$16</f>
        <v>9945</v>
      </c>
      <c r="M5" s="41">
        <f>収入基本!$D$16</f>
        <v>9945</v>
      </c>
      <c r="N5" s="41">
        <f>収入基本!$D$16</f>
        <v>9945</v>
      </c>
    </row>
    <row r="6" spans="1:14" s="3" customFormat="1" ht="28.5" customHeight="1" x14ac:dyDescent="0.55000000000000004">
      <c r="A6" s="540" t="s">
        <v>0</v>
      </c>
      <c r="B6" s="541"/>
      <c r="C6" s="5">
        <f>C4*0.9</f>
        <v>340.2</v>
      </c>
      <c r="D6" s="5">
        <f>D4*0.9</f>
        <v>372.6</v>
      </c>
      <c r="E6" s="5">
        <f>E4*0.9</f>
        <v>340.2</v>
      </c>
      <c r="F6" s="5">
        <f t="shared" ref="F6:N6" si="1">F4*0.9</f>
        <v>356.40000000000003</v>
      </c>
      <c r="G6" s="5">
        <f t="shared" si="1"/>
        <v>307.8</v>
      </c>
      <c r="H6" s="5">
        <f t="shared" si="1"/>
        <v>324</v>
      </c>
      <c r="I6" s="5">
        <f t="shared" si="1"/>
        <v>372.6</v>
      </c>
      <c r="J6" s="5">
        <f t="shared" si="1"/>
        <v>356.40000000000003</v>
      </c>
      <c r="K6" s="5">
        <f t="shared" si="1"/>
        <v>324</v>
      </c>
      <c r="L6" s="5">
        <f t="shared" si="1"/>
        <v>324</v>
      </c>
      <c r="M6" s="5">
        <f t="shared" si="1"/>
        <v>324</v>
      </c>
      <c r="N6" s="5">
        <f t="shared" si="1"/>
        <v>340.2</v>
      </c>
    </row>
    <row r="7" spans="1:14" s="3" customFormat="1" ht="28.5" customHeight="1" thickBot="1" x14ac:dyDescent="0.6">
      <c r="A7" s="546">
        <v>18</v>
      </c>
      <c r="B7" s="547"/>
      <c r="C7" s="6">
        <f>C6*C5</f>
        <v>3383289</v>
      </c>
      <c r="D7" s="6">
        <f>D6*D5</f>
        <v>3705507</v>
      </c>
      <c r="E7" s="6">
        <f t="shared" ref="E7:N7" si="2">E6*E5</f>
        <v>3383289</v>
      </c>
      <c r="F7" s="6">
        <f t="shared" si="2"/>
        <v>3544398.0000000005</v>
      </c>
      <c r="G7" s="6">
        <f t="shared" si="2"/>
        <v>3061071</v>
      </c>
      <c r="H7" s="6">
        <f t="shared" si="2"/>
        <v>3222180</v>
      </c>
      <c r="I7" s="6">
        <f t="shared" si="2"/>
        <v>3705507</v>
      </c>
      <c r="J7" s="6">
        <f t="shared" si="2"/>
        <v>3544398.0000000005</v>
      </c>
      <c r="K7" s="6">
        <f t="shared" si="2"/>
        <v>3222180</v>
      </c>
      <c r="L7" s="6">
        <f t="shared" si="2"/>
        <v>3222180</v>
      </c>
      <c r="M7" s="6">
        <f t="shared" si="2"/>
        <v>3222180</v>
      </c>
      <c r="N7" s="6">
        <f t="shared" si="2"/>
        <v>3383289</v>
      </c>
    </row>
    <row r="8" spans="1:14" s="3" customFormat="1" ht="28.5" customHeight="1" x14ac:dyDescent="0.55000000000000004">
      <c r="A8" s="548" t="s">
        <v>1</v>
      </c>
      <c r="B8" s="549"/>
      <c r="C8" s="7">
        <f>C4*0.85</f>
        <v>321.3</v>
      </c>
      <c r="D8" s="7">
        <f>D4*0.85</f>
        <v>351.9</v>
      </c>
      <c r="E8" s="7">
        <f t="shared" ref="E8:N8" si="3">E4*0.85</f>
        <v>321.3</v>
      </c>
      <c r="F8" s="7">
        <f t="shared" si="3"/>
        <v>336.59999999999997</v>
      </c>
      <c r="G8" s="7">
        <f t="shared" si="3"/>
        <v>290.7</v>
      </c>
      <c r="H8" s="7">
        <f t="shared" si="3"/>
        <v>306</v>
      </c>
      <c r="I8" s="7">
        <f t="shared" si="3"/>
        <v>351.9</v>
      </c>
      <c r="J8" s="7">
        <f t="shared" si="3"/>
        <v>336.59999999999997</v>
      </c>
      <c r="K8" s="7">
        <f t="shared" si="3"/>
        <v>306</v>
      </c>
      <c r="L8" s="7">
        <f t="shared" si="3"/>
        <v>306</v>
      </c>
      <c r="M8" s="7">
        <f t="shared" si="3"/>
        <v>306</v>
      </c>
      <c r="N8" s="7">
        <f t="shared" si="3"/>
        <v>321.3</v>
      </c>
    </row>
    <row r="9" spans="1:14" s="3" customFormat="1" ht="28.5" customHeight="1" thickBot="1" x14ac:dyDescent="0.6">
      <c r="A9" s="542">
        <v>17</v>
      </c>
      <c r="B9" s="543"/>
      <c r="C9" s="8">
        <f>C8*C5</f>
        <v>3195328.5</v>
      </c>
      <c r="D9" s="8">
        <f>D8*D5</f>
        <v>3499645.5</v>
      </c>
      <c r="E9" s="8">
        <f t="shared" ref="E9:N9" si="4">E8*E5</f>
        <v>3195328.5</v>
      </c>
      <c r="F9" s="8">
        <f t="shared" si="4"/>
        <v>3347486.9999999995</v>
      </c>
      <c r="G9" s="8">
        <f t="shared" si="4"/>
        <v>2891011.5</v>
      </c>
      <c r="H9" s="8">
        <f t="shared" si="4"/>
        <v>3043170</v>
      </c>
      <c r="I9" s="8">
        <f t="shared" si="4"/>
        <v>3499645.5</v>
      </c>
      <c r="J9" s="8">
        <f t="shared" si="4"/>
        <v>3347486.9999999995</v>
      </c>
      <c r="K9" s="8">
        <f t="shared" si="4"/>
        <v>3043170</v>
      </c>
      <c r="L9" s="8">
        <f t="shared" si="4"/>
        <v>3043170</v>
      </c>
      <c r="M9" s="8">
        <f t="shared" si="4"/>
        <v>3043170</v>
      </c>
      <c r="N9" s="8">
        <f t="shared" si="4"/>
        <v>3195328.5</v>
      </c>
    </row>
    <row r="10" spans="1:14" s="3" customFormat="1" ht="28.5" customHeight="1" x14ac:dyDescent="0.55000000000000004">
      <c r="A10" s="532" t="s">
        <v>14</v>
      </c>
      <c r="B10" s="533"/>
      <c r="C10" s="9">
        <f>C4*0.8</f>
        <v>302.40000000000003</v>
      </c>
      <c r="D10" s="9">
        <f>D4*0.8</f>
        <v>331.20000000000005</v>
      </c>
      <c r="E10" s="9">
        <f t="shared" ref="E10:N10" si="5">E4*0.8</f>
        <v>302.40000000000003</v>
      </c>
      <c r="F10" s="9">
        <f t="shared" si="5"/>
        <v>316.8</v>
      </c>
      <c r="G10" s="9">
        <f t="shared" si="5"/>
        <v>273.60000000000002</v>
      </c>
      <c r="H10" s="9">
        <f t="shared" si="5"/>
        <v>288</v>
      </c>
      <c r="I10" s="9">
        <f t="shared" si="5"/>
        <v>331.20000000000005</v>
      </c>
      <c r="J10" s="9">
        <f t="shared" si="5"/>
        <v>316.8</v>
      </c>
      <c r="K10" s="9">
        <f t="shared" si="5"/>
        <v>288</v>
      </c>
      <c r="L10" s="9">
        <f t="shared" si="5"/>
        <v>288</v>
      </c>
      <c r="M10" s="9">
        <f t="shared" si="5"/>
        <v>288</v>
      </c>
      <c r="N10" s="9">
        <f t="shared" si="5"/>
        <v>302.40000000000003</v>
      </c>
    </row>
    <row r="11" spans="1:14" s="3" customFormat="1" ht="28.5" customHeight="1" thickBot="1" x14ac:dyDescent="0.6">
      <c r="A11" s="534">
        <v>16</v>
      </c>
      <c r="B11" s="535"/>
      <c r="C11" s="10">
        <f>C10*C5</f>
        <v>3007368.0000000005</v>
      </c>
      <c r="D11" s="10">
        <f>D10*D5</f>
        <v>3293784.0000000005</v>
      </c>
      <c r="E11" s="10">
        <f t="shared" ref="E11:N11" si="6">E10*E5</f>
        <v>3007368.0000000005</v>
      </c>
      <c r="F11" s="10">
        <f t="shared" si="6"/>
        <v>3150576</v>
      </c>
      <c r="G11" s="10">
        <f t="shared" si="6"/>
        <v>2720952</v>
      </c>
      <c r="H11" s="10">
        <f t="shared" si="6"/>
        <v>2864160</v>
      </c>
      <c r="I11" s="10">
        <f t="shared" si="6"/>
        <v>3293784.0000000005</v>
      </c>
      <c r="J11" s="10">
        <f t="shared" si="6"/>
        <v>3150576</v>
      </c>
      <c r="K11" s="10">
        <f t="shared" si="6"/>
        <v>2864160</v>
      </c>
      <c r="L11" s="10">
        <f t="shared" si="6"/>
        <v>2864160</v>
      </c>
      <c r="M11" s="10">
        <f t="shared" si="6"/>
        <v>2864160</v>
      </c>
      <c r="N11" s="10">
        <f t="shared" si="6"/>
        <v>3007368.0000000005</v>
      </c>
    </row>
    <row r="12" spans="1:14" s="3" customFormat="1" ht="28.5" customHeight="1" x14ac:dyDescent="0.55000000000000004">
      <c r="A12" s="536" t="s">
        <v>15</v>
      </c>
      <c r="B12" s="537"/>
      <c r="C12" s="11">
        <f>C4*0.75</f>
        <v>283.5</v>
      </c>
      <c r="D12" s="11">
        <f>D4*0.75</f>
        <v>310.5</v>
      </c>
      <c r="E12" s="11">
        <f t="shared" ref="E12:N12" si="7">E4*0.75</f>
        <v>283.5</v>
      </c>
      <c r="F12" s="11">
        <f t="shared" si="7"/>
        <v>297</v>
      </c>
      <c r="G12" s="11">
        <f t="shared" si="7"/>
        <v>256.5</v>
      </c>
      <c r="H12" s="11">
        <f t="shared" si="7"/>
        <v>270</v>
      </c>
      <c r="I12" s="11">
        <f t="shared" si="7"/>
        <v>310.5</v>
      </c>
      <c r="J12" s="11">
        <f t="shared" si="7"/>
        <v>297</v>
      </c>
      <c r="K12" s="11">
        <f t="shared" si="7"/>
        <v>270</v>
      </c>
      <c r="L12" s="11">
        <f t="shared" si="7"/>
        <v>270</v>
      </c>
      <c r="M12" s="11">
        <f t="shared" si="7"/>
        <v>270</v>
      </c>
      <c r="N12" s="11">
        <f t="shared" si="7"/>
        <v>283.5</v>
      </c>
    </row>
    <row r="13" spans="1:14" s="3" customFormat="1" ht="28.5" customHeight="1" thickBot="1" x14ac:dyDescent="0.6">
      <c r="A13" s="544">
        <v>15</v>
      </c>
      <c r="B13" s="545"/>
      <c r="C13" s="12">
        <f>C12*C5</f>
        <v>2819407.5</v>
      </c>
      <c r="D13" s="12">
        <f>D12*D5</f>
        <v>3087922.5</v>
      </c>
      <c r="E13" s="12">
        <f t="shared" ref="E13:N13" si="8">E12*E5</f>
        <v>2819407.5</v>
      </c>
      <c r="F13" s="12">
        <f t="shared" si="8"/>
        <v>2953665</v>
      </c>
      <c r="G13" s="12">
        <f t="shared" si="8"/>
        <v>2550892.5</v>
      </c>
      <c r="H13" s="12">
        <f t="shared" si="8"/>
        <v>2685150</v>
      </c>
      <c r="I13" s="12">
        <f t="shared" si="8"/>
        <v>3087922.5</v>
      </c>
      <c r="J13" s="12">
        <f t="shared" si="8"/>
        <v>2953665</v>
      </c>
      <c r="K13" s="12">
        <f t="shared" si="8"/>
        <v>2685150</v>
      </c>
      <c r="L13" s="12">
        <f t="shared" si="8"/>
        <v>2685150</v>
      </c>
      <c r="M13" s="12">
        <f t="shared" si="8"/>
        <v>2685150</v>
      </c>
      <c r="N13" s="12">
        <f t="shared" si="8"/>
        <v>2819407.5</v>
      </c>
    </row>
    <row r="14" spans="1:14" ht="29" x14ac:dyDescent="0.55000000000000004">
      <c r="A14" s="540" t="s">
        <v>20</v>
      </c>
      <c r="B14" s="541"/>
      <c r="C14" s="5">
        <f>C4*0.7</f>
        <v>264.59999999999997</v>
      </c>
      <c r="D14" s="5">
        <f>D4*0.7</f>
        <v>289.79999999999995</v>
      </c>
      <c r="E14" s="5">
        <f t="shared" ref="E14:N14" si="9">E4*0.7</f>
        <v>264.59999999999997</v>
      </c>
      <c r="F14" s="5">
        <f t="shared" si="9"/>
        <v>277.2</v>
      </c>
      <c r="G14" s="5">
        <f t="shared" si="9"/>
        <v>239.39999999999998</v>
      </c>
      <c r="H14" s="5">
        <f t="shared" si="9"/>
        <v>251.99999999999997</v>
      </c>
      <c r="I14" s="5">
        <f t="shared" si="9"/>
        <v>289.79999999999995</v>
      </c>
      <c r="J14" s="5">
        <f t="shared" si="9"/>
        <v>277.2</v>
      </c>
      <c r="K14" s="5">
        <f t="shared" si="9"/>
        <v>251.99999999999997</v>
      </c>
      <c r="L14" s="5">
        <f t="shared" si="9"/>
        <v>251.99999999999997</v>
      </c>
      <c r="M14" s="5">
        <f t="shared" si="9"/>
        <v>251.99999999999997</v>
      </c>
      <c r="N14" s="5">
        <f t="shared" si="9"/>
        <v>264.59999999999997</v>
      </c>
    </row>
    <row r="15" spans="1:14" s="13" customFormat="1" ht="28.5" customHeight="1" thickBot="1" x14ac:dyDescent="0.6">
      <c r="A15" s="546">
        <v>14</v>
      </c>
      <c r="B15" s="547"/>
      <c r="C15" s="6">
        <f>C14*C5</f>
        <v>2631446.9999999995</v>
      </c>
      <c r="D15" s="6">
        <f>D14*D5</f>
        <v>2882060.9999999995</v>
      </c>
      <c r="E15" s="6">
        <f t="shared" ref="E15:N15" si="10">E14*E5</f>
        <v>2631446.9999999995</v>
      </c>
      <c r="F15" s="6">
        <f t="shared" si="10"/>
        <v>2756754</v>
      </c>
      <c r="G15" s="6">
        <f t="shared" si="10"/>
        <v>2380833</v>
      </c>
      <c r="H15" s="6">
        <f t="shared" si="10"/>
        <v>2506139.9999999995</v>
      </c>
      <c r="I15" s="6">
        <f t="shared" si="10"/>
        <v>2882060.9999999995</v>
      </c>
      <c r="J15" s="6">
        <f t="shared" si="10"/>
        <v>2756754</v>
      </c>
      <c r="K15" s="6">
        <f t="shared" si="10"/>
        <v>2506139.9999999995</v>
      </c>
      <c r="L15" s="6">
        <f t="shared" si="10"/>
        <v>2506139.9999999995</v>
      </c>
      <c r="M15" s="6">
        <f t="shared" si="10"/>
        <v>2506139.9999999995</v>
      </c>
      <c r="N15" s="6">
        <f t="shared" si="10"/>
        <v>2631446.9999999995</v>
      </c>
    </row>
    <row r="16" spans="1:14" ht="29" x14ac:dyDescent="0.55000000000000004">
      <c r="A16" s="548" t="s">
        <v>21</v>
      </c>
      <c r="B16" s="549"/>
      <c r="C16" s="7">
        <f>C4*0.65</f>
        <v>245.70000000000002</v>
      </c>
      <c r="D16" s="7">
        <f>D4*0.65</f>
        <v>269.10000000000002</v>
      </c>
      <c r="E16" s="7">
        <f t="shared" ref="E16:N16" si="11">E4*0.65</f>
        <v>245.70000000000002</v>
      </c>
      <c r="F16" s="7">
        <f t="shared" si="11"/>
        <v>257.40000000000003</v>
      </c>
      <c r="G16" s="7">
        <f t="shared" si="11"/>
        <v>222.3</v>
      </c>
      <c r="H16" s="7">
        <f t="shared" si="11"/>
        <v>234</v>
      </c>
      <c r="I16" s="7">
        <f t="shared" si="11"/>
        <v>269.10000000000002</v>
      </c>
      <c r="J16" s="7">
        <f t="shared" si="11"/>
        <v>257.40000000000003</v>
      </c>
      <c r="K16" s="7">
        <f t="shared" si="11"/>
        <v>234</v>
      </c>
      <c r="L16" s="7">
        <f t="shared" si="11"/>
        <v>234</v>
      </c>
      <c r="M16" s="7">
        <f t="shared" si="11"/>
        <v>234</v>
      </c>
      <c r="N16" s="7">
        <f t="shared" si="11"/>
        <v>245.70000000000002</v>
      </c>
    </row>
    <row r="17" spans="1:14" ht="29.5" thickBot="1" x14ac:dyDescent="0.6">
      <c r="A17" s="542">
        <v>13</v>
      </c>
      <c r="B17" s="543"/>
      <c r="C17" s="8">
        <f>C16*C5</f>
        <v>2443486.5</v>
      </c>
      <c r="D17" s="8">
        <f>D16*D5</f>
        <v>2676199.5</v>
      </c>
      <c r="E17" s="8">
        <f t="shared" ref="E17:N17" si="12">E16*E5</f>
        <v>2443486.5</v>
      </c>
      <c r="F17" s="8">
        <f t="shared" si="12"/>
        <v>2559843.0000000005</v>
      </c>
      <c r="G17" s="8">
        <f t="shared" si="12"/>
        <v>2210773.5</v>
      </c>
      <c r="H17" s="8">
        <f t="shared" si="12"/>
        <v>2327130</v>
      </c>
      <c r="I17" s="8">
        <f t="shared" si="12"/>
        <v>2676199.5</v>
      </c>
      <c r="J17" s="8">
        <f t="shared" si="12"/>
        <v>2559843.0000000005</v>
      </c>
      <c r="K17" s="8">
        <f t="shared" si="12"/>
        <v>2327130</v>
      </c>
      <c r="L17" s="8">
        <f t="shared" si="12"/>
        <v>2327130</v>
      </c>
      <c r="M17" s="8">
        <f t="shared" si="12"/>
        <v>2327130</v>
      </c>
      <c r="N17" s="8">
        <f t="shared" si="12"/>
        <v>2443486.5</v>
      </c>
    </row>
    <row r="18" spans="1:14" ht="29" x14ac:dyDescent="0.55000000000000004">
      <c r="A18" s="532" t="s">
        <v>22</v>
      </c>
      <c r="B18" s="533"/>
      <c r="C18" s="9">
        <f>C4*0.6</f>
        <v>226.79999999999998</v>
      </c>
      <c r="D18" s="9">
        <f>D4*0.6</f>
        <v>248.39999999999998</v>
      </c>
      <c r="E18" s="9">
        <f>E4*0.6</f>
        <v>226.79999999999998</v>
      </c>
      <c r="F18" s="9">
        <f t="shared" ref="F18" si="13">F4*0.6</f>
        <v>237.6</v>
      </c>
      <c r="G18" s="9">
        <f>G4*0.6</f>
        <v>205.2</v>
      </c>
      <c r="H18" s="9">
        <f t="shared" ref="H18" si="14">H4*0.6</f>
        <v>216</v>
      </c>
      <c r="I18" s="9">
        <f>I4*0.6</f>
        <v>248.39999999999998</v>
      </c>
      <c r="J18" s="9">
        <f t="shared" ref="J18" si="15">J4*0.6</f>
        <v>237.6</v>
      </c>
      <c r="K18" s="9">
        <f>K4*0.6</f>
        <v>216</v>
      </c>
      <c r="L18" s="9">
        <f t="shared" ref="L18" si="16">L4*0.6</f>
        <v>216</v>
      </c>
      <c r="M18" s="9">
        <f>M4*0.6</f>
        <v>216</v>
      </c>
      <c r="N18" s="9">
        <f t="shared" ref="N18" si="17">N4*0.6</f>
        <v>226.79999999999998</v>
      </c>
    </row>
    <row r="19" spans="1:14" ht="29.5" thickBot="1" x14ac:dyDescent="0.6">
      <c r="A19" s="534">
        <v>12</v>
      </c>
      <c r="B19" s="535"/>
      <c r="C19" s="10">
        <f>C18*C5</f>
        <v>2255526</v>
      </c>
      <c r="D19" s="10">
        <f>D18*D5</f>
        <v>2470338</v>
      </c>
      <c r="E19" s="10">
        <f t="shared" ref="E19:N19" si="18">E18*E5</f>
        <v>2255526</v>
      </c>
      <c r="F19" s="10">
        <f t="shared" si="18"/>
        <v>2362932</v>
      </c>
      <c r="G19" s="10">
        <f t="shared" si="18"/>
        <v>2040714</v>
      </c>
      <c r="H19" s="10">
        <f t="shared" si="18"/>
        <v>2148120</v>
      </c>
      <c r="I19" s="10">
        <f t="shared" si="18"/>
        <v>2470338</v>
      </c>
      <c r="J19" s="10">
        <f t="shared" si="18"/>
        <v>2362932</v>
      </c>
      <c r="K19" s="10">
        <f t="shared" si="18"/>
        <v>2148120</v>
      </c>
      <c r="L19" s="10">
        <f t="shared" si="18"/>
        <v>2148120</v>
      </c>
      <c r="M19" s="10">
        <f t="shared" si="18"/>
        <v>2148120</v>
      </c>
      <c r="N19" s="10">
        <f t="shared" si="18"/>
        <v>2255526</v>
      </c>
    </row>
    <row r="20" spans="1:14" ht="29" x14ac:dyDescent="0.55000000000000004">
      <c r="A20" s="536" t="s">
        <v>23</v>
      </c>
      <c r="B20" s="537"/>
      <c r="C20" s="11">
        <f>C4*0.55</f>
        <v>207.9</v>
      </c>
      <c r="D20" s="11">
        <f>D4*0.55</f>
        <v>227.70000000000002</v>
      </c>
      <c r="E20" s="11">
        <f>E4*0.55</f>
        <v>207.9</v>
      </c>
      <c r="F20" s="11">
        <f t="shared" ref="F20" si="19">F4*0.55</f>
        <v>217.8</v>
      </c>
      <c r="G20" s="11">
        <f>G4*0.55</f>
        <v>188.10000000000002</v>
      </c>
      <c r="H20" s="11">
        <f t="shared" ref="H20" si="20">H4*0.55</f>
        <v>198.00000000000003</v>
      </c>
      <c r="I20" s="11">
        <f>I4*0.55</f>
        <v>227.70000000000002</v>
      </c>
      <c r="J20" s="11">
        <f t="shared" ref="J20" si="21">J4*0.55</f>
        <v>217.8</v>
      </c>
      <c r="K20" s="11">
        <f>K4*0.55</f>
        <v>198.00000000000003</v>
      </c>
      <c r="L20" s="11">
        <f t="shared" ref="L20" si="22">L4*0.55</f>
        <v>198.00000000000003</v>
      </c>
      <c r="M20" s="11">
        <f>M4*0.55</f>
        <v>198.00000000000003</v>
      </c>
      <c r="N20" s="11">
        <f t="shared" ref="N20" si="23">N4*0.55</f>
        <v>207.9</v>
      </c>
    </row>
    <row r="21" spans="1:14" ht="29.5" thickBot="1" x14ac:dyDescent="0.6">
      <c r="A21" s="544">
        <v>11</v>
      </c>
      <c r="B21" s="545"/>
      <c r="C21" s="12">
        <f>C20*C5</f>
        <v>2067565.5</v>
      </c>
      <c r="D21" s="12">
        <f>D20*D5</f>
        <v>2264476.5</v>
      </c>
      <c r="E21" s="12">
        <f t="shared" ref="E21:N21" si="24">E20*E5</f>
        <v>2067565.5</v>
      </c>
      <c r="F21" s="12">
        <f t="shared" si="24"/>
        <v>2166021</v>
      </c>
      <c r="G21" s="12">
        <f t="shared" si="24"/>
        <v>1870654.5000000002</v>
      </c>
      <c r="H21" s="12">
        <f t="shared" si="24"/>
        <v>1969110.0000000002</v>
      </c>
      <c r="I21" s="12">
        <f t="shared" si="24"/>
        <v>2264476.5</v>
      </c>
      <c r="J21" s="12">
        <f t="shared" si="24"/>
        <v>2166021</v>
      </c>
      <c r="K21" s="12">
        <f t="shared" si="24"/>
        <v>1969110.0000000002</v>
      </c>
      <c r="L21" s="12">
        <f t="shared" si="24"/>
        <v>1969110.0000000002</v>
      </c>
      <c r="M21" s="12">
        <f t="shared" si="24"/>
        <v>1969110.0000000002</v>
      </c>
      <c r="N21" s="12">
        <f t="shared" si="24"/>
        <v>2067565.5</v>
      </c>
    </row>
    <row r="22" spans="1:14" ht="29" x14ac:dyDescent="0.55000000000000004">
      <c r="A22" s="540" t="s">
        <v>24</v>
      </c>
      <c r="B22" s="541"/>
      <c r="C22" s="5">
        <f>C4*0.5</f>
        <v>189</v>
      </c>
      <c r="D22" s="5">
        <f>D4*0.5</f>
        <v>207</v>
      </c>
      <c r="E22" s="5">
        <f t="shared" ref="E22:N22" si="25">E4*0.5</f>
        <v>189</v>
      </c>
      <c r="F22" s="5">
        <f t="shared" si="25"/>
        <v>198</v>
      </c>
      <c r="G22" s="5">
        <f t="shared" si="25"/>
        <v>171</v>
      </c>
      <c r="H22" s="5">
        <f t="shared" si="25"/>
        <v>180</v>
      </c>
      <c r="I22" s="5">
        <f t="shared" si="25"/>
        <v>207</v>
      </c>
      <c r="J22" s="5">
        <f t="shared" si="25"/>
        <v>198</v>
      </c>
      <c r="K22" s="5">
        <f t="shared" si="25"/>
        <v>180</v>
      </c>
      <c r="L22" s="5">
        <f t="shared" si="25"/>
        <v>180</v>
      </c>
      <c r="M22" s="5">
        <f t="shared" si="25"/>
        <v>180</v>
      </c>
      <c r="N22" s="5">
        <f t="shared" si="25"/>
        <v>189</v>
      </c>
    </row>
    <row r="23" spans="1:14" ht="29.5" thickBot="1" x14ac:dyDescent="0.6">
      <c r="A23" s="546">
        <v>10</v>
      </c>
      <c r="B23" s="547"/>
      <c r="C23" s="6">
        <f>C22*C5</f>
        <v>1879605</v>
      </c>
      <c r="D23" s="6">
        <f>D22*D5</f>
        <v>2058615</v>
      </c>
      <c r="E23" s="6">
        <f t="shared" ref="E23:N23" si="26">E22*E5</f>
        <v>1879605</v>
      </c>
      <c r="F23" s="6">
        <f t="shared" si="26"/>
        <v>1969110</v>
      </c>
      <c r="G23" s="6">
        <f t="shared" si="26"/>
        <v>1700595</v>
      </c>
      <c r="H23" s="6">
        <f t="shared" si="26"/>
        <v>1790100</v>
      </c>
      <c r="I23" s="6">
        <f t="shared" si="26"/>
        <v>2058615</v>
      </c>
      <c r="J23" s="6">
        <f t="shared" si="26"/>
        <v>1969110</v>
      </c>
      <c r="K23" s="6">
        <f t="shared" si="26"/>
        <v>1790100</v>
      </c>
      <c r="L23" s="6">
        <f t="shared" si="26"/>
        <v>1790100</v>
      </c>
      <c r="M23" s="6">
        <f t="shared" si="26"/>
        <v>1790100</v>
      </c>
      <c r="N23" s="6">
        <f t="shared" si="26"/>
        <v>1879605</v>
      </c>
    </row>
    <row r="24" spans="1:14" ht="29" x14ac:dyDescent="0.55000000000000004">
      <c r="A24" s="548" t="s">
        <v>25</v>
      </c>
      <c r="B24" s="549"/>
      <c r="C24" s="7">
        <f>C4*0.45</f>
        <v>170.1</v>
      </c>
      <c r="D24" s="7">
        <f>D4*0.45</f>
        <v>186.3</v>
      </c>
      <c r="E24" s="7">
        <f t="shared" ref="E24:N24" si="27">E4*0.45</f>
        <v>170.1</v>
      </c>
      <c r="F24" s="7">
        <f t="shared" si="27"/>
        <v>178.20000000000002</v>
      </c>
      <c r="G24" s="7">
        <f t="shared" si="27"/>
        <v>153.9</v>
      </c>
      <c r="H24" s="7">
        <f t="shared" si="27"/>
        <v>162</v>
      </c>
      <c r="I24" s="7">
        <f t="shared" si="27"/>
        <v>186.3</v>
      </c>
      <c r="J24" s="7">
        <f t="shared" si="27"/>
        <v>178.20000000000002</v>
      </c>
      <c r="K24" s="7">
        <f t="shared" si="27"/>
        <v>162</v>
      </c>
      <c r="L24" s="7">
        <f t="shared" si="27"/>
        <v>162</v>
      </c>
      <c r="M24" s="7">
        <f t="shared" si="27"/>
        <v>162</v>
      </c>
      <c r="N24" s="7">
        <f t="shared" si="27"/>
        <v>170.1</v>
      </c>
    </row>
    <row r="25" spans="1:14" ht="29.5" thickBot="1" x14ac:dyDescent="0.6">
      <c r="A25" s="542">
        <v>9</v>
      </c>
      <c r="B25" s="543"/>
      <c r="C25" s="8">
        <f>C24*C5</f>
        <v>1691644.5</v>
      </c>
      <c r="D25" s="8">
        <f>D24*D5</f>
        <v>1852753.5</v>
      </c>
      <c r="E25" s="8">
        <f t="shared" ref="E25:N25" si="28">E24*E5</f>
        <v>1691644.5</v>
      </c>
      <c r="F25" s="8">
        <f t="shared" si="28"/>
        <v>1772199.0000000002</v>
      </c>
      <c r="G25" s="8">
        <f t="shared" si="28"/>
        <v>1530535.5</v>
      </c>
      <c r="H25" s="8">
        <f t="shared" si="28"/>
        <v>1611090</v>
      </c>
      <c r="I25" s="8">
        <f t="shared" si="28"/>
        <v>1852753.5</v>
      </c>
      <c r="J25" s="8">
        <f t="shared" si="28"/>
        <v>1772199.0000000002</v>
      </c>
      <c r="K25" s="8">
        <f t="shared" si="28"/>
        <v>1611090</v>
      </c>
      <c r="L25" s="8">
        <f t="shared" si="28"/>
        <v>1611090</v>
      </c>
      <c r="M25" s="8">
        <f t="shared" si="28"/>
        <v>1611090</v>
      </c>
      <c r="N25" s="8">
        <f t="shared" si="28"/>
        <v>1691644.5</v>
      </c>
    </row>
    <row r="26" spans="1:14" ht="29" x14ac:dyDescent="0.55000000000000004">
      <c r="A26" s="532" t="s">
        <v>26</v>
      </c>
      <c r="B26" s="533"/>
      <c r="C26" s="9">
        <f>C4*0.4</f>
        <v>151.20000000000002</v>
      </c>
      <c r="D26" s="9">
        <f>D4*0.4</f>
        <v>165.60000000000002</v>
      </c>
      <c r="E26" s="9">
        <f t="shared" ref="E26:N26" si="29">E4*0.4</f>
        <v>151.20000000000002</v>
      </c>
      <c r="F26" s="9">
        <f t="shared" si="29"/>
        <v>158.4</v>
      </c>
      <c r="G26" s="9">
        <f t="shared" si="29"/>
        <v>136.80000000000001</v>
      </c>
      <c r="H26" s="9">
        <f t="shared" si="29"/>
        <v>144</v>
      </c>
      <c r="I26" s="9">
        <f t="shared" si="29"/>
        <v>165.60000000000002</v>
      </c>
      <c r="J26" s="9">
        <f t="shared" si="29"/>
        <v>158.4</v>
      </c>
      <c r="K26" s="9">
        <f t="shared" si="29"/>
        <v>144</v>
      </c>
      <c r="L26" s="9">
        <f t="shared" si="29"/>
        <v>144</v>
      </c>
      <c r="M26" s="9">
        <f t="shared" si="29"/>
        <v>144</v>
      </c>
      <c r="N26" s="9">
        <f t="shared" si="29"/>
        <v>151.20000000000002</v>
      </c>
    </row>
    <row r="27" spans="1:14" ht="29.5" thickBot="1" x14ac:dyDescent="0.6">
      <c r="A27" s="534">
        <v>8</v>
      </c>
      <c r="B27" s="535"/>
      <c r="C27" s="10">
        <f>C26*C5</f>
        <v>1503684.0000000002</v>
      </c>
      <c r="D27" s="10">
        <f>D26*D5</f>
        <v>1646892.0000000002</v>
      </c>
      <c r="E27" s="10">
        <f t="shared" ref="E27:N27" si="30">E26*E5</f>
        <v>1503684.0000000002</v>
      </c>
      <c r="F27" s="10">
        <f t="shared" si="30"/>
        <v>1575288</v>
      </c>
      <c r="G27" s="10">
        <f t="shared" si="30"/>
        <v>1360476</v>
      </c>
      <c r="H27" s="10">
        <f t="shared" si="30"/>
        <v>1432080</v>
      </c>
      <c r="I27" s="10">
        <f t="shared" si="30"/>
        <v>1646892.0000000002</v>
      </c>
      <c r="J27" s="10">
        <f t="shared" si="30"/>
        <v>1575288</v>
      </c>
      <c r="K27" s="10">
        <f t="shared" si="30"/>
        <v>1432080</v>
      </c>
      <c r="L27" s="10">
        <f t="shared" si="30"/>
        <v>1432080</v>
      </c>
      <c r="M27" s="10">
        <f t="shared" si="30"/>
        <v>1432080</v>
      </c>
      <c r="N27" s="10">
        <f t="shared" si="30"/>
        <v>1503684.0000000002</v>
      </c>
    </row>
    <row r="28" spans="1:14" ht="29" x14ac:dyDescent="0.55000000000000004">
      <c r="A28" s="536" t="s">
        <v>27</v>
      </c>
      <c r="B28" s="537"/>
      <c r="C28" s="11">
        <f>C4*0.35</f>
        <v>132.29999999999998</v>
      </c>
      <c r="D28" s="11">
        <f>D4*0.35</f>
        <v>144.89999999999998</v>
      </c>
      <c r="E28" s="11">
        <f t="shared" ref="E28:N28" si="31">E4*0.35</f>
        <v>132.29999999999998</v>
      </c>
      <c r="F28" s="11">
        <f t="shared" si="31"/>
        <v>138.6</v>
      </c>
      <c r="G28" s="11">
        <f t="shared" si="31"/>
        <v>119.69999999999999</v>
      </c>
      <c r="H28" s="11">
        <f t="shared" si="31"/>
        <v>125.99999999999999</v>
      </c>
      <c r="I28" s="11">
        <f t="shared" si="31"/>
        <v>144.89999999999998</v>
      </c>
      <c r="J28" s="11">
        <f t="shared" si="31"/>
        <v>138.6</v>
      </c>
      <c r="K28" s="11">
        <f t="shared" si="31"/>
        <v>125.99999999999999</v>
      </c>
      <c r="L28" s="11">
        <f t="shared" si="31"/>
        <v>125.99999999999999</v>
      </c>
      <c r="M28" s="11">
        <f t="shared" si="31"/>
        <v>125.99999999999999</v>
      </c>
      <c r="N28" s="11">
        <f t="shared" si="31"/>
        <v>132.29999999999998</v>
      </c>
    </row>
    <row r="29" spans="1:14" ht="29.5" thickBot="1" x14ac:dyDescent="0.6">
      <c r="A29" s="544">
        <v>7</v>
      </c>
      <c r="B29" s="545"/>
      <c r="C29" s="12">
        <f>C28*C5</f>
        <v>1315723.4999999998</v>
      </c>
      <c r="D29" s="12">
        <f>D28*D5</f>
        <v>1441030.4999999998</v>
      </c>
      <c r="E29" s="12">
        <f t="shared" ref="E29:N29" si="32">E28*E5</f>
        <v>1315723.4999999998</v>
      </c>
      <c r="F29" s="12">
        <f t="shared" si="32"/>
        <v>1378377</v>
      </c>
      <c r="G29" s="12">
        <f t="shared" si="32"/>
        <v>1190416.5</v>
      </c>
      <c r="H29" s="12">
        <f t="shared" si="32"/>
        <v>1253069.9999999998</v>
      </c>
      <c r="I29" s="12">
        <f t="shared" si="32"/>
        <v>1441030.4999999998</v>
      </c>
      <c r="J29" s="12">
        <f t="shared" si="32"/>
        <v>1378377</v>
      </c>
      <c r="K29" s="12">
        <f t="shared" si="32"/>
        <v>1253069.9999999998</v>
      </c>
      <c r="L29" s="12">
        <f t="shared" si="32"/>
        <v>1253069.9999999998</v>
      </c>
      <c r="M29" s="12">
        <f t="shared" si="32"/>
        <v>1253069.9999999998</v>
      </c>
      <c r="N29" s="12">
        <f t="shared" si="32"/>
        <v>1315723.4999999998</v>
      </c>
    </row>
    <row r="30" spans="1:14" ht="29" x14ac:dyDescent="0.55000000000000004">
      <c r="A30" s="540" t="s">
        <v>28</v>
      </c>
      <c r="B30" s="541"/>
      <c r="C30" s="5">
        <f>C4*0.3</f>
        <v>113.39999999999999</v>
      </c>
      <c r="D30" s="5">
        <f>D4*0.3</f>
        <v>124.19999999999999</v>
      </c>
      <c r="E30" s="5">
        <f t="shared" ref="E30:N30" si="33">E4*0.3</f>
        <v>113.39999999999999</v>
      </c>
      <c r="F30" s="5">
        <f t="shared" si="33"/>
        <v>118.8</v>
      </c>
      <c r="G30" s="5">
        <f t="shared" si="33"/>
        <v>102.6</v>
      </c>
      <c r="H30" s="5">
        <f t="shared" si="33"/>
        <v>108</v>
      </c>
      <c r="I30" s="5">
        <f t="shared" si="33"/>
        <v>124.19999999999999</v>
      </c>
      <c r="J30" s="5">
        <f t="shared" si="33"/>
        <v>118.8</v>
      </c>
      <c r="K30" s="5">
        <f t="shared" si="33"/>
        <v>108</v>
      </c>
      <c r="L30" s="5">
        <f t="shared" si="33"/>
        <v>108</v>
      </c>
      <c r="M30" s="5">
        <f t="shared" si="33"/>
        <v>108</v>
      </c>
      <c r="N30" s="5">
        <f t="shared" si="33"/>
        <v>113.39999999999999</v>
      </c>
    </row>
    <row r="31" spans="1:14" ht="29.5" thickBot="1" x14ac:dyDescent="0.6">
      <c r="A31" s="546">
        <v>6</v>
      </c>
      <c r="B31" s="547"/>
      <c r="C31" s="6">
        <f>C30*C5</f>
        <v>1127763</v>
      </c>
      <c r="D31" s="6">
        <f>D30*D5</f>
        <v>1235169</v>
      </c>
      <c r="E31" s="6">
        <f t="shared" ref="E31:N31" si="34">E30*E5</f>
        <v>1127763</v>
      </c>
      <c r="F31" s="6">
        <f t="shared" si="34"/>
        <v>1181466</v>
      </c>
      <c r="G31" s="6">
        <f t="shared" si="34"/>
        <v>1020357</v>
      </c>
      <c r="H31" s="6">
        <f t="shared" si="34"/>
        <v>1074060</v>
      </c>
      <c r="I31" s="6">
        <f t="shared" si="34"/>
        <v>1235169</v>
      </c>
      <c r="J31" s="6">
        <f t="shared" si="34"/>
        <v>1181466</v>
      </c>
      <c r="K31" s="6">
        <f t="shared" si="34"/>
        <v>1074060</v>
      </c>
      <c r="L31" s="6">
        <f t="shared" si="34"/>
        <v>1074060</v>
      </c>
      <c r="M31" s="6">
        <f t="shared" si="34"/>
        <v>1074060</v>
      </c>
      <c r="N31" s="6">
        <f t="shared" si="34"/>
        <v>1127763</v>
      </c>
    </row>
    <row r="32" spans="1:14" ht="29" x14ac:dyDescent="0.55000000000000004">
      <c r="A32" s="548" t="s">
        <v>29</v>
      </c>
      <c r="B32" s="549"/>
      <c r="C32" s="7">
        <f>C4*0.25</f>
        <v>94.5</v>
      </c>
      <c r="D32" s="7">
        <f>D4*0.25</f>
        <v>103.5</v>
      </c>
      <c r="E32" s="7">
        <f t="shared" ref="E32:N32" si="35">E4*0.25</f>
        <v>94.5</v>
      </c>
      <c r="F32" s="7">
        <f t="shared" si="35"/>
        <v>99</v>
      </c>
      <c r="G32" s="7">
        <f t="shared" si="35"/>
        <v>85.5</v>
      </c>
      <c r="H32" s="7">
        <f t="shared" si="35"/>
        <v>90</v>
      </c>
      <c r="I32" s="7">
        <f t="shared" si="35"/>
        <v>103.5</v>
      </c>
      <c r="J32" s="7">
        <f t="shared" si="35"/>
        <v>99</v>
      </c>
      <c r="K32" s="7">
        <f t="shared" si="35"/>
        <v>90</v>
      </c>
      <c r="L32" s="7">
        <f t="shared" si="35"/>
        <v>90</v>
      </c>
      <c r="M32" s="7">
        <f t="shared" si="35"/>
        <v>90</v>
      </c>
      <c r="N32" s="7">
        <f t="shared" si="35"/>
        <v>94.5</v>
      </c>
    </row>
    <row r="33" spans="1:14" ht="29.5" thickBot="1" x14ac:dyDescent="0.6">
      <c r="A33" s="542">
        <v>5</v>
      </c>
      <c r="B33" s="543"/>
      <c r="C33" s="8">
        <f>C32*C5</f>
        <v>939802.5</v>
      </c>
      <c r="D33" s="8">
        <f>D32*D5</f>
        <v>1029307.5</v>
      </c>
      <c r="E33" s="8">
        <f t="shared" ref="E33:N33" si="36">E32*E5</f>
        <v>939802.5</v>
      </c>
      <c r="F33" s="8">
        <f t="shared" si="36"/>
        <v>984555</v>
      </c>
      <c r="G33" s="8">
        <f t="shared" si="36"/>
        <v>850297.5</v>
      </c>
      <c r="H33" s="8">
        <f t="shared" si="36"/>
        <v>895050</v>
      </c>
      <c r="I33" s="8">
        <f t="shared" si="36"/>
        <v>1029307.5</v>
      </c>
      <c r="J33" s="8">
        <f t="shared" si="36"/>
        <v>984555</v>
      </c>
      <c r="K33" s="8">
        <f t="shared" si="36"/>
        <v>895050</v>
      </c>
      <c r="L33" s="8">
        <f t="shared" si="36"/>
        <v>895050</v>
      </c>
      <c r="M33" s="8">
        <f t="shared" si="36"/>
        <v>895050</v>
      </c>
      <c r="N33" s="8">
        <f t="shared" si="36"/>
        <v>939802.5</v>
      </c>
    </row>
    <row r="34" spans="1:14" ht="29" x14ac:dyDescent="0.55000000000000004">
      <c r="A34" s="532" t="s">
        <v>30</v>
      </c>
      <c r="B34" s="533"/>
      <c r="C34" s="9">
        <f>C4*0.2</f>
        <v>75.600000000000009</v>
      </c>
      <c r="D34" s="9">
        <f>D4*0.2</f>
        <v>82.800000000000011</v>
      </c>
      <c r="E34" s="9">
        <f t="shared" ref="E34:N34" si="37">E4*0.2</f>
        <v>75.600000000000009</v>
      </c>
      <c r="F34" s="9">
        <f t="shared" si="37"/>
        <v>79.2</v>
      </c>
      <c r="G34" s="9">
        <f t="shared" si="37"/>
        <v>68.400000000000006</v>
      </c>
      <c r="H34" s="9">
        <f t="shared" si="37"/>
        <v>72</v>
      </c>
      <c r="I34" s="9">
        <f t="shared" si="37"/>
        <v>82.800000000000011</v>
      </c>
      <c r="J34" s="9">
        <f t="shared" si="37"/>
        <v>79.2</v>
      </c>
      <c r="K34" s="9">
        <f t="shared" si="37"/>
        <v>72</v>
      </c>
      <c r="L34" s="9">
        <f t="shared" si="37"/>
        <v>72</v>
      </c>
      <c r="M34" s="9">
        <f t="shared" si="37"/>
        <v>72</v>
      </c>
      <c r="N34" s="9">
        <f t="shared" si="37"/>
        <v>75.600000000000009</v>
      </c>
    </row>
    <row r="35" spans="1:14" ht="29.5" thickBot="1" x14ac:dyDescent="0.6">
      <c r="A35" s="534">
        <v>4</v>
      </c>
      <c r="B35" s="535"/>
      <c r="C35" s="10">
        <f>C34*C5</f>
        <v>751842.00000000012</v>
      </c>
      <c r="D35" s="10">
        <f>D34*D5</f>
        <v>823446.00000000012</v>
      </c>
      <c r="E35" s="10">
        <f t="shared" ref="E35:N35" si="38">E34*E5</f>
        <v>751842.00000000012</v>
      </c>
      <c r="F35" s="10">
        <f t="shared" si="38"/>
        <v>787644</v>
      </c>
      <c r="G35" s="10">
        <f t="shared" si="38"/>
        <v>680238</v>
      </c>
      <c r="H35" s="10">
        <f t="shared" si="38"/>
        <v>716040</v>
      </c>
      <c r="I35" s="10">
        <f t="shared" si="38"/>
        <v>823446.00000000012</v>
      </c>
      <c r="J35" s="10">
        <f t="shared" si="38"/>
        <v>787644</v>
      </c>
      <c r="K35" s="10">
        <f t="shared" si="38"/>
        <v>716040</v>
      </c>
      <c r="L35" s="10">
        <f t="shared" si="38"/>
        <v>716040</v>
      </c>
      <c r="M35" s="10">
        <f t="shared" si="38"/>
        <v>716040</v>
      </c>
      <c r="N35" s="10">
        <f t="shared" si="38"/>
        <v>751842.00000000012</v>
      </c>
    </row>
    <row r="36" spans="1:14" ht="29" x14ac:dyDescent="0.55000000000000004">
      <c r="A36" s="536" t="s">
        <v>31</v>
      </c>
      <c r="B36" s="537"/>
      <c r="C36" s="11">
        <f>C4*0.15</f>
        <v>56.699999999999996</v>
      </c>
      <c r="D36" s="11">
        <f>D4*0.15</f>
        <v>62.099999999999994</v>
      </c>
      <c r="E36" s="11">
        <f t="shared" ref="E36:N36" si="39">E4*0.15</f>
        <v>56.699999999999996</v>
      </c>
      <c r="F36" s="11">
        <f t="shared" si="39"/>
        <v>59.4</v>
      </c>
      <c r="G36" s="11">
        <f t="shared" si="39"/>
        <v>51.3</v>
      </c>
      <c r="H36" s="11">
        <f t="shared" si="39"/>
        <v>54</v>
      </c>
      <c r="I36" s="11">
        <f t="shared" si="39"/>
        <v>62.099999999999994</v>
      </c>
      <c r="J36" s="11">
        <f t="shared" si="39"/>
        <v>59.4</v>
      </c>
      <c r="K36" s="11">
        <f t="shared" si="39"/>
        <v>54</v>
      </c>
      <c r="L36" s="11">
        <f t="shared" si="39"/>
        <v>54</v>
      </c>
      <c r="M36" s="11">
        <f t="shared" si="39"/>
        <v>54</v>
      </c>
      <c r="N36" s="11">
        <f t="shared" si="39"/>
        <v>56.699999999999996</v>
      </c>
    </row>
    <row r="37" spans="1:14" ht="29.5" thickBot="1" x14ac:dyDescent="0.6">
      <c r="A37" s="544">
        <v>3</v>
      </c>
      <c r="B37" s="545"/>
      <c r="C37" s="12">
        <f>C36*C5</f>
        <v>563881.5</v>
      </c>
      <c r="D37" s="12">
        <f>D36*D5</f>
        <v>617584.5</v>
      </c>
      <c r="E37" s="12">
        <f t="shared" ref="E37:N37" si="40">E36*E5</f>
        <v>563881.5</v>
      </c>
      <c r="F37" s="12">
        <f t="shared" si="40"/>
        <v>590733</v>
      </c>
      <c r="G37" s="12">
        <f t="shared" si="40"/>
        <v>510178.5</v>
      </c>
      <c r="H37" s="12">
        <f t="shared" si="40"/>
        <v>537030</v>
      </c>
      <c r="I37" s="12">
        <f t="shared" si="40"/>
        <v>617584.5</v>
      </c>
      <c r="J37" s="12">
        <f t="shared" si="40"/>
        <v>590733</v>
      </c>
      <c r="K37" s="12">
        <f t="shared" si="40"/>
        <v>537030</v>
      </c>
      <c r="L37" s="12">
        <f t="shared" si="40"/>
        <v>537030</v>
      </c>
      <c r="M37" s="12">
        <f t="shared" si="40"/>
        <v>537030</v>
      </c>
      <c r="N37" s="12">
        <f t="shared" si="40"/>
        <v>563881.5</v>
      </c>
    </row>
    <row r="38" spans="1:14" ht="29" x14ac:dyDescent="0.55000000000000004">
      <c r="A38" s="540" t="s">
        <v>32</v>
      </c>
      <c r="B38" s="541"/>
      <c r="C38" s="5">
        <f>C4*0.1</f>
        <v>37.800000000000004</v>
      </c>
      <c r="D38" s="5">
        <f>D4*0.1</f>
        <v>41.400000000000006</v>
      </c>
      <c r="E38" s="5">
        <f t="shared" ref="E38:N38" si="41">E4*0.1</f>
        <v>37.800000000000004</v>
      </c>
      <c r="F38" s="5">
        <f t="shared" si="41"/>
        <v>39.6</v>
      </c>
      <c r="G38" s="5">
        <f t="shared" si="41"/>
        <v>34.200000000000003</v>
      </c>
      <c r="H38" s="5">
        <f t="shared" si="41"/>
        <v>36</v>
      </c>
      <c r="I38" s="5">
        <f t="shared" si="41"/>
        <v>41.400000000000006</v>
      </c>
      <c r="J38" s="5">
        <f t="shared" si="41"/>
        <v>39.6</v>
      </c>
      <c r="K38" s="5">
        <f t="shared" si="41"/>
        <v>36</v>
      </c>
      <c r="L38" s="5">
        <f t="shared" si="41"/>
        <v>36</v>
      </c>
      <c r="M38" s="5">
        <f t="shared" si="41"/>
        <v>36</v>
      </c>
      <c r="N38" s="5">
        <f t="shared" si="41"/>
        <v>37.800000000000004</v>
      </c>
    </row>
    <row r="39" spans="1:14" ht="29.5" thickBot="1" x14ac:dyDescent="0.6">
      <c r="A39" s="546">
        <v>2</v>
      </c>
      <c r="B39" s="547"/>
      <c r="C39" s="6">
        <f>C38*C5</f>
        <v>375921.00000000006</v>
      </c>
      <c r="D39" s="6">
        <f>D38*D5</f>
        <v>411723.00000000006</v>
      </c>
      <c r="E39" s="6">
        <f t="shared" ref="E39:N39" si="42">E38*E5</f>
        <v>375921.00000000006</v>
      </c>
      <c r="F39" s="6">
        <f t="shared" si="42"/>
        <v>393822</v>
      </c>
      <c r="G39" s="6">
        <f t="shared" si="42"/>
        <v>340119</v>
      </c>
      <c r="H39" s="6">
        <f t="shared" si="42"/>
        <v>358020</v>
      </c>
      <c r="I39" s="6">
        <f t="shared" si="42"/>
        <v>411723.00000000006</v>
      </c>
      <c r="J39" s="6">
        <f t="shared" si="42"/>
        <v>393822</v>
      </c>
      <c r="K39" s="6">
        <f t="shared" si="42"/>
        <v>358020</v>
      </c>
      <c r="L39" s="6">
        <f t="shared" si="42"/>
        <v>358020</v>
      </c>
      <c r="M39" s="6">
        <f t="shared" si="42"/>
        <v>358020</v>
      </c>
      <c r="N39" s="6">
        <f t="shared" si="42"/>
        <v>375921.00000000006</v>
      </c>
    </row>
    <row r="40" spans="1:14" ht="29" x14ac:dyDescent="0.55000000000000004">
      <c r="A40" s="548" t="s">
        <v>33</v>
      </c>
      <c r="B40" s="549"/>
      <c r="C40" s="7">
        <f>C4*0.05</f>
        <v>18.900000000000002</v>
      </c>
      <c r="D40" s="7">
        <f>D4*0.05</f>
        <v>20.700000000000003</v>
      </c>
      <c r="E40" s="7">
        <f t="shared" ref="E40:N40" si="43">E4*0.05</f>
        <v>18.900000000000002</v>
      </c>
      <c r="F40" s="7">
        <f t="shared" si="43"/>
        <v>19.8</v>
      </c>
      <c r="G40" s="7">
        <f t="shared" si="43"/>
        <v>17.100000000000001</v>
      </c>
      <c r="H40" s="7">
        <f t="shared" si="43"/>
        <v>18</v>
      </c>
      <c r="I40" s="7">
        <f t="shared" si="43"/>
        <v>20.700000000000003</v>
      </c>
      <c r="J40" s="7">
        <f t="shared" si="43"/>
        <v>19.8</v>
      </c>
      <c r="K40" s="7">
        <f t="shared" si="43"/>
        <v>18</v>
      </c>
      <c r="L40" s="7">
        <f t="shared" si="43"/>
        <v>18</v>
      </c>
      <c r="M40" s="7">
        <f t="shared" si="43"/>
        <v>18</v>
      </c>
      <c r="N40" s="7">
        <f t="shared" si="43"/>
        <v>18.900000000000002</v>
      </c>
    </row>
    <row r="41" spans="1:14" ht="29.5" thickBot="1" x14ac:dyDescent="0.6">
      <c r="A41" s="542">
        <v>1</v>
      </c>
      <c r="B41" s="543"/>
      <c r="C41" s="8">
        <f>C40*C5</f>
        <v>187960.50000000003</v>
      </c>
      <c r="D41" s="8">
        <f>D40*D5</f>
        <v>205861.50000000003</v>
      </c>
      <c r="E41" s="8">
        <f t="shared" ref="E41:N41" si="44">E40*E5</f>
        <v>187960.50000000003</v>
      </c>
      <c r="F41" s="8">
        <f t="shared" si="44"/>
        <v>196911</v>
      </c>
      <c r="G41" s="8">
        <f t="shared" si="44"/>
        <v>170059.5</v>
      </c>
      <c r="H41" s="8">
        <f t="shared" si="44"/>
        <v>179010</v>
      </c>
      <c r="I41" s="8">
        <f t="shared" si="44"/>
        <v>205861.50000000003</v>
      </c>
      <c r="J41" s="8">
        <f t="shared" si="44"/>
        <v>196911</v>
      </c>
      <c r="K41" s="8">
        <f t="shared" si="44"/>
        <v>179010</v>
      </c>
      <c r="L41" s="8">
        <f t="shared" si="44"/>
        <v>179010</v>
      </c>
      <c r="M41" s="8">
        <f t="shared" si="44"/>
        <v>179010</v>
      </c>
      <c r="N41" s="8">
        <f t="shared" si="44"/>
        <v>187960.50000000003</v>
      </c>
    </row>
  </sheetData>
  <mergeCells count="41">
    <mergeCell ref="A38:B38"/>
    <mergeCell ref="A39:B39"/>
    <mergeCell ref="A40:B40"/>
    <mergeCell ref="A41:B41"/>
    <mergeCell ref="A23:B23"/>
    <mergeCell ref="A33:B33"/>
    <mergeCell ref="A34:B34"/>
    <mergeCell ref="A36:B36"/>
    <mergeCell ref="A37:B37"/>
    <mergeCell ref="A29:B29"/>
    <mergeCell ref="A30:B30"/>
    <mergeCell ref="A31:B31"/>
    <mergeCell ref="A32:B32"/>
    <mergeCell ref="A35:B35"/>
    <mergeCell ref="A24:B24"/>
    <mergeCell ref="A25:B25"/>
    <mergeCell ref="A17:B17"/>
    <mergeCell ref="A16:B16"/>
    <mergeCell ref="A8:B8"/>
    <mergeCell ref="A2:B2"/>
    <mergeCell ref="A3:B3"/>
    <mergeCell ref="A4:B4"/>
    <mergeCell ref="A6:B6"/>
    <mergeCell ref="A7:B7"/>
    <mergeCell ref="A5:B5"/>
    <mergeCell ref="A26:B26"/>
    <mergeCell ref="A27:B27"/>
    <mergeCell ref="A28:B28"/>
    <mergeCell ref="A1:B1"/>
    <mergeCell ref="A22:B22"/>
    <mergeCell ref="A9:B9"/>
    <mergeCell ref="A10:B10"/>
    <mergeCell ref="A11:B11"/>
    <mergeCell ref="A12:B12"/>
    <mergeCell ref="A13:B13"/>
    <mergeCell ref="A15:B15"/>
    <mergeCell ref="A19:B19"/>
    <mergeCell ref="A20:B20"/>
    <mergeCell ref="A21:B21"/>
    <mergeCell ref="A18:B18"/>
    <mergeCell ref="A14:B14"/>
  </mergeCells>
  <phoneticPr fontId="1"/>
  <pageMargins left="0.7" right="0.7" top="0.75" bottom="0.75" header="0.3" footer="0.3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53"/>
  <sheetViews>
    <sheetView topLeftCell="A7" zoomScale="83" zoomScaleNormal="80" workbookViewId="0">
      <selection activeCell="M23" sqref="M23"/>
    </sheetView>
  </sheetViews>
  <sheetFormatPr defaultRowHeight="18" x14ac:dyDescent="0.55000000000000004"/>
  <cols>
    <col min="2" max="2" width="4.5" customWidth="1"/>
    <col min="3" max="3" width="25.08203125" customWidth="1"/>
    <col min="4" max="16" width="13.75" customWidth="1"/>
    <col min="17" max="17" width="17" customWidth="1"/>
  </cols>
  <sheetData>
    <row r="2" spans="2:17" ht="18.5" thickBot="1" x14ac:dyDescent="0.6"/>
    <row r="3" spans="2:17" ht="18.5" thickTop="1" x14ac:dyDescent="0.55000000000000004">
      <c r="C3" s="44" t="str">
        <f>シュミレーション!A1</f>
        <v>月金１８名</v>
      </c>
      <c r="D3" s="119" t="str">
        <f>シュミレーション!C1</f>
        <v>4月</v>
      </c>
      <c r="E3" s="119" t="str">
        <f>シュミレーション!D1</f>
        <v>5月</v>
      </c>
      <c r="F3" s="119" t="str">
        <f>シュミレーション!E1</f>
        <v>6月</v>
      </c>
      <c r="G3" s="119" t="str">
        <f>シュミレーション!F1</f>
        <v>7月</v>
      </c>
      <c r="H3" s="119" t="str">
        <f>シュミレーション!G1</f>
        <v>8月</v>
      </c>
      <c r="I3" s="119" t="str">
        <f>シュミレーション!H1</f>
        <v>9月</v>
      </c>
      <c r="J3" s="119" t="str">
        <f>シュミレーション!I1</f>
        <v>10月</v>
      </c>
      <c r="K3" s="119" t="str">
        <f>シュミレーション!J1</f>
        <v>11月</v>
      </c>
      <c r="L3" s="119" t="str">
        <f>シュミレーション!K1</f>
        <v>12月</v>
      </c>
      <c r="M3" s="119" t="str">
        <f>シュミレーション!L1</f>
        <v>1月</v>
      </c>
      <c r="N3" s="373" t="str">
        <f>シュミレーション!M1</f>
        <v>2月</v>
      </c>
      <c r="O3" s="377" t="str">
        <f>シュミレーション!N1</f>
        <v>3月</v>
      </c>
    </row>
    <row r="4" spans="2:17" x14ac:dyDescent="0.55000000000000004">
      <c r="C4" s="45" t="str">
        <f>シュミレーション!A2</f>
        <v>一日定員</v>
      </c>
      <c r="D4" s="42">
        <f>シュミレーション!C2</f>
        <v>18</v>
      </c>
      <c r="E4" s="42">
        <f>シュミレーション!D2</f>
        <v>18</v>
      </c>
      <c r="F4" s="42">
        <f>シュミレーション!E2</f>
        <v>18</v>
      </c>
      <c r="G4" s="42">
        <f>シュミレーション!E2</f>
        <v>18</v>
      </c>
      <c r="H4" s="42">
        <f>シュミレーション!F2</f>
        <v>18</v>
      </c>
      <c r="I4" s="42">
        <f>シュミレーション!G2</f>
        <v>18</v>
      </c>
      <c r="J4" s="42">
        <f>シュミレーション!H2</f>
        <v>18</v>
      </c>
      <c r="K4" s="42">
        <f>シュミレーション!I2</f>
        <v>18</v>
      </c>
      <c r="L4" s="42">
        <f>シュミレーション!J2</f>
        <v>18</v>
      </c>
      <c r="M4" s="42">
        <f>シュミレーション!K2</f>
        <v>18</v>
      </c>
      <c r="N4" s="42">
        <f>シュミレーション!L2</f>
        <v>18</v>
      </c>
      <c r="O4" s="374">
        <f>シュミレーション!M2</f>
        <v>18</v>
      </c>
    </row>
    <row r="5" spans="2:17" x14ac:dyDescent="0.55000000000000004">
      <c r="C5" s="267" t="str">
        <f>シュミレーション!A3</f>
        <v>稼働日数</v>
      </c>
      <c r="D5" s="268">
        <f>シュミレーション!C3</f>
        <v>21</v>
      </c>
      <c r="E5" s="268">
        <f>シュミレーション!D3</f>
        <v>23</v>
      </c>
      <c r="F5" s="268">
        <f>シュミレーション!E3</f>
        <v>21</v>
      </c>
      <c r="G5" s="268">
        <f>シュミレーション!E3</f>
        <v>21</v>
      </c>
      <c r="H5" s="268">
        <f>シュミレーション!F3</f>
        <v>22</v>
      </c>
      <c r="I5" s="268">
        <f>シュミレーション!G3</f>
        <v>19</v>
      </c>
      <c r="J5" s="268">
        <f>シュミレーション!H3</f>
        <v>20</v>
      </c>
      <c r="K5" s="268">
        <f>シュミレーション!I3</f>
        <v>23</v>
      </c>
      <c r="L5" s="268">
        <f>シュミレーション!J3</f>
        <v>22</v>
      </c>
      <c r="M5" s="268">
        <f>シュミレーション!K3</f>
        <v>20</v>
      </c>
      <c r="N5" s="268">
        <f>シュミレーション!L3</f>
        <v>20</v>
      </c>
      <c r="O5" s="355">
        <f>シュミレーション!M3</f>
        <v>20</v>
      </c>
    </row>
    <row r="6" spans="2:17" x14ac:dyDescent="0.55000000000000004">
      <c r="C6" s="45" t="str">
        <f>シュミレーション!A4</f>
        <v>総稼働枠</v>
      </c>
      <c r="D6" s="42">
        <f>シュミレーション!C4</f>
        <v>378</v>
      </c>
      <c r="E6" s="42">
        <f>シュミレーション!D4</f>
        <v>414</v>
      </c>
      <c r="F6" s="42">
        <f>シュミレーション!E4</f>
        <v>378</v>
      </c>
      <c r="G6" s="42">
        <f>シュミレーション!E4</f>
        <v>378</v>
      </c>
      <c r="H6" s="42">
        <f>シュミレーション!F4</f>
        <v>396</v>
      </c>
      <c r="I6" s="42">
        <f>シュミレーション!G4</f>
        <v>342</v>
      </c>
      <c r="J6" s="42">
        <f>シュミレーション!H4</f>
        <v>360</v>
      </c>
      <c r="K6" s="42">
        <f>シュミレーション!I4</f>
        <v>414</v>
      </c>
      <c r="L6" s="42">
        <f>シュミレーション!J4</f>
        <v>396</v>
      </c>
      <c r="M6" s="42">
        <f>シュミレーション!K4</f>
        <v>360</v>
      </c>
      <c r="N6" s="42">
        <f>シュミレーション!L4</f>
        <v>360</v>
      </c>
      <c r="O6" s="354">
        <f>シュミレーション!M4</f>
        <v>360</v>
      </c>
    </row>
    <row r="7" spans="2:17" x14ac:dyDescent="0.55000000000000004">
      <c r="C7" s="267" t="str">
        <f>シュミレーション!A5</f>
        <v>１日平均利用料／１人当たり</v>
      </c>
      <c r="D7" s="268">
        <f>シュミレーション!C5</f>
        <v>9945</v>
      </c>
      <c r="E7" s="268">
        <f>シュミレーション!D5</f>
        <v>9945</v>
      </c>
      <c r="F7" s="268">
        <f>シュミレーション!E5</f>
        <v>9945</v>
      </c>
      <c r="G7" s="268">
        <f>シュミレーション!E5</f>
        <v>9945</v>
      </c>
      <c r="H7" s="268">
        <f>シュミレーション!F5</f>
        <v>9945</v>
      </c>
      <c r="I7" s="268">
        <f>シュミレーション!G5</f>
        <v>9945</v>
      </c>
      <c r="J7" s="268">
        <f>シュミレーション!H5</f>
        <v>9945</v>
      </c>
      <c r="K7" s="268">
        <f>シュミレーション!I5</f>
        <v>9945</v>
      </c>
      <c r="L7" s="268">
        <f>シュミレーション!J5</f>
        <v>9945</v>
      </c>
      <c r="M7" s="268">
        <f>シュミレーション!K5</f>
        <v>9945</v>
      </c>
      <c r="N7" s="268">
        <f>シュミレーション!L5</f>
        <v>9945</v>
      </c>
      <c r="O7" s="355">
        <f>シュミレーション!M5</f>
        <v>9945</v>
      </c>
      <c r="P7" s="376"/>
    </row>
    <row r="8" spans="2:17" ht="18.5" thickBot="1" x14ac:dyDescent="0.6">
      <c r="C8" s="111" t="s">
        <v>34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413">
        <v>0</v>
      </c>
      <c r="K8" s="413">
        <v>0</v>
      </c>
      <c r="L8" s="413">
        <v>0</v>
      </c>
      <c r="M8" s="413">
        <v>0</v>
      </c>
      <c r="N8" s="413">
        <v>0</v>
      </c>
      <c r="O8" s="440">
        <v>0</v>
      </c>
      <c r="P8" s="375"/>
    </row>
    <row r="9" spans="2:17" ht="18.5" thickBot="1" x14ac:dyDescent="0.6">
      <c r="C9" s="14"/>
      <c r="D9" s="114"/>
      <c r="E9" s="114"/>
      <c r="F9" s="114"/>
      <c r="G9" s="114"/>
      <c r="H9" s="114"/>
      <c r="I9" s="114"/>
      <c r="J9" s="115"/>
      <c r="K9" s="115"/>
      <c r="L9" s="115"/>
      <c r="M9" s="115"/>
      <c r="N9" s="115"/>
      <c r="O9" s="357"/>
    </row>
    <row r="10" spans="2:17" ht="18.5" thickBot="1" x14ac:dyDescent="0.6">
      <c r="B10" s="116" t="s">
        <v>239</v>
      </c>
      <c r="C10" s="117"/>
      <c r="D10" s="261"/>
      <c r="E10" s="262"/>
      <c r="F10" s="263">
        <f t="shared" ref="F10:M10" si="0">E53</f>
        <v>0</v>
      </c>
      <c r="G10" s="263">
        <f t="shared" si="0"/>
        <v>-279900</v>
      </c>
      <c r="H10" s="263">
        <f t="shared" si="0"/>
        <v>-489900</v>
      </c>
      <c r="I10" s="263">
        <f t="shared" si="0"/>
        <v>-699900</v>
      </c>
      <c r="J10" s="263">
        <f t="shared" si="0"/>
        <v>-979800</v>
      </c>
      <c r="K10" s="263">
        <f t="shared" si="0"/>
        <v>-1189800</v>
      </c>
      <c r="L10" s="263">
        <f t="shared" si="0"/>
        <v>-1399800</v>
      </c>
      <c r="M10" s="263">
        <f t="shared" si="0"/>
        <v>10855800</v>
      </c>
      <c r="N10" s="263">
        <f t="shared" ref="N10:O10" ca="1" si="1">M53</f>
        <v>8695813.175759811</v>
      </c>
      <c r="O10" s="358">
        <f t="shared" ca="1" si="1"/>
        <v>6980826.3515196219</v>
      </c>
      <c r="Q10" s="110"/>
    </row>
    <row r="11" spans="2:17" ht="18.5" thickTop="1" x14ac:dyDescent="0.55000000000000004">
      <c r="B11" s="557" t="s">
        <v>185</v>
      </c>
      <c r="C11" s="257" t="s">
        <v>36</v>
      </c>
      <c r="D11" s="258"/>
      <c r="E11" s="259"/>
      <c r="F11" s="259"/>
      <c r="G11" s="260"/>
      <c r="H11" s="260"/>
      <c r="I11" s="260"/>
      <c r="J11" s="260"/>
      <c r="K11" s="260"/>
      <c r="L11" s="260"/>
      <c r="M11" s="260">
        <v>0</v>
      </c>
      <c r="N11" s="260">
        <v>0</v>
      </c>
      <c r="O11" s="359">
        <v>0</v>
      </c>
      <c r="Q11" s="110"/>
    </row>
    <row r="12" spans="2:17" x14ac:dyDescent="0.55000000000000004">
      <c r="B12" s="557"/>
      <c r="C12" s="269" t="s">
        <v>271</v>
      </c>
      <c r="D12" s="270"/>
      <c r="E12" s="271"/>
      <c r="F12" s="271"/>
      <c r="G12" s="272"/>
      <c r="H12" s="272"/>
      <c r="I12" s="272"/>
      <c r="J12" s="272">
        <f>J7*J11*収入基本!$F$21</f>
        <v>0</v>
      </c>
      <c r="K12" s="272">
        <f>K7*K11*収入基本!$F$21</f>
        <v>0</v>
      </c>
      <c r="L12" s="272">
        <f>L7*L11*収入基本!$F$21</f>
        <v>0</v>
      </c>
      <c r="M12" s="272">
        <f>M7*M11*収入基本!$F$21</f>
        <v>0</v>
      </c>
      <c r="N12" s="272">
        <f>N7*N11*収入基本!$F$21</f>
        <v>0</v>
      </c>
      <c r="O12" s="360">
        <f>O7*O11*収入基本!$F$21</f>
        <v>0</v>
      </c>
      <c r="Q12" s="110"/>
    </row>
    <row r="13" spans="2:17" x14ac:dyDescent="0.55000000000000004">
      <c r="B13" s="558"/>
      <c r="C13" s="250" t="s">
        <v>269</v>
      </c>
      <c r="D13" s="243"/>
      <c r="E13" s="50"/>
      <c r="F13" s="50"/>
      <c r="G13" s="121"/>
      <c r="H13" s="121"/>
      <c r="I13" s="121"/>
      <c r="J13" s="73"/>
      <c r="K13" s="121"/>
      <c r="L13" s="121">
        <f>J7*J11*収入基本!$F$21</f>
        <v>0</v>
      </c>
      <c r="M13" s="121">
        <f>K7*K11*収入基本!$F$21</f>
        <v>0</v>
      </c>
      <c r="N13" s="121">
        <f>L7*L11*収入基本!$F$21</f>
        <v>0</v>
      </c>
      <c r="O13" s="361">
        <f>M7*M11*収入基本!$F$21</f>
        <v>0</v>
      </c>
      <c r="Q13" s="110"/>
    </row>
    <row r="14" spans="2:17" x14ac:dyDescent="0.55000000000000004">
      <c r="B14" s="558"/>
      <c r="C14" s="273" t="s">
        <v>270</v>
      </c>
      <c r="D14" s="274"/>
      <c r="E14" s="275"/>
      <c r="F14" s="275"/>
      <c r="G14" s="276"/>
      <c r="H14" s="276"/>
      <c r="I14" s="276"/>
      <c r="J14" s="276"/>
      <c r="K14" s="276">
        <f>J7*J11*収入基本!$C21</f>
        <v>0</v>
      </c>
      <c r="L14" s="276">
        <f>K7*K11*収入基本!$C21</f>
        <v>0</v>
      </c>
      <c r="M14" s="276">
        <f>L7*L11*収入基本!$C21</f>
        <v>0</v>
      </c>
      <c r="N14" s="276">
        <f>M7*M11*収入基本!$C21</f>
        <v>0</v>
      </c>
      <c r="O14" s="362">
        <f>N7*N11*収入基本!$C21</f>
        <v>0</v>
      </c>
      <c r="Q14" s="110"/>
    </row>
    <row r="15" spans="2:17" ht="18.5" thickBot="1" x14ac:dyDescent="0.6">
      <c r="B15" s="558"/>
      <c r="C15" s="251" t="s">
        <v>256</v>
      </c>
      <c r="D15" s="245"/>
      <c r="E15" s="127"/>
      <c r="F15" s="127"/>
      <c r="G15" s="128"/>
      <c r="H15" s="128"/>
      <c r="I15" s="128"/>
      <c r="J15" s="128"/>
      <c r="K15" s="128">
        <f>収入基本!$C$45*J11</f>
        <v>0</v>
      </c>
      <c r="L15" s="128">
        <f>収入基本!$C$45*K11</f>
        <v>0</v>
      </c>
      <c r="M15" s="128">
        <f>収入基本!$C$45*L11</f>
        <v>0</v>
      </c>
      <c r="N15" s="128">
        <f>収入基本!$C$45*M11</f>
        <v>0</v>
      </c>
      <c r="O15" s="363">
        <f>収入基本!$C$45*N11</f>
        <v>0</v>
      </c>
      <c r="Q15" s="110"/>
    </row>
    <row r="16" spans="2:17" x14ac:dyDescent="0.55000000000000004">
      <c r="B16" s="558"/>
      <c r="C16" s="252" t="s">
        <v>117</v>
      </c>
      <c r="D16" s="246">
        <f t="shared" ref="D16:I16" si="2">SUM(D13,D14)</f>
        <v>0</v>
      </c>
      <c r="E16" s="49">
        <f t="shared" si="2"/>
        <v>0</v>
      </c>
      <c r="F16" s="49">
        <f t="shared" si="2"/>
        <v>0</v>
      </c>
      <c r="G16" s="124">
        <f t="shared" si="2"/>
        <v>0</v>
      </c>
      <c r="H16" s="124">
        <f t="shared" si="2"/>
        <v>0</v>
      </c>
      <c r="I16" s="124">
        <f t="shared" si="2"/>
        <v>0</v>
      </c>
      <c r="J16" s="124">
        <f t="shared" ref="J16:O16" si="3">SUM(J13:J14)</f>
        <v>0</v>
      </c>
      <c r="K16" s="124">
        <f t="shared" si="3"/>
        <v>0</v>
      </c>
      <c r="L16" s="124">
        <f t="shared" si="3"/>
        <v>0</v>
      </c>
      <c r="M16" s="124">
        <f>SUM(M13:M14)</f>
        <v>0</v>
      </c>
      <c r="N16" s="124">
        <f t="shared" si="3"/>
        <v>0</v>
      </c>
      <c r="O16" s="364">
        <f t="shared" si="3"/>
        <v>0</v>
      </c>
      <c r="Q16" s="110"/>
    </row>
    <row r="17" spans="2:17" x14ac:dyDescent="0.55000000000000004">
      <c r="B17" s="566"/>
      <c r="C17" s="278" t="s">
        <v>172</v>
      </c>
      <c r="D17" s="279"/>
      <c r="E17" s="280"/>
      <c r="F17" s="280"/>
      <c r="G17" s="281"/>
      <c r="H17" s="281"/>
      <c r="I17" s="281"/>
      <c r="J17" s="281"/>
      <c r="K17" s="281"/>
      <c r="L17" s="281"/>
      <c r="M17" s="281">
        <f>支出基本!D12</f>
        <v>72916.666666666672</v>
      </c>
      <c r="N17" s="281">
        <f>支出基本!D12</f>
        <v>72916.666666666672</v>
      </c>
      <c r="O17" s="365">
        <f>支出基本!D12</f>
        <v>72916.666666666672</v>
      </c>
      <c r="Q17" s="110"/>
    </row>
    <row r="18" spans="2:17" x14ac:dyDescent="0.55000000000000004">
      <c r="B18" s="566"/>
      <c r="C18" s="253" t="s">
        <v>118</v>
      </c>
      <c r="D18" s="243"/>
      <c r="E18" s="50"/>
      <c r="F18" s="50">
        <v>279900</v>
      </c>
      <c r="G18" s="121">
        <v>210000</v>
      </c>
      <c r="H18" s="121">
        <v>210000</v>
      </c>
      <c r="I18" s="121">
        <v>279900</v>
      </c>
      <c r="J18" s="121">
        <v>210000</v>
      </c>
      <c r="K18" s="121">
        <v>210000</v>
      </c>
      <c r="L18" s="121">
        <v>279900</v>
      </c>
      <c r="M18" s="121">
        <f>SUM(支出基本!D16,支出基本!D17,支出基本!D18)</f>
        <v>745000</v>
      </c>
      <c r="N18" s="121">
        <f>SUM(支出基本!D16,支出基本!D17,支出基本!D18)</f>
        <v>745000</v>
      </c>
      <c r="O18" s="361">
        <f>SUM(支出基本!D16,支出基本!D17,支出基本!D18)</f>
        <v>745000</v>
      </c>
      <c r="Q18" s="110"/>
    </row>
    <row r="19" spans="2:17" x14ac:dyDescent="0.55000000000000004">
      <c r="B19" s="566"/>
      <c r="C19" s="278" t="s">
        <v>150</v>
      </c>
      <c r="D19" s="279"/>
      <c r="E19" s="280"/>
      <c r="F19" s="280"/>
      <c r="G19" s="281"/>
      <c r="H19" s="281"/>
      <c r="I19" s="281"/>
      <c r="J19" s="281"/>
      <c r="K19" s="281"/>
      <c r="L19" s="281"/>
      <c r="M19" s="281">
        <f>SUM(支出基本!D21,支出基本!D22,支出基本!D23)</f>
        <v>102136</v>
      </c>
      <c r="N19" s="281">
        <f>SUM(支出基本!D21,支出基本!D22,支出基本!D23)</f>
        <v>102136</v>
      </c>
      <c r="O19" s="365">
        <f>SUM(支出基本!D21,支出基本!D22,支出基本!D23)</f>
        <v>102136</v>
      </c>
      <c r="Q19" s="110"/>
    </row>
    <row r="20" spans="2:17" x14ac:dyDescent="0.55000000000000004">
      <c r="B20" s="566"/>
      <c r="C20" s="253" t="s">
        <v>160</v>
      </c>
      <c r="D20" s="243"/>
      <c r="E20" s="50"/>
      <c r="F20" s="50"/>
      <c r="G20" s="121"/>
      <c r="H20" s="121"/>
      <c r="I20" s="121"/>
      <c r="J20" s="121"/>
      <c r="K20" s="121"/>
      <c r="L20" s="121"/>
      <c r="M20" s="121">
        <f>SUM(支出基本!D26,支出基本!D27)</f>
        <v>1600</v>
      </c>
      <c r="N20" s="121">
        <f>SUM(支出基本!D26,支出基本!D27)</f>
        <v>1600</v>
      </c>
      <c r="O20" s="361">
        <f>SUM(支出基本!D26,支出基本!D27)</f>
        <v>1600</v>
      </c>
      <c r="Q20" s="110"/>
    </row>
    <row r="21" spans="2:17" x14ac:dyDescent="0.55000000000000004">
      <c r="B21" s="566"/>
      <c r="C21" s="278" t="s">
        <v>240</v>
      </c>
      <c r="D21" s="279"/>
      <c r="E21" s="280"/>
      <c r="F21" s="280"/>
      <c r="G21" s="281"/>
      <c r="H21" s="281"/>
      <c r="I21" s="281"/>
      <c r="J21" s="281"/>
      <c r="K21" s="281"/>
      <c r="L21" s="281"/>
      <c r="M21" s="281">
        <f>支出基本!$D$42</f>
        <v>30000</v>
      </c>
      <c r="N21" s="281">
        <f>支出基本!$D$42</f>
        <v>30000</v>
      </c>
      <c r="O21" s="365">
        <f>支出基本!$D$42</f>
        <v>30000</v>
      </c>
      <c r="Q21" s="110"/>
    </row>
    <row r="22" spans="2:17" x14ac:dyDescent="0.55000000000000004">
      <c r="B22" s="566"/>
      <c r="C22" s="253" t="s">
        <v>119</v>
      </c>
      <c r="D22" s="243"/>
      <c r="E22" s="50"/>
      <c r="F22" s="50"/>
      <c r="G22" s="121"/>
      <c r="H22" s="121"/>
      <c r="I22" s="121"/>
      <c r="J22" s="121"/>
      <c r="K22" s="121"/>
      <c r="L22" s="121"/>
      <c r="M22" s="121">
        <v>365000</v>
      </c>
      <c r="N22" s="121">
        <v>65000</v>
      </c>
      <c r="O22" s="361">
        <v>65000</v>
      </c>
      <c r="Q22" s="110"/>
    </row>
    <row r="23" spans="2:17" x14ac:dyDescent="0.55000000000000004">
      <c r="B23" s="566"/>
      <c r="C23" s="278" t="s">
        <v>151</v>
      </c>
      <c r="D23" s="279"/>
      <c r="E23" s="280"/>
      <c r="F23" s="280"/>
      <c r="G23" s="281"/>
      <c r="H23" s="281"/>
      <c r="I23" s="281"/>
      <c r="J23" s="281"/>
      <c r="K23" s="281"/>
      <c r="L23" s="281"/>
      <c r="M23" s="281"/>
      <c r="N23" s="281"/>
      <c r="O23" s="365"/>
      <c r="Q23" s="110"/>
    </row>
    <row r="24" spans="2:17" x14ac:dyDescent="0.55000000000000004">
      <c r="B24" s="566"/>
      <c r="C24" s="253" t="s">
        <v>155</v>
      </c>
      <c r="D24" s="243"/>
      <c r="E24" s="50"/>
      <c r="F24" s="50"/>
      <c r="G24" s="121"/>
      <c r="H24" s="121"/>
      <c r="I24" s="121"/>
      <c r="J24" s="121"/>
      <c r="K24" s="121"/>
      <c r="L24" s="121"/>
      <c r="M24" s="121"/>
      <c r="N24" s="121"/>
      <c r="O24" s="361"/>
      <c r="Q24" s="110"/>
    </row>
    <row r="25" spans="2:17" x14ac:dyDescent="0.55000000000000004">
      <c r="B25" s="566"/>
      <c r="C25" s="278" t="s">
        <v>251</v>
      </c>
      <c r="D25" s="279"/>
      <c r="E25" s="280"/>
      <c r="F25" s="280"/>
      <c r="G25" s="281"/>
      <c r="H25" s="281"/>
      <c r="I25" s="281"/>
      <c r="J25" s="281"/>
      <c r="K25" s="281"/>
      <c r="L25" s="281"/>
      <c r="M25" s="281"/>
      <c r="N25" s="281"/>
      <c r="O25" s="365"/>
      <c r="Q25" s="110"/>
    </row>
    <row r="26" spans="2:17" x14ac:dyDescent="0.55000000000000004">
      <c r="B26" s="566"/>
      <c r="C26" s="253" t="s">
        <v>242</v>
      </c>
      <c r="D26" s="243"/>
      <c r="E26" s="50"/>
      <c r="F26" s="50"/>
      <c r="G26" s="121"/>
      <c r="H26" s="121"/>
      <c r="I26" s="121"/>
      <c r="J26" s="121"/>
      <c r="K26" s="121"/>
      <c r="L26" s="121"/>
      <c r="M26" s="121">
        <f>支出基本!$D$46</f>
        <v>10000</v>
      </c>
      <c r="N26" s="121">
        <f>支出基本!$D$46</f>
        <v>10000</v>
      </c>
      <c r="O26" s="361">
        <f>支出基本!$D$46</f>
        <v>10000</v>
      </c>
      <c r="Q26" s="110"/>
    </row>
    <row r="27" spans="2:17" x14ac:dyDescent="0.55000000000000004">
      <c r="B27" s="566"/>
      <c r="C27" s="278" t="s">
        <v>243</v>
      </c>
      <c r="D27" s="279"/>
      <c r="E27" s="280"/>
      <c r="F27" s="280"/>
      <c r="G27" s="281"/>
      <c r="H27" s="281"/>
      <c r="I27" s="281"/>
      <c r="J27" s="281"/>
      <c r="K27" s="281"/>
      <c r="L27" s="281"/>
      <c r="M27" s="281"/>
      <c r="N27" s="281"/>
      <c r="O27" s="365"/>
      <c r="Q27" s="110"/>
    </row>
    <row r="28" spans="2:17" x14ac:dyDescent="0.55000000000000004">
      <c r="B28" s="566"/>
      <c r="C28" s="253" t="s">
        <v>325</v>
      </c>
      <c r="D28" s="247"/>
      <c r="E28" s="121"/>
      <c r="F28" s="121"/>
      <c r="G28" s="121"/>
      <c r="H28" s="121"/>
      <c r="I28" s="121"/>
      <c r="J28" s="121"/>
      <c r="K28" s="121"/>
      <c r="L28" s="121"/>
      <c r="M28" s="121">
        <v>120000</v>
      </c>
      <c r="N28" s="121">
        <f>支出基本!$D$67</f>
        <v>25000</v>
      </c>
      <c r="O28" s="361">
        <f>支出基本!$D$67</f>
        <v>25000</v>
      </c>
      <c r="Q28" s="110"/>
    </row>
    <row r="29" spans="2:17" x14ac:dyDescent="0.55000000000000004">
      <c r="B29" s="566"/>
      <c r="C29" s="278" t="s">
        <v>173</v>
      </c>
      <c r="D29" s="279"/>
      <c r="E29" s="280"/>
      <c r="F29" s="280"/>
      <c r="G29" s="281"/>
      <c r="H29" s="281"/>
      <c r="I29" s="281"/>
      <c r="J29" s="281"/>
      <c r="K29" s="281"/>
      <c r="L29" s="281"/>
      <c r="M29" s="281">
        <f>支出基本!$D$48</f>
        <v>5000</v>
      </c>
      <c r="N29" s="281">
        <f>支出基本!$D$48</f>
        <v>5000</v>
      </c>
      <c r="O29" s="365">
        <f>支出基本!$D$48</f>
        <v>5000</v>
      </c>
      <c r="Q29" s="110"/>
    </row>
    <row r="30" spans="2:17" x14ac:dyDescent="0.55000000000000004">
      <c r="B30" s="566"/>
      <c r="C30" s="253" t="s">
        <v>174</v>
      </c>
      <c r="D30" s="243"/>
      <c r="E30" s="50"/>
      <c r="F30" s="50"/>
      <c r="G30" s="121"/>
      <c r="H30" s="121"/>
      <c r="I30" s="121"/>
      <c r="J30" s="121"/>
      <c r="K30" s="121"/>
      <c r="L30" s="121"/>
      <c r="M30" s="121">
        <f>支出基本!$D$49</f>
        <v>5000</v>
      </c>
      <c r="N30" s="121">
        <f>支出基本!$D$49</f>
        <v>5000</v>
      </c>
      <c r="O30" s="361">
        <f>支出基本!$D$49</f>
        <v>5000</v>
      </c>
      <c r="Q30" s="110"/>
    </row>
    <row r="31" spans="2:17" x14ac:dyDescent="0.55000000000000004">
      <c r="B31" s="566"/>
      <c r="C31" s="278" t="s">
        <v>175</v>
      </c>
      <c r="D31" s="279"/>
      <c r="E31" s="280"/>
      <c r="F31" s="280"/>
      <c r="G31" s="281"/>
      <c r="H31" s="281"/>
      <c r="I31" s="281"/>
      <c r="J31" s="281"/>
      <c r="K31" s="281"/>
      <c r="L31" s="281"/>
      <c r="M31" s="281">
        <f>支出基本!$D$50</f>
        <v>10000</v>
      </c>
      <c r="N31" s="281">
        <f>支出基本!$D$50</f>
        <v>10000</v>
      </c>
      <c r="O31" s="365">
        <f>支出基本!$D$50</f>
        <v>10000</v>
      </c>
      <c r="Q31" s="110"/>
    </row>
    <row r="32" spans="2:17" x14ac:dyDescent="0.55000000000000004">
      <c r="B32" s="566"/>
      <c r="C32" s="253" t="s">
        <v>176</v>
      </c>
      <c r="D32" s="243"/>
      <c r="E32" s="50"/>
      <c r="F32" s="50"/>
      <c r="G32" s="121"/>
      <c r="H32" s="121"/>
      <c r="I32" s="121"/>
      <c r="J32" s="121"/>
      <c r="K32" s="121"/>
      <c r="L32" s="121"/>
      <c r="M32" s="121">
        <f>支出基本!$D$51</f>
        <v>5000</v>
      </c>
      <c r="N32" s="121">
        <f>支出基本!$D$51</f>
        <v>5000</v>
      </c>
      <c r="O32" s="361">
        <f>支出基本!$D$51</f>
        <v>5000</v>
      </c>
      <c r="Q32" s="110"/>
    </row>
    <row r="33" spans="2:17" x14ac:dyDescent="0.55000000000000004">
      <c r="B33" s="566"/>
      <c r="C33" s="278" t="s">
        <v>177</v>
      </c>
      <c r="D33" s="279"/>
      <c r="E33" s="280"/>
      <c r="F33" s="280"/>
      <c r="G33" s="281"/>
      <c r="H33" s="281"/>
      <c r="I33" s="281"/>
      <c r="J33" s="281"/>
      <c r="K33" s="281"/>
      <c r="L33" s="281"/>
      <c r="M33" s="281">
        <f>支出基本!$D$52</f>
        <v>5000</v>
      </c>
      <c r="N33" s="281">
        <f>支出基本!$D$52</f>
        <v>5000</v>
      </c>
      <c r="O33" s="365">
        <f>支出基本!$D$52</f>
        <v>5000</v>
      </c>
      <c r="Q33" s="110"/>
    </row>
    <row r="34" spans="2:17" x14ac:dyDescent="0.55000000000000004">
      <c r="B34" s="566"/>
      <c r="C34" s="253" t="s">
        <v>183</v>
      </c>
      <c r="D34" s="243"/>
      <c r="E34" s="50"/>
      <c r="F34" s="50"/>
      <c r="G34" s="121"/>
      <c r="H34" s="121"/>
      <c r="I34" s="121"/>
      <c r="J34" s="121"/>
      <c r="K34" s="121"/>
      <c r="L34" s="121"/>
      <c r="M34" s="121">
        <v>90000</v>
      </c>
      <c r="N34" s="121">
        <f>支出基本!$D$62</f>
        <v>40000</v>
      </c>
      <c r="O34" s="361">
        <f>支出基本!$D$62</f>
        <v>40000</v>
      </c>
      <c r="Q34" s="110"/>
    </row>
    <row r="35" spans="2:17" x14ac:dyDescent="0.55000000000000004">
      <c r="B35" s="566"/>
      <c r="C35" s="278" t="s">
        <v>184</v>
      </c>
      <c r="D35" s="279"/>
      <c r="E35" s="280"/>
      <c r="F35" s="280"/>
      <c r="G35" s="281"/>
      <c r="H35" s="281"/>
      <c r="I35" s="281"/>
      <c r="J35" s="281"/>
      <c r="K35" s="281"/>
      <c r="L35" s="281"/>
      <c r="M35" s="281">
        <f>支出基本!$D$64</f>
        <v>10000</v>
      </c>
      <c r="N35" s="281">
        <f>支出基本!$D$64</f>
        <v>10000</v>
      </c>
      <c r="O35" s="365">
        <f>支出基本!$D$64</f>
        <v>10000</v>
      </c>
      <c r="Q35" s="110"/>
    </row>
    <row r="36" spans="2:17" x14ac:dyDescent="0.55000000000000004">
      <c r="B36" s="567"/>
      <c r="C36" s="254" t="s">
        <v>279</v>
      </c>
      <c r="D36" s="244"/>
      <c r="E36" s="48"/>
      <c r="F36" s="48"/>
      <c r="G36" s="123"/>
      <c r="H36" s="123"/>
      <c r="I36" s="123"/>
      <c r="J36" s="123"/>
      <c r="K36" s="123"/>
      <c r="L36" s="123"/>
      <c r="M36" s="123">
        <f>支出基本!$D$65</f>
        <v>10000</v>
      </c>
      <c r="N36" s="123">
        <f>支出基本!$D$65</f>
        <v>10000</v>
      </c>
      <c r="O36" s="366">
        <f>支出基本!$D$65</f>
        <v>10000</v>
      </c>
      <c r="P36" s="110"/>
      <c r="Q36" s="110"/>
    </row>
    <row r="37" spans="2:17" x14ac:dyDescent="0.55000000000000004">
      <c r="B37" s="567"/>
      <c r="C37" s="283" t="s">
        <v>258</v>
      </c>
      <c r="D37" s="274"/>
      <c r="E37" s="275"/>
      <c r="F37" s="275"/>
      <c r="G37" s="276"/>
      <c r="H37" s="276"/>
      <c r="I37" s="276"/>
      <c r="J37" s="276">
        <f>収入基本!$C$46*J$11</f>
        <v>0</v>
      </c>
      <c r="K37" s="276">
        <f>収入基本!$C$46*K$11</f>
        <v>0</v>
      </c>
      <c r="L37" s="276">
        <f>収入基本!$C$46*L$11</f>
        <v>0</v>
      </c>
      <c r="M37" s="276">
        <f>収入基本!$C$46*M$11</f>
        <v>0</v>
      </c>
      <c r="N37" s="276">
        <f>収入基本!$C$46*N$11</f>
        <v>0</v>
      </c>
      <c r="O37" s="362">
        <f>収入基本!$C$46*O$11</f>
        <v>0</v>
      </c>
      <c r="P37" s="110"/>
    </row>
    <row r="38" spans="2:17" ht="18.5" thickBot="1" x14ac:dyDescent="0.6">
      <c r="B38" s="568"/>
      <c r="C38" s="255" t="s">
        <v>186</v>
      </c>
      <c r="D38" s="248"/>
      <c r="E38" s="118"/>
      <c r="F38" s="118">
        <f>SUM(F17:F35)</f>
        <v>279900</v>
      </c>
      <c r="G38" s="125">
        <f>SUM(G17:G35)</f>
        <v>210000</v>
      </c>
      <c r="H38" s="125">
        <f t="shared" ref="H38:O38" si="4">SUM(H17:H35)</f>
        <v>210000</v>
      </c>
      <c r="I38" s="125">
        <f t="shared" si="4"/>
        <v>279900</v>
      </c>
      <c r="J38" s="125">
        <f t="shared" si="4"/>
        <v>210000</v>
      </c>
      <c r="K38" s="125">
        <f t="shared" si="4"/>
        <v>210000</v>
      </c>
      <c r="L38" s="125">
        <f t="shared" si="4"/>
        <v>279900</v>
      </c>
      <c r="M38" s="125">
        <f t="shared" si="4"/>
        <v>1576652.6666666665</v>
      </c>
      <c r="N38" s="125">
        <f t="shared" si="4"/>
        <v>1131652.6666666665</v>
      </c>
      <c r="O38" s="367">
        <f t="shared" si="4"/>
        <v>1131652.6666666665</v>
      </c>
    </row>
    <row r="39" spans="2:17" ht="18.5" thickBot="1" x14ac:dyDescent="0.6">
      <c r="B39" s="569" t="s">
        <v>292</v>
      </c>
      <c r="C39" s="570"/>
      <c r="D39" s="284"/>
      <c r="E39" s="285"/>
      <c r="F39" s="446">
        <f>F16-F38</f>
        <v>-279900</v>
      </c>
      <c r="G39" s="286">
        <f>G16-G38</f>
        <v>-210000</v>
      </c>
      <c r="H39" s="286">
        <f t="shared" ref="H39:O39" si="5">H16-H38</f>
        <v>-210000</v>
      </c>
      <c r="I39" s="286">
        <f t="shared" si="5"/>
        <v>-279900</v>
      </c>
      <c r="J39" s="286">
        <f t="shared" si="5"/>
        <v>-210000</v>
      </c>
      <c r="K39" s="286">
        <f t="shared" si="5"/>
        <v>-210000</v>
      </c>
      <c r="L39" s="286">
        <f t="shared" si="5"/>
        <v>-279900</v>
      </c>
      <c r="M39" s="286">
        <f t="shared" si="5"/>
        <v>-1576652.6666666665</v>
      </c>
      <c r="N39" s="286">
        <f t="shared" si="5"/>
        <v>-1131652.6666666665</v>
      </c>
      <c r="O39" s="368">
        <f t="shared" si="5"/>
        <v>-1131652.6666666665</v>
      </c>
    </row>
    <row r="40" spans="2:17" x14ac:dyDescent="0.55000000000000004">
      <c r="B40" s="559" t="s">
        <v>224</v>
      </c>
      <c r="C40" s="287" t="s">
        <v>225</v>
      </c>
      <c r="D40" s="288"/>
      <c r="E40" s="289"/>
      <c r="F40" s="289"/>
      <c r="G40" s="290"/>
      <c r="H40" s="290">
        <v>0</v>
      </c>
      <c r="I40" s="290">
        <v>0</v>
      </c>
      <c r="J40" s="290"/>
      <c r="K40" s="290">
        <v>0</v>
      </c>
      <c r="L40" s="290">
        <v>5000000</v>
      </c>
      <c r="M40" s="290">
        <v>0</v>
      </c>
      <c r="N40" s="290">
        <v>0</v>
      </c>
      <c r="O40" s="369">
        <v>0</v>
      </c>
    </row>
    <row r="41" spans="2:17" x14ac:dyDescent="0.55000000000000004">
      <c r="B41" s="559"/>
      <c r="C41" s="108" t="s">
        <v>226</v>
      </c>
      <c r="D41" s="249"/>
      <c r="E41" s="42"/>
      <c r="F41" s="42"/>
      <c r="G41" s="121"/>
      <c r="H41" s="121"/>
      <c r="I41" s="121"/>
      <c r="J41" s="121"/>
      <c r="K41" s="121"/>
      <c r="L41" s="121"/>
      <c r="M41" s="121"/>
      <c r="N41" s="121"/>
      <c r="O41" s="361"/>
      <c r="P41" s="110"/>
    </row>
    <row r="42" spans="2:17" x14ac:dyDescent="0.55000000000000004">
      <c r="B42" s="559"/>
      <c r="C42" s="291" t="s">
        <v>227</v>
      </c>
      <c r="D42" s="292"/>
      <c r="E42" s="293"/>
      <c r="F42" s="293"/>
      <c r="G42" s="281"/>
      <c r="H42" s="281">
        <v>0</v>
      </c>
      <c r="I42" s="281">
        <v>0</v>
      </c>
      <c r="J42" s="281"/>
      <c r="K42" s="281">
        <v>0</v>
      </c>
      <c r="L42" s="281">
        <v>35000000</v>
      </c>
      <c r="M42" s="281">
        <v>0</v>
      </c>
      <c r="N42" s="281">
        <v>0</v>
      </c>
      <c r="O42" s="365">
        <v>0</v>
      </c>
    </row>
    <row r="43" spans="2:17" ht="18.5" thickBot="1" x14ac:dyDescent="0.6">
      <c r="B43" s="559"/>
      <c r="C43" s="109" t="s">
        <v>228</v>
      </c>
      <c r="D43" s="249"/>
      <c r="E43" s="134"/>
      <c r="F43" s="134"/>
      <c r="G43" s="121"/>
      <c r="H43" s="121"/>
      <c r="I43" s="121"/>
      <c r="J43" s="121"/>
      <c r="K43" s="121"/>
      <c r="L43" s="121"/>
      <c r="M43" s="121"/>
      <c r="N43" s="121"/>
      <c r="O43" s="361"/>
    </row>
    <row r="44" spans="2:17" ht="18.5" thickBot="1" x14ac:dyDescent="0.6">
      <c r="B44" s="560"/>
      <c r="C44" s="294" t="s">
        <v>229</v>
      </c>
      <c r="D44" s="295"/>
      <c r="E44" s="296"/>
      <c r="F44" s="296"/>
      <c r="G44" s="297">
        <f t="shared" ref="G44:O44" si="6">SUM(G$40:G$43)</f>
        <v>0</v>
      </c>
      <c r="H44" s="297">
        <f t="shared" si="6"/>
        <v>0</v>
      </c>
      <c r="I44" s="297">
        <f t="shared" si="6"/>
        <v>0</v>
      </c>
      <c r="J44" s="297">
        <f t="shared" si="6"/>
        <v>0</v>
      </c>
      <c r="K44" s="297">
        <f t="shared" si="6"/>
        <v>0</v>
      </c>
      <c r="L44" s="297">
        <f t="shared" si="6"/>
        <v>40000000</v>
      </c>
      <c r="M44" s="297">
        <f t="shared" si="6"/>
        <v>0</v>
      </c>
      <c r="N44" s="297">
        <f t="shared" si="6"/>
        <v>0</v>
      </c>
      <c r="O44" s="370">
        <f t="shared" si="6"/>
        <v>0</v>
      </c>
    </row>
    <row r="45" spans="2:17" x14ac:dyDescent="0.55000000000000004">
      <c r="B45" s="561" t="s">
        <v>230</v>
      </c>
      <c r="C45" s="107" t="s">
        <v>231</v>
      </c>
      <c r="D45" s="249"/>
      <c r="E45" s="134"/>
      <c r="F45" s="134"/>
      <c r="G45" s="121"/>
      <c r="H45" s="121"/>
      <c r="I45" s="121"/>
      <c r="J45" s="121"/>
      <c r="K45" s="121"/>
      <c r="L45" s="121"/>
      <c r="M45" s="121"/>
      <c r="N45" s="121"/>
      <c r="O45" s="361"/>
    </row>
    <row r="46" spans="2:17" x14ac:dyDescent="0.55000000000000004">
      <c r="B46" s="562"/>
      <c r="C46" s="291" t="s">
        <v>232</v>
      </c>
      <c r="D46" s="292"/>
      <c r="E46" s="293"/>
      <c r="F46" s="293"/>
      <c r="G46" s="281"/>
      <c r="H46" s="281"/>
      <c r="I46" s="281"/>
      <c r="J46" s="281"/>
      <c r="K46" s="281"/>
      <c r="L46" s="281"/>
      <c r="M46" s="281">
        <f ca="1">支出基本!$D$10</f>
        <v>583334.1575735223</v>
      </c>
      <c r="N46" s="281">
        <f ca="1">支出基本!$D$10</f>
        <v>583334.1575735223</v>
      </c>
      <c r="O46" s="365">
        <f ca="1">支出基本!$D$10</f>
        <v>583334.1575735223</v>
      </c>
    </row>
    <row r="47" spans="2:17" x14ac:dyDescent="0.55000000000000004">
      <c r="B47" s="562"/>
      <c r="C47" s="108" t="s">
        <v>233</v>
      </c>
      <c r="D47" s="249"/>
      <c r="E47" s="134"/>
      <c r="F47" s="134"/>
      <c r="G47" s="121"/>
      <c r="H47" s="121"/>
      <c r="I47" s="121"/>
      <c r="J47" s="121"/>
      <c r="K47" s="121"/>
      <c r="L47" s="121"/>
      <c r="M47" s="121"/>
      <c r="N47" s="121"/>
      <c r="O47" s="361"/>
    </row>
    <row r="48" spans="2:17" x14ac:dyDescent="0.55000000000000004">
      <c r="B48" s="562"/>
      <c r="C48" s="291" t="s">
        <v>234</v>
      </c>
      <c r="D48" s="292"/>
      <c r="E48" s="293"/>
      <c r="F48" s="293"/>
      <c r="G48" s="281"/>
      <c r="H48" s="281"/>
      <c r="I48" s="281"/>
      <c r="J48" s="281"/>
      <c r="K48" s="281"/>
      <c r="L48" s="281">
        <v>27464500</v>
      </c>
      <c r="M48" s="281"/>
      <c r="N48" s="281"/>
      <c r="O48" s="365"/>
    </row>
    <row r="49" spans="2:15" ht="18.5" thickBot="1" x14ac:dyDescent="0.6">
      <c r="B49" s="562"/>
      <c r="C49" s="109" t="s">
        <v>235</v>
      </c>
      <c r="D49" s="249"/>
      <c r="E49" s="134"/>
      <c r="F49" s="134"/>
      <c r="G49" s="121"/>
      <c r="H49" s="121"/>
      <c r="I49" s="121"/>
      <c r="J49" s="121"/>
      <c r="K49" s="121"/>
      <c r="L49" s="121"/>
      <c r="M49" s="121"/>
      <c r="N49" s="121"/>
      <c r="O49" s="361"/>
    </row>
    <row r="50" spans="2:15" ht="18.5" thickBot="1" x14ac:dyDescent="0.6">
      <c r="B50" s="563"/>
      <c r="C50" s="294" t="s">
        <v>236</v>
      </c>
      <c r="D50" s="295"/>
      <c r="E50" s="296"/>
      <c r="F50" s="296"/>
      <c r="G50" s="297">
        <f t="shared" ref="G50:O50" si="7">SUM(G45:G49)</f>
        <v>0</v>
      </c>
      <c r="H50" s="297">
        <f t="shared" si="7"/>
        <v>0</v>
      </c>
      <c r="I50" s="297">
        <f t="shared" si="7"/>
        <v>0</v>
      </c>
      <c r="J50" s="297">
        <f t="shared" si="7"/>
        <v>0</v>
      </c>
      <c r="K50" s="297">
        <f t="shared" si="7"/>
        <v>0</v>
      </c>
      <c r="L50" s="297">
        <f t="shared" si="7"/>
        <v>27464500</v>
      </c>
      <c r="M50" s="297">
        <f t="shared" ca="1" si="7"/>
        <v>583334.1575735223</v>
      </c>
      <c r="N50" s="297">
        <f t="shared" ca="1" si="7"/>
        <v>583334.1575735223</v>
      </c>
      <c r="O50" s="370">
        <f t="shared" ca="1" si="7"/>
        <v>583334.1575735223</v>
      </c>
    </row>
    <row r="51" spans="2:15" ht="18.5" thickBot="1" x14ac:dyDescent="0.6">
      <c r="B51" s="564" t="s">
        <v>237</v>
      </c>
      <c r="C51" s="565"/>
      <c r="D51" s="249"/>
      <c r="E51" s="134"/>
      <c r="F51" s="134"/>
      <c r="G51" s="121">
        <f t="shared" ref="G51:O51" si="8">G44-G50</f>
        <v>0</v>
      </c>
      <c r="H51" s="121">
        <f t="shared" si="8"/>
        <v>0</v>
      </c>
      <c r="I51" s="121">
        <f t="shared" si="8"/>
        <v>0</v>
      </c>
      <c r="J51" s="121">
        <f t="shared" si="8"/>
        <v>0</v>
      </c>
      <c r="K51" s="121">
        <f t="shared" si="8"/>
        <v>0</v>
      </c>
      <c r="L51" s="121">
        <f t="shared" si="8"/>
        <v>12535500</v>
      </c>
      <c r="M51" s="121">
        <f t="shared" ca="1" si="8"/>
        <v>-583334.1575735223</v>
      </c>
      <c r="N51" s="121">
        <f t="shared" ca="1" si="8"/>
        <v>-583334.1575735223</v>
      </c>
      <c r="O51" s="361">
        <f t="shared" ca="1" si="8"/>
        <v>-583334.1575735223</v>
      </c>
    </row>
    <row r="52" spans="2:15" ht="18.5" thickBot="1" x14ac:dyDescent="0.6">
      <c r="B52" s="555" t="s">
        <v>238</v>
      </c>
      <c r="C52" s="556"/>
      <c r="D52" s="298"/>
      <c r="E52" s="299"/>
      <c r="F52" s="447">
        <f>F39+F51</f>
        <v>-279900</v>
      </c>
      <c r="G52" s="300">
        <f>G39+G51</f>
        <v>-210000</v>
      </c>
      <c r="H52" s="300">
        <f t="shared" ref="H52:O52" si="9">H39+H51</f>
        <v>-210000</v>
      </c>
      <c r="I52" s="300">
        <f t="shared" si="9"/>
        <v>-279900</v>
      </c>
      <c r="J52" s="300">
        <f t="shared" si="9"/>
        <v>-210000</v>
      </c>
      <c r="K52" s="300">
        <f t="shared" si="9"/>
        <v>-210000</v>
      </c>
      <c r="L52" s="300">
        <f t="shared" si="9"/>
        <v>12255600</v>
      </c>
      <c r="M52" s="300">
        <f t="shared" ca="1" si="9"/>
        <v>-2159986.824240189</v>
      </c>
      <c r="N52" s="300">
        <f t="shared" ca="1" si="9"/>
        <v>-1714986.8242401888</v>
      </c>
      <c r="O52" s="371">
        <f t="shared" ca="1" si="9"/>
        <v>-1714986.8242401888</v>
      </c>
    </row>
    <row r="53" spans="2:15" ht="19" thickTop="1" thickBot="1" x14ac:dyDescent="0.6">
      <c r="B53" s="221" t="s">
        <v>239</v>
      </c>
      <c r="C53" s="256"/>
      <c r="D53" s="264"/>
      <c r="E53" s="265"/>
      <c r="F53" s="448">
        <f>F52+F10</f>
        <v>-279900</v>
      </c>
      <c r="G53" s="266">
        <f>G52+G10</f>
        <v>-489900</v>
      </c>
      <c r="H53" s="266">
        <f>H52+H10</f>
        <v>-699900</v>
      </c>
      <c r="I53" s="266">
        <f t="shared" ref="I53:O53" si="10">I52+I10</f>
        <v>-979800</v>
      </c>
      <c r="J53" s="266">
        <f t="shared" si="10"/>
        <v>-1189800</v>
      </c>
      <c r="K53" s="266">
        <f t="shared" si="10"/>
        <v>-1399800</v>
      </c>
      <c r="L53" s="266">
        <f t="shared" si="10"/>
        <v>10855800</v>
      </c>
      <c r="M53" s="266">
        <f t="shared" ca="1" si="10"/>
        <v>8695813.175759811</v>
      </c>
      <c r="N53" s="266">
        <f t="shared" ca="1" si="10"/>
        <v>6980826.3515196219</v>
      </c>
      <c r="O53" s="372">
        <f t="shared" ca="1" si="10"/>
        <v>5265839.5272794329</v>
      </c>
    </row>
  </sheetData>
  <mergeCells count="7">
    <mergeCell ref="B52:C52"/>
    <mergeCell ref="B11:B16"/>
    <mergeCell ref="B40:B44"/>
    <mergeCell ref="B45:B50"/>
    <mergeCell ref="B51:C51"/>
    <mergeCell ref="B17:B38"/>
    <mergeCell ref="B39:C39"/>
  </mergeCells>
  <phoneticPr fontId="1"/>
  <pageMargins left="0.7" right="0.7" top="0.75" bottom="0.75" header="0.3" footer="0.3"/>
  <pageSetup paperSize="9" orientation="portrait" r:id="rId1"/>
  <ignoredErrors>
    <ignoredError sqref="J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9A305-698B-423D-A711-A504A8039425}">
  <dimension ref="B2:P53"/>
  <sheetViews>
    <sheetView zoomScale="63" zoomScaleNormal="80" workbookViewId="0">
      <selection activeCell="E42" sqref="E42"/>
    </sheetView>
  </sheetViews>
  <sheetFormatPr defaultRowHeight="18" x14ac:dyDescent="0.55000000000000004"/>
  <cols>
    <col min="2" max="2" width="4.5" customWidth="1"/>
    <col min="3" max="3" width="25.08203125" customWidth="1"/>
    <col min="4" max="4" width="12.08203125" customWidth="1"/>
    <col min="5" max="15" width="13.75" customWidth="1"/>
    <col min="16" max="16" width="17" customWidth="1"/>
  </cols>
  <sheetData>
    <row r="2" spans="2:16" ht="18.5" thickBot="1" x14ac:dyDescent="0.6"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2:16" x14ac:dyDescent="0.55000000000000004">
      <c r="C3" s="303" t="s">
        <v>284</v>
      </c>
      <c r="D3" s="351" t="s">
        <v>296</v>
      </c>
      <c r="E3" s="304" t="s">
        <v>297</v>
      </c>
      <c r="F3" s="351" t="s">
        <v>4</v>
      </c>
      <c r="G3" s="304" t="s">
        <v>5</v>
      </c>
      <c r="H3" s="351" t="s">
        <v>6</v>
      </c>
      <c r="I3" s="304" t="s">
        <v>7</v>
      </c>
      <c r="J3" s="351" t="s">
        <v>8</v>
      </c>
      <c r="K3" s="304" t="s">
        <v>9</v>
      </c>
      <c r="L3" s="351" t="s">
        <v>10</v>
      </c>
      <c r="M3" s="304" t="s">
        <v>11</v>
      </c>
      <c r="N3" s="351" t="s">
        <v>12</v>
      </c>
      <c r="O3" s="304" t="s">
        <v>13</v>
      </c>
    </row>
    <row r="4" spans="2:16" s="305" customFormat="1" x14ac:dyDescent="0.55000000000000004">
      <c r="C4" s="306" t="str">
        <f>シュミレーション!A2</f>
        <v>一日定員</v>
      </c>
      <c r="D4" s="42">
        <f>シュミレーション!N2</f>
        <v>18</v>
      </c>
      <c r="E4" s="348">
        <f>シュミレーション!C2</f>
        <v>18</v>
      </c>
      <c r="F4" s="307">
        <f>シュミレーション!D2</f>
        <v>18</v>
      </c>
      <c r="G4" s="307">
        <f>シュミレーション!E2</f>
        <v>18</v>
      </c>
      <c r="H4" s="307">
        <f>シュミレーション!F2</f>
        <v>18</v>
      </c>
      <c r="I4" s="307">
        <f>シュミレーション!G2</f>
        <v>18</v>
      </c>
      <c r="J4" s="307">
        <f>シュミレーション!H2</f>
        <v>18</v>
      </c>
      <c r="K4" s="307">
        <f>シュミレーション!I2</f>
        <v>18</v>
      </c>
      <c r="L4" s="307">
        <f>シュミレーション!J2</f>
        <v>18</v>
      </c>
      <c r="M4" s="307">
        <f>シュミレーション!K2</f>
        <v>18</v>
      </c>
      <c r="N4" s="307">
        <f>シュミレーション!L2</f>
        <v>18</v>
      </c>
      <c r="O4" s="307">
        <f>シュミレーション!M2</f>
        <v>18</v>
      </c>
    </row>
    <row r="5" spans="2:16" s="305" customFormat="1" x14ac:dyDescent="0.55000000000000004">
      <c r="C5" s="314" t="str">
        <f>シュミレーション!A3</f>
        <v>稼働日数</v>
      </c>
      <c r="D5" s="268">
        <f>シュミレーション!N3</f>
        <v>21</v>
      </c>
      <c r="E5" s="349">
        <f>シュミレーション!C3</f>
        <v>21</v>
      </c>
      <c r="F5" s="315">
        <f>シュミレーション!D3</f>
        <v>23</v>
      </c>
      <c r="G5" s="315">
        <f>シュミレーション!E3</f>
        <v>21</v>
      </c>
      <c r="H5" s="315">
        <f>シュミレーション!F3</f>
        <v>22</v>
      </c>
      <c r="I5" s="315">
        <f>シュミレーション!G3</f>
        <v>19</v>
      </c>
      <c r="J5" s="315">
        <f>シュミレーション!H3</f>
        <v>20</v>
      </c>
      <c r="K5" s="315">
        <f>シュミレーション!I3</f>
        <v>23</v>
      </c>
      <c r="L5" s="315">
        <f>シュミレーション!J3</f>
        <v>22</v>
      </c>
      <c r="M5" s="315">
        <f>シュミレーション!K3</f>
        <v>20</v>
      </c>
      <c r="N5" s="315">
        <f>シュミレーション!L3</f>
        <v>20</v>
      </c>
      <c r="O5" s="315">
        <f>シュミレーション!M3</f>
        <v>20</v>
      </c>
    </row>
    <row r="6" spans="2:16" s="305" customFormat="1" x14ac:dyDescent="0.55000000000000004">
      <c r="C6" s="306" t="str">
        <f>シュミレーション!A4</f>
        <v>総稼働枠</v>
      </c>
      <c r="D6" s="42">
        <f>シュミレーション!N4</f>
        <v>378</v>
      </c>
      <c r="E6" s="348">
        <f>シュミレーション!C4</f>
        <v>378</v>
      </c>
      <c r="F6" s="307">
        <f>シュミレーション!D4</f>
        <v>414</v>
      </c>
      <c r="G6" s="309">
        <f>シュミレーション!E4</f>
        <v>378</v>
      </c>
      <c r="H6" s="307">
        <f>シュミレーション!F4</f>
        <v>396</v>
      </c>
      <c r="I6" s="307">
        <f>シュミレーション!G4</f>
        <v>342</v>
      </c>
      <c r="J6" s="307">
        <f>シュミレーション!H4</f>
        <v>360</v>
      </c>
      <c r="K6" s="307">
        <f>シュミレーション!I4</f>
        <v>414</v>
      </c>
      <c r="L6" s="307">
        <f>シュミレーション!J4</f>
        <v>396</v>
      </c>
      <c r="M6" s="307">
        <f>シュミレーション!K4</f>
        <v>360</v>
      </c>
      <c r="N6" s="307">
        <f>シュミレーション!L4</f>
        <v>360</v>
      </c>
      <c r="O6" s="307">
        <f>シュミレーション!M4</f>
        <v>360</v>
      </c>
    </row>
    <row r="7" spans="2:16" s="305" customFormat="1" x14ac:dyDescent="0.55000000000000004">
      <c r="C7" s="314" t="str">
        <f>シュミレーション!A5</f>
        <v>１日平均利用料／１人当たり</v>
      </c>
      <c r="D7" s="268">
        <f>シュミレーション!N5</f>
        <v>9945</v>
      </c>
      <c r="E7" s="349">
        <f>シュミレーション!C5</f>
        <v>9945</v>
      </c>
      <c r="F7" s="315">
        <f>シュミレーション!D5</f>
        <v>9945</v>
      </c>
      <c r="G7" s="315">
        <f>シュミレーション!E5</f>
        <v>9945</v>
      </c>
      <c r="H7" s="315">
        <f>シュミレーション!F5</f>
        <v>9945</v>
      </c>
      <c r="I7" s="315">
        <f>シュミレーション!G5</f>
        <v>9945</v>
      </c>
      <c r="J7" s="315">
        <f>シュミレーション!H5</f>
        <v>9945</v>
      </c>
      <c r="K7" s="315">
        <f>シュミレーション!I5</f>
        <v>9945</v>
      </c>
      <c r="L7" s="315">
        <f>シュミレーション!J5</f>
        <v>9945</v>
      </c>
      <c r="M7" s="315">
        <f>シュミレーション!K5</f>
        <v>9945</v>
      </c>
      <c r="N7" s="315">
        <f>シュミレーション!L5</f>
        <v>9945</v>
      </c>
      <c r="O7" s="315">
        <f>シュミレーション!M5</f>
        <v>9945</v>
      </c>
    </row>
    <row r="8" spans="2:16" s="305" customFormat="1" ht="18.5" thickBot="1" x14ac:dyDescent="0.6">
      <c r="C8" s="310" t="s">
        <v>34</v>
      </c>
      <c r="D8" s="113">
        <v>0.2</v>
      </c>
      <c r="E8" s="378">
        <v>0.35</v>
      </c>
      <c r="F8" s="311">
        <v>0.5</v>
      </c>
      <c r="G8" s="312">
        <v>0.65</v>
      </c>
      <c r="H8" s="311">
        <v>0.8</v>
      </c>
      <c r="I8" s="311">
        <v>0.85</v>
      </c>
      <c r="J8" s="311">
        <v>0.9</v>
      </c>
      <c r="K8" s="311">
        <v>0.9</v>
      </c>
      <c r="L8" s="311">
        <v>0.9</v>
      </c>
      <c r="M8" s="311">
        <v>0.9</v>
      </c>
      <c r="N8" s="311">
        <v>0.9</v>
      </c>
      <c r="O8" s="311">
        <v>0.85</v>
      </c>
    </row>
    <row r="9" spans="2:16" ht="18.5" thickBot="1" x14ac:dyDescent="0.6">
      <c r="C9" s="302"/>
      <c r="D9" s="392"/>
      <c r="E9" s="379"/>
      <c r="F9" s="302"/>
      <c r="G9" s="302"/>
      <c r="H9" s="302"/>
      <c r="I9" s="302"/>
      <c r="J9" s="302"/>
      <c r="K9" s="302"/>
      <c r="L9" s="302"/>
      <c r="M9" s="302"/>
      <c r="N9" s="302"/>
      <c r="O9" s="302"/>
    </row>
    <row r="10" spans="2:16" ht="18.5" thickBot="1" x14ac:dyDescent="0.6">
      <c r="B10" s="116" t="s">
        <v>239</v>
      </c>
      <c r="C10" s="117"/>
      <c r="D10" s="263">
        <f ca="1">初年度!O53</f>
        <v>5265839.5272794329</v>
      </c>
      <c r="E10" s="261">
        <f t="shared" ref="E10:O10" ca="1" si="0">D$53</f>
        <v>3510852.7030392438</v>
      </c>
      <c r="F10" s="262">
        <f t="shared" ca="1" si="0"/>
        <v>1831050.078799055</v>
      </c>
      <c r="G10" s="262">
        <f t="shared" ca="1" si="0"/>
        <v>628936.10455886601</v>
      </c>
      <c r="H10" s="262">
        <f t="shared" ca="1" si="0"/>
        <v>90949.23031867668</v>
      </c>
      <c r="I10" s="262">
        <f t="shared" ca="1" si="0"/>
        <v>15703.206078487681</v>
      </c>
      <c r="J10" s="262">
        <f t="shared" ca="1" si="0"/>
        <v>568782.28183829947</v>
      </c>
      <c r="K10" s="262">
        <f t="shared" ca="1" si="0"/>
        <v>1299081.2575981107</v>
      </c>
      <c r="L10" s="262">
        <f t="shared" ca="1" si="0"/>
        <v>2385610.1333579216</v>
      </c>
      <c r="M10" s="262">
        <f t="shared" ca="1" si="0"/>
        <v>4052131.4091177331</v>
      </c>
      <c r="N10" s="262">
        <f t="shared" ca="1" si="0"/>
        <v>5541432.7848775443</v>
      </c>
      <c r="O10" s="262">
        <f t="shared" ca="1" si="0"/>
        <v>6740737.9606373552</v>
      </c>
      <c r="P10" s="110"/>
    </row>
    <row r="11" spans="2:16" ht="18.5" thickTop="1" x14ac:dyDescent="0.55000000000000004">
      <c r="B11" s="572" t="s">
        <v>185</v>
      </c>
      <c r="C11" s="322" t="s">
        <v>36</v>
      </c>
      <c r="D11" s="324">
        <f>シュミレーション!C34</f>
        <v>75.600000000000009</v>
      </c>
      <c r="E11" s="380">
        <f>シュミレーション!D28</f>
        <v>144.89999999999998</v>
      </c>
      <c r="F11" s="323">
        <f>シュミレーション!E22</f>
        <v>189</v>
      </c>
      <c r="G11" s="324">
        <f>シュミレーション!F16</f>
        <v>257.40000000000003</v>
      </c>
      <c r="H11" s="323">
        <f>シュミレーション!G10</f>
        <v>273.60000000000002</v>
      </c>
      <c r="I11" s="323">
        <f>シュミレーション!H8</f>
        <v>306</v>
      </c>
      <c r="J11" s="324">
        <f>シュミレーション!I6</f>
        <v>372.6</v>
      </c>
      <c r="K11" s="323">
        <f>シュミレーション!J6</f>
        <v>356.40000000000003</v>
      </c>
      <c r="L11" s="323">
        <f>シュミレーション!K6</f>
        <v>324</v>
      </c>
      <c r="M11" s="324">
        <f>シュミレーション!L6</f>
        <v>324</v>
      </c>
      <c r="N11" s="323">
        <f>シュミレーション!M6</f>
        <v>324</v>
      </c>
      <c r="O11" s="323">
        <f>シュミレーション!N8</f>
        <v>321.3</v>
      </c>
      <c r="P11" s="110"/>
    </row>
    <row r="12" spans="2:16" x14ac:dyDescent="0.55000000000000004">
      <c r="B12" s="557"/>
      <c r="C12" s="45" t="s">
        <v>271</v>
      </c>
      <c r="D12" s="393">
        <f>'初年度 (2)'!D7*D11*収入基本!$F$21</f>
        <v>676657.80000000016</v>
      </c>
      <c r="E12" s="381">
        <f>E7*E11*収入基本!$F$21</f>
        <v>1296927.4499999997</v>
      </c>
      <c r="F12" s="43">
        <f>F7*F11*収入基本!$F$21</f>
        <v>1691644.5</v>
      </c>
      <c r="G12" s="43">
        <f>G7*G11*収入基本!$F$21</f>
        <v>2303858.7000000007</v>
      </c>
      <c r="H12" s="43">
        <f>H7*H11*収入基本!$F$21</f>
        <v>2448856.8000000003</v>
      </c>
      <c r="I12" s="43">
        <f>I7*I11*収入基本!$F$21</f>
        <v>2738853</v>
      </c>
      <c r="J12" s="43">
        <f>J7*J11*収入基本!$F$21</f>
        <v>3334956.3000000003</v>
      </c>
      <c r="K12" s="43">
        <f>K7*K11*収入基本!$F$21</f>
        <v>3189958.2000000007</v>
      </c>
      <c r="L12" s="43">
        <f>L7*L11*収入基本!$F$21</f>
        <v>2899962</v>
      </c>
      <c r="M12" s="43">
        <f>M7*M11*収入基本!$F$21</f>
        <v>2899962</v>
      </c>
      <c r="N12" s="43">
        <f>N7*N11*収入基本!$F$21</f>
        <v>2899962</v>
      </c>
      <c r="O12" s="43">
        <f>O7*O11*収入基本!$F$21</f>
        <v>2875795.65</v>
      </c>
      <c r="P12" s="110"/>
    </row>
    <row r="13" spans="2:16" x14ac:dyDescent="0.55000000000000004">
      <c r="B13" s="558"/>
      <c r="C13" s="317" t="s">
        <v>269</v>
      </c>
      <c r="D13" s="281">
        <f>初年度!N7*初年度!N11*収入基本!$F$21</f>
        <v>0</v>
      </c>
      <c r="E13" s="441">
        <f>初年度!O7*初年度!O11*収入基本!$F$21</f>
        <v>0</v>
      </c>
      <c r="F13" s="280">
        <f>'初年度 (2)'!D7*'初年度 (2)'!D11*収入基本!$F$21</f>
        <v>676657.80000000016</v>
      </c>
      <c r="G13" s="280">
        <f>E7*E11*収入基本!$F$21</f>
        <v>1296927.4499999997</v>
      </c>
      <c r="H13" s="280">
        <f>F7*F11*収入基本!$F$21</f>
        <v>1691644.5</v>
      </c>
      <c r="I13" s="280">
        <f>G7*G11*収入基本!$F$21</f>
        <v>2303858.7000000007</v>
      </c>
      <c r="J13" s="280">
        <f>H7*H11*収入基本!$F$21</f>
        <v>2448856.8000000003</v>
      </c>
      <c r="K13" s="280">
        <f>I7*I11*収入基本!$F$21</f>
        <v>2738853</v>
      </c>
      <c r="L13" s="280">
        <f>J7*J11*収入基本!$F$21</f>
        <v>3334956.3000000003</v>
      </c>
      <c r="M13" s="280">
        <f>K7*K11*収入基本!$F$21</f>
        <v>3189958.2000000007</v>
      </c>
      <c r="N13" s="280">
        <f>L7*L11*収入基本!$F$21</f>
        <v>2899962</v>
      </c>
      <c r="O13" s="280">
        <f>M7*M11*収入基本!$F$21</f>
        <v>2899962</v>
      </c>
      <c r="P13" s="110"/>
    </row>
    <row r="14" spans="2:16" x14ac:dyDescent="0.55000000000000004">
      <c r="B14" s="558"/>
      <c r="C14" s="46" t="s">
        <v>270</v>
      </c>
      <c r="D14" s="394">
        <f>初年度!O7*初年度!O11*収入基本!C21</f>
        <v>0</v>
      </c>
      <c r="E14" s="244">
        <f>'初年度 (2)'!D7*'初年度 (2)'!D11*収入基本!$C$21</f>
        <v>75184.200000000012</v>
      </c>
      <c r="F14" s="48">
        <f>E7*E11*収入基本!$C$21</f>
        <v>144103.04999999999</v>
      </c>
      <c r="G14" s="48">
        <f>F7*F11*収入基本!$C$21</f>
        <v>187960.5</v>
      </c>
      <c r="H14" s="48">
        <f>G7*G11*収入基本!$C$21</f>
        <v>255984.30000000005</v>
      </c>
      <c r="I14" s="48">
        <f>H7*H11*収入基本!$C$21</f>
        <v>272095.2</v>
      </c>
      <c r="J14" s="48">
        <f>I7*I11*収入基本!$C$21</f>
        <v>304317</v>
      </c>
      <c r="K14" s="48">
        <f>J7*J11*収入基本!$C$21</f>
        <v>370550.7</v>
      </c>
      <c r="L14" s="48">
        <f>K7*K11*収入基本!$C$21</f>
        <v>354439.80000000005</v>
      </c>
      <c r="M14" s="48">
        <f>L7*L11*収入基本!$C$21</f>
        <v>322218</v>
      </c>
      <c r="N14" s="48">
        <f>M7*M11*収入基本!$C$21</f>
        <v>322218</v>
      </c>
      <c r="O14" s="48">
        <f>N7*N11*収入基本!$C$21</f>
        <v>322218</v>
      </c>
      <c r="P14" s="110"/>
    </row>
    <row r="15" spans="2:16" ht="18.5" thickBot="1" x14ac:dyDescent="0.6">
      <c r="B15" s="558"/>
      <c r="C15" s="319" t="s">
        <v>256</v>
      </c>
      <c r="D15" s="395">
        <f>収入基本!C45*D11</f>
        <v>60480.000000000007</v>
      </c>
      <c r="E15" s="382">
        <f>収入基本!C45*'初年度 (2)'!D11</f>
        <v>60480.000000000007</v>
      </c>
      <c r="F15" s="320">
        <f>収入基本!$C$45*E11</f>
        <v>115919.99999999999</v>
      </c>
      <c r="G15" s="320">
        <f>収入基本!$C$45*F11</f>
        <v>151200</v>
      </c>
      <c r="H15" s="320">
        <f>収入基本!$C$45*G11</f>
        <v>205920.00000000003</v>
      </c>
      <c r="I15" s="320">
        <f>収入基本!$C$45*H11</f>
        <v>218880.00000000003</v>
      </c>
      <c r="J15" s="320">
        <f>収入基本!$C$45*I11</f>
        <v>244800</v>
      </c>
      <c r="K15" s="320">
        <f>収入基本!$C$45*J11</f>
        <v>298080</v>
      </c>
      <c r="L15" s="320">
        <f>収入基本!$C$45*K11</f>
        <v>285120</v>
      </c>
      <c r="M15" s="320">
        <f>収入基本!$C$45*L11</f>
        <v>259200</v>
      </c>
      <c r="N15" s="320">
        <f>収入基本!$C$45*M11</f>
        <v>259200</v>
      </c>
      <c r="O15" s="320">
        <f>収入基本!$C$45*N11</f>
        <v>259200</v>
      </c>
      <c r="P15" s="110"/>
    </row>
    <row r="16" spans="2:16" x14ac:dyDescent="0.55000000000000004">
      <c r="B16" s="558"/>
      <c r="C16" s="47" t="s">
        <v>117</v>
      </c>
      <c r="D16" s="124">
        <f>SUM(D13:D14)</f>
        <v>0</v>
      </c>
      <c r="E16" s="246">
        <f>SUM(E13,E14)</f>
        <v>75184.200000000012</v>
      </c>
      <c r="F16" s="49">
        <f>SUM(F13,F14)</f>
        <v>820760.85000000009</v>
      </c>
      <c r="G16" s="124">
        <f>SUM(G13,G14)</f>
        <v>1484887.9499999997</v>
      </c>
      <c r="H16" s="124">
        <f>SUM(H13,H14)</f>
        <v>1947628.8</v>
      </c>
      <c r="I16" s="124">
        <f>SUM(I13,I14)</f>
        <v>2575953.9000000008</v>
      </c>
      <c r="J16" s="124">
        <f t="shared" ref="J16:O16" si="1">SUM(J13:J14)</f>
        <v>2753173.8000000003</v>
      </c>
      <c r="K16" s="124">
        <f t="shared" si="1"/>
        <v>3109403.7</v>
      </c>
      <c r="L16" s="124">
        <f t="shared" si="1"/>
        <v>3689396.1000000006</v>
      </c>
      <c r="M16" s="124">
        <f t="shared" si="1"/>
        <v>3512176.2000000007</v>
      </c>
      <c r="N16" s="124">
        <f t="shared" si="1"/>
        <v>3222180</v>
      </c>
      <c r="O16" s="124">
        <f t="shared" si="1"/>
        <v>3222180</v>
      </c>
      <c r="P16" s="110"/>
    </row>
    <row r="17" spans="2:16" x14ac:dyDescent="0.55000000000000004">
      <c r="B17" s="566"/>
      <c r="C17" s="326" t="s">
        <v>163</v>
      </c>
      <c r="D17" s="281">
        <f>支出基本!D12</f>
        <v>72916.666666666672</v>
      </c>
      <c r="E17" s="383">
        <f>支出基本!D12</f>
        <v>72916.666666666672</v>
      </c>
      <c r="F17" s="281">
        <f>支出基本!D12</f>
        <v>72916.666666666672</v>
      </c>
      <c r="G17" s="281">
        <f>支出基本!D12</f>
        <v>72916.666666666672</v>
      </c>
      <c r="H17" s="281">
        <f>支出基本!D12</f>
        <v>72916.666666666672</v>
      </c>
      <c r="I17" s="281">
        <f>支出基本!D12</f>
        <v>72916.666666666672</v>
      </c>
      <c r="J17" s="281">
        <f>支出基本!D12</f>
        <v>72916.666666666672</v>
      </c>
      <c r="K17" s="281">
        <f>支出基本!D12</f>
        <v>72916.666666666672</v>
      </c>
      <c r="L17" s="281">
        <f>支出基本!D12</f>
        <v>72916.666666666672</v>
      </c>
      <c r="M17" s="281">
        <f>支出基本!D12</f>
        <v>72916.666666666672</v>
      </c>
      <c r="N17" s="281">
        <f>支出基本!D12</f>
        <v>72916.666666666672</v>
      </c>
      <c r="O17" s="281">
        <f>支出基本!D12</f>
        <v>72916.666666666672</v>
      </c>
      <c r="P17" s="110"/>
    </row>
    <row r="18" spans="2:16" x14ac:dyDescent="0.55000000000000004">
      <c r="B18" s="566"/>
      <c r="C18" s="120" t="s">
        <v>118</v>
      </c>
      <c r="D18" s="121">
        <f>SUM(支出基本!D15,支出基本!D16,支出基本!D17,支出基本!D18)</f>
        <v>745000</v>
      </c>
      <c r="E18" s="121">
        <f>SUM(支出基本!D15,支出基本!D16,支出基本!D17,支出基本!D18)</f>
        <v>745000</v>
      </c>
      <c r="F18" s="121">
        <f>SUM(支出基本!D15,支出基本!D16,支出基本!D17,支出基本!D18,支出基本!D19)</f>
        <v>985000</v>
      </c>
      <c r="G18" s="121">
        <f>SUM(支出基本!D15,支出基本!D16,支出基本!D17,支出基本!D18,支出基本!D19)</f>
        <v>985000</v>
      </c>
      <c r="H18" s="121">
        <f>SUM(支出基本!D15,支出基本!D16,支出基本!D17,支出基本!D18,支出基本!D19)</f>
        <v>985000</v>
      </c>
      <c r="I18" s="121">
        <f>SUM(支出基本!D15,支出基本!D16,支出基本!D17,支出基本!D18,支出基本!D19)</f>
        <v>985000</v>
      </c>
      <c r="J18" s="121">
        <f>SUM(支出基本!D15,支出基本!D16,支出基本!D17,支出基本!D18,支出基本!D19)</f>
        <v>985000</v>
      </c>
      <c r="K18" s="121">
        <f>SUM(支出基本!D15,支出基本!D16,支出基本!D17,支出基本!D18,支出基本!D19)</f>
        <v>985000</v>
      </c>
      <c r="L18" s="121">
        <f>SUM(支出基本!D15,支出基本!D16,支出基本!D17,支出基本!D18,支出基本!D19)</f>
        <v>985000</v>
      </c>
      <c r="M18" s="121">
        <f>SUM(支出基本!D15,支出基本!D16,支出基本!D17,支出基本!D18,支出基本!D19)</f>
        <v>985000</v>
      </c>
      <c r="N18" s="121">
        <f>SUM(支出基本!D15,支出基本!D16,支出基本!D17,支出基本!D18,支出基本!D19)</f>
        <v>985000</v>
      </c>
      <c r="O18" s="121">
        <f>SUM(支出基本!D15,支出基本!D16,支出基本!D17,支出基本!D18,支出基本!D19)</f>
        <v>985000</v>
      </c>
      <c r="P18" s="110"/>
    </row>
    <row r="19" spans="2:16" x14ac:dyDescent="0.55000000000000004">
      <c r="B19" s="566"/>
      <c r="C19" s="326" t="s">
        <v>150</v>
      </c>
      <c r="D19" s="281">
        <f>SUM(支出基本!D21,支出基本!D22,支出基本!D23)</f>
        <v>102136</v>
      </c>
      <c r="E19" s="383">
        <f>SUM(支出基本!D21,支出基本!D22,支出基本!D23)</f>
        <v>102136</v>
      </c>
      <c r="F19" s="281">
        <f>SUM(支出基本!D21,支出基本!D22,支出基本!D23,支出基本!D24)</f>
        <v>130024</v>
      </c>
      <c r="G19" s="281">
        <f>SUM(支出基本!D21,支出基本!D22,支出基本!D23,支出基本!D24)</f>
        <v>130024</v>
      </c>
      <c r="H19" s="281">
        <f>SUM(支出基本!D21,支出基本!D22,支出基本!D23,支出基本!D24)</f>
        <v>130024</v>
      </c>
      <c r="I19" s="281">
        <f>SUM(支出基本!D21,支出基本!D22,支出基本!D23,支出基本!D24)</f>
        <v>130024</v>
      </c>
      <c r="J19" s="281">
        <f>SUM(支出基本!D21,支出基本!D22,支出基本!D23,支出基本!D24)</f>
        <v>130024</v>
      </c>
      <c r="K19" s="281">
        <f>SUM(支出基本!D21,支出基本!D22,支出基本!D23,支出基本!D24)</f>
        <v>130024</v>
      </c>
      <c r="L19" s="281">
        <f>SUM(支出基本!D21,支出基本!D22,支出基本!D23,支出基本!D24)</f>
        <v>130024</v>
      </c>
      <c r="M19" s="281">
        <f>SUM(支出基本!D21,支出基本!D22,支出基本!D23,支出基本!D24)</f>
        <v>130024</v>
      </c>
      <c r="N19" s="281">
        <f>SUM(支出基本!D21,支出基本!D22,支出基本!D23,支出基本!D24)</f>
        <v>130024</v>
      </c>
      <c r="O19" s="281">
        <f>SUM(支出基本!D21,支出基本!D22,支出基本!D23,支出基本!D24)</f>
        <v>130024</v>
      </c>
      <c r="P19" s="110"/>
    </row>
    <row r="20" spans="2:16" x14ac:dyDescent="0.55000000000000004">
      <c r="B20" s="566"/>
      <c r="C20" s="120" t="s">
        <v>160</v>
      </c>
      <c r="D20" s="121">
        <f>SUM(支出基本!D26,支出基本!D27)</f>
        <v>1600</v>
      </c>
      <c r="E20" s="247">
        <f>SUM(支出基本!D26,支出基本!D27)</f>
        <v>1600</v>
      </c>
      <c r="F20" s="121">
        <f>SUM(支出基本!D26,支出基本!D27)</f>
        <v>1600</v>
      </c>
      <c r="G20" s="121">
        <f>SUM(支出基本!D26,支出基本!D27)</f>
        <v>1600</v>
      </c>
      <c r="H20" s="121">
        <f>SUM(支出基本!D26,支出基本!D27)</f>
        <v>1600</v>
      </c>
      <c r="I20" s="121">
        <f>SUM(支出基本!D26,支出基本!D27)</f>
        <v>1600</v>
      </c>
      <c r="J20" s="121">
        <f>SUM(支出基本!D26,支出基本!D27)</f>
        <v>1600</v>
      </c>
      <c r="K20" s="121">
        <f>SUM(支出基本!D26,支出基本!D27)</f>
        <v>1600</v>
      </c>
      <c r="L20" s="121">
        <f>SUM(支出基本!D26,支出基本!D27)</f>
        <v>1600</v>
      </c>
      <c r="M20" s="121">
        <f>SUM(支出基本!D26,支出基本!D27)</f>
        <v>1600</v>
      </c>
      <c r="N20" s="121">
        <f>SUM(支出基本!D26,支出基本!D27)</f>
        <v>1600</v>
      </c>
      <c r="O20" s="121">
        <f>SUM(支出基本!D26,支出基本!D27)</f>
        <v>1600</v>
      </c>
      <c r="P20" s="110"/>
    </row>
    <row r="21" spans="2:16" x14ac:dyDescent="0.55000000000000004">
      <c r="B21" s="566"/>
      <c r="C21" s="326" t="s">
        <v>241</v>
      </c>
      <c r="D21" s="281">
        <f>支出基本!$D$42</f>
        <v>30000</v>
      </c>
      <c r="E21" s="383">
        <f>支出基本!$D$42</f>
        <v>30000</v>
      </c>
      <c r="F21" s="281">
        <f>支出基本!$D$42</f>
        <v>30000</v>
      </c>
      <c r="G21" s="281">
        <f>支出基本!$D$42</f>
        <v>30000</v>
      </c>
      <c r="H21" s="281">
        <f>支出基本!$D$42</f>
        <v>30000</v>
      </c>
      <c r="I21" s="281">
        <f>支出基本!$D$42</f>
        <v>30000</v>
      </c>
      <c r="J21" s="281">
        <f>支出基本!$D$42</f>
        <v>30000</v>
      </c>
      <c r="K21" s="281">
        <f>支出基本!$D$42</f>
        <v>30000</v>
      </c>
      <c r="L21" s="281">
        <f>支出基本!$D$42</f>
        <v>30000</v>
      </c>
      <c r="M21" s="281">
        <f>支出基本!$D$42</f>
        <v>30000</v>
      </c>
      <c r="N21" s="281">
        <f>支出基本!$D$42</f>
        <v>30000</v>
      </c>
      <c r="O21" s="281">
        <f>支出基本!$D$42</f>
        <v>30000</v>
      </c>
      <c r="P21" s="110"/>
    </row>
    <row r="22" spans="2:16" x14ac:dyDescent="0.55000000000000004">
      <c r="B22" s="566"/>
      <c r="C22" s="120" t="s">
        <v>119</v>
      </c>
      <c r="D22" s="121">
        <v>65000</v>
      </c>
      <c r="E22" s="247">
        <v>65000</v>
      </c>
      <c r="F22" s="121">
        <v>65000</v>
      </c>
      <c r="G22" s="121">
        <v>65000</v>
      </c>
      <c r="H22" s="121">
        <v>65000</v>
      </c>
      <c r="I22" s="121">
        <v>65000</v>
      </c>
      <c r="J22" s="121">
        <v>65000</v>
      </c>
      <c r="K22" s="121">
        <v>65000</v>
      </c>
      <c r="L22" s="121">
        <v>65000</v>
      </c>
      <c r="M22" s="121">
        <v>65000</v>
      </c>
      <c r="N22" s="121">
        <v>65000</v>
      </c>
      <c r="O22" s="121">
        <v>65000</v>
      </c>
      <c r="P22" s="110"/>
    </row>
    <row r="23" spans="2:16" x14ac:dyDescent="0.55000000000000004">
      <c r="B23" s="566"/>
      <c r="C23" s="326" t="s">
        <v>151</v>
      </c>
      <c r="D23" s="281"/>
      <c r="E23" s="279"/>
      <c r="F23" s="280"/>
      <c r="G23" s="281"/>
      <c r="H23" s="281"/>
      <c r="I23" s="281"/>
      <c r="J23" s="281"/>
      <c r="K23" s="281"/>
      <c r="L23" s="281"/>
      <c r="M23" s="281"/>
      <c r="N23" s="281"/>
      <c r="O23" s="281"/>
      <c r="P23" s="110"/>
    </row>
    <row r="24" spans="2:16" x14ac:dyDescent="0.55000000000000004">
      <c r="B24" s="566"/>
      <c r="C24" s="120" t="s">
        <v>155</v>
      </c>
      <c r="D24" s="121"/>
      <c r="E24" s="243"/>
      <c r="F24" s="50"/>
      <c r="G24" s="121"/>
      <c r="H24" s="121"/>
      <c r="I24" s="121"/>
      <c r="J24" s="121"/>
      <c r="K24" s="121"/>
      <c r="L24" s="121"/>
      <c r="M24" s="121"/>
      <c r="N24" s="121"/>
      <c r="O24" s="121"/>
      <c r="P24" s="110"/>
    </row>
    <row r="25" spans="2:16" x14ac:dyDescent="0.55000000000000004">
      <c r="B25" s="566"/>
      <c r="C25" s="326" t="s">
        <v>251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110"/>
    </row>
    <row r="26" spans="2:16" x14ac:dyDescent="0.55000000000000004">
      <c r="B26" s="566"/>
      <c r="C26" s="120" t="s">
        <v>242</v>
      </c>
      <c r="D26" s="121">
        <f>支出基本!$D$46</f>
        <v>10000</v>
      </c>
      <c r="E26" s="247">
        <f>支出基本!$D$46</f>
        <v>10000</v>
      </c>
      <c r="F26" s="121">
        <f>支出基本!$D$46</f>
        <v>10000</v>
      </c>
      <c r="G26" s="121">
        <f>支出基本!$D$46</f>
        <v>10000</v>
      </c>
      <c r="H26" s="121">
        <f>支出基本!$D$46</f>
        <v>10000</v>
      </c>
      <c r="I26" s="121">
        <f>支出基本!$D$46</f>
        <v>10000</v>
      </c>
      <c r="J26" s="121">
        <f>支出基本!$D$46</f>
        <v>10000</v>
      </c>
      <c r="K26" s="121">
        <f>支出基本!$D$46</f>
        <v>10000</v>
      </c>
      <c r="L26" s="121">
        <f>支出基本!$D$46</f>
        <v>10000</v>
      </c>
      <c r="M26" s="121">
        <f>支出基本!$D$46</f>
        <v>10000</v>
      </c>
      <c r="N26" s="121">
        <f>支出基本!$D$46</f>
        <v>10000</v>
      </c>
      <c r="O26" s="121">
        <f>支出基本!$D$46</f>
        <v>10000</v>
      </c>
      <c r="P26" s="110"/>
    </row>
    <row r="27" spans="2:16" x14ac:dyDescent="0.55000000000000004">
      <c r="B27" s="566"/>
      <c r="C27" s="326" t="s">
        <v>243</v>
      </c>
      <c r="D27" s="281">
        <f>SUM(支出基本!$D$54:$D$55)</f>
        <v>40000</v>
      </c>
      <c r="E27" s="279">
        <f>SUM(支出基本!$D$54:$D$55)</f>
        <v>40000</v>
      </c>
      <c r="F27" s="280">
        <f>SUM(支出基本!$D$54:$D$55)</f>
        <v>40000</v>
      </c>
      <c r="G27" s="280">
        <f>SUM(支出基本!$D$54:$D$55)</f>
        <v>40000</v>
      </c>
      <c r="H27" s="280">
        <f>SUM(支出基本!$D$54:$D$55)</f>
        <v>40000</v>
      </c>
      <c r="I27" s="280">
        <f>SUM(支出基本!$D$54:$D$55)</f>
        <v>40000</v>
      </c>
      <c r="J27" s="280">
        <f>SUM(支出基本!$D$54:$D$55)</f>
        <v>40000</v>
      </c>
      <c r="K27" s="280">
        <f>SUM(支出基本!$D$54:$D$55)</f>
        <v>40000</v>
      </c>
      <c r="L27" s="280">
        <f>SUM(支出基本!$D$54:$D$55)</f>
        <v>40000</v>
      </c>
      <c r="M27" s="280">
        <f>SUM(支出基本!$D$54:$D$55)</f>
        <v>40000</v>
      </c>
      <c r="N27" s="280">
        <f>SUM(支出基本!$D$54:$D$55)</f>
        <v>40000</v>
      </c>
      <c r="O27" s="280">
        <f>SUM(支出基本!$D$54:$D$55)</f>
        <v>40000</v>
      </c>
      <c r="P27" s="110"/>
    </row>
    <row r="28" spans="2:16" x14ac:dyDescent="0.55000000000000004">
      <c r="B28" s="566"/>
      <c r="C28" s="120" t="s">
        <v>328</v>
      </c>
      <c r="D28" s="121">
        <f>支出基本!$D$67</f>
        <v>25000</v>
      </c>
      <c r="E28" s="121">
        <f>支出基本!$D$67</f>
        <v>25000</v>
      </c>
      <c r="F28" s="121">
        <f>支出基本!$D$67</f>
        <v>25000</v>
      </c>
      <c r="G28" s="121">
        <f>支出基本!$D$67</f>
        <v>25000</v>
      </c>
      <c r="H28" s="121">
        <f>支出基本!$D$67</f>
        <v>25000</v>
      </c>
      <c r="I28" s="121">
        <f>支出基本!$D$67</f>
        <v>25000</v>
      </c>
      <c r="J28" s="121">
        <f>支出基本!$D$67</f>
        <v>25000</v>
      </c>
      <c r="K28" s="121">
        <f>支出基本!$D$67</f>
        <v>25000</v>
      </c>
      <c r="L28" s="121">
        <f>支出基本!$D$67</f>
        <v>25000</v>
      </c>
      <c r="M28" s="121">
        <f>支出基本!$D$67</f>
        <v>25000</v>
      </c>
      <c r="N28" s="121">
        <f>支出基本!$D$67</f>
        <v>25000</v>
      </c>
      <c r="O28" s="121">
        <f>支出基本!$D$67</f>
        <v>25000</v>
      </c>
      <c r="P28" s="110"/>
    </row>
    <row r="29" spans="2:16" x14ac:dyDescent="0.55000000000000004">
      <c r="B29" s="566"/>
      <c r="C29" s="326" t="s">
        <v>173</v>
      </c>
      <c r="D29" s="281">
        <f>支出基本!$D$48</f>
        <v>5000</v>
      </c>
      <c r="E29" s="383">
        <f>支出基本!$D$48</f>
        <v>5000</v>
      </c>
      <c r="F29" s="281">
        <f>支出基本!$D$48</f>
        <v>5000</v>
      </c>
      <c r="G29" s="281">
        <f>支出基本!$D$48</f>
        <v>5000</v>
      </c>
      <c r="H29" s="281">
        <f>支出基本!$D$48</f>
        <v>5000</v>
      </c>
      <c r="I29" s="281">
        <f>支出基本!$D$48</f>
        <v>5000</v>
      </c>
      <c r="J29" s="281">
        <f>支出基本!$D$48</f>
        <v>5000</v>
      </c>
      <c r="K29" s="281">
        <f>支出基本!$D$48</f>
        <v>5000</v>
      </c>
      <c r="L29" s="281">
        <f>支出基本!$D$48</f>
        <v>5000</v>
      </c>
      <c r="M29" s="281">
        <f>支出基本!$D$48</f>
        <v>5000</v>
      </c>
      <c r="N29" s="281">
        <f>支出基本!$D$48</f>
        <v>5000</v>
      </c>
      <c r="O29" s="281">
        <f>支出基本!$D$48</f>
        <v>5000</v>
      </c>
      <c r="P29" s="110"/>
    </row>
    <row r="30" spans="2:16" x14ac:dyDescent="0.55000000000000004">
      <c r="B30" s="566"/>
      <c r="C30" s="120" t="s">
        <v>174</v>
      </c>
      <c r="D30" s="121">
        <f>支出基本!$D$49</f>
        <v>5000</v>
      </c>
      <c r="E30" s="247">
        <f>支出基本!$D$49</f>
        <v>5000</v>
      </c>
      <c r="F30" s="121">
        <f>支出基本!$D$49</f>
        <v>5000</v>
      </c>
      <c r="G30" s="121">
        <f>支出基本!$D$49</f>
        <v>5000</v>
      </c>
      <c r="H30" s="121">
        <f>支出基本!$D$49</f>
        <v>5000</v>
      </c>
      <c r="I30" s="121">
        <f>支出基本!$D$49</f>
        <v>5000</v>
      </c>
      <c r="J30" s="121">
        <f>支出基本!$D$49</f>
        <v>5000</v>
      </c>
      <c r="K30" s="121">
        <f>支出基本!$D$49</f>
        <v>5000</v>
      </c>
      <c r="L30" s="121">
        <f>支出基本!$D$49</f>
        <v>5000</v>
      </c>
      <c r="M30" s="121">
        <f>支出基本!$D$49</f>
        <v>5000</v>
      </c>
      <c r="N30" s="121">
        <f>支出基本!$D$49</f>
        <v>5000</v>
      </c>
      <c r="O30" s="121">
        <f>支出基本!$D$49</f>
        <v>5000</v>
      </c>
      <c r="P30" s="110"/>
    </row>
    <row r="31" spans="2:16" x14ac:dyDescent="0.55000000000000004">
      <c r="B31" s="566"/>
      <c r="C31" s="326" t="s">
        <v>175</v>
      </c>
      <c r="D31" s="281">
        <f>支出基本!$D$50</f>
        <v>10000</v>
      </c>
      <c r="E31" s="383">
        <f>支出基本!$D$50</f>
        <v>10000</v>
      </c>
      <c r="F31" s="281">
        <f>支出基本!$D$50</f>
        <v>10000</v>
      </c>
      <c r="G31" s="281">
        <f>支出基本!$D$50</f>
        <v>10000</v>
      </c>
      <c r="H31" s="281">
        <f>支出基本!$D$50</f>
        <v>10000</v>
      </c>
      <c r="I31" s="281">
        <f>支出基本!$D$50</f>
        <v>10000</v>
      </c>
      <c r="J31" s="281">
        <f>支出基本!$D$50</f>
        <v>10000</v>
      </c>
      <c r="K31" s="281">
        <f>支出基本!$D$50</f>
        <v>10000</v>
      </c>
      <c r="L31" s="281">
        <f>支出基本!$D$50</f>
        <v>10000</v>
      </c>
      <c r="M31" s="281">
        <f>支出基本!$D$50</f>
        <v>10000</v>
      </c>
      <c r="N31" s="281">
        <f>支出基本!$D$50</f>
        <v>10000</v>
      </c>
      <c r="O31" s="281">
        <f>支出基本!$D$50</f>
        <v>10000</v>
      </c>
      <c r="P31" s="110"/>
    </row>
    <row r="32" spans="2:16" x14ac:dyDescent="0.55000000000000004">
      <c r="B32" s="566"/>
      <c r="C32" s="120" t="s">
        <v>176</v>
      </c>
      <c r="D32" s="121">
        <f>支出基本!$D$51</f>
        <v>5000</v>
      </c>
      <c r="E32" s="247">
        <f>支出基本!$D$51</f>
        <v>5000</v>
      </c>
      <c r="F32" s="121">
        <f>支出基本!$D$51</f>
        <v>5000</v>
      </c>
      <c r="G32" s="121">
        <f>支出基本!$D$51</f>
        <v>5000</v>
      </c>
      <c r="H32" s="121">
        <f>支出基本!$D$51</f>
        <v>5000</v>
      </c>
      <c r="I32" s="121">
        <f>支出基本!$D$51</f>
        <v>5000</v>
      </c>
      <c r="J32" s="121">
        <f>支出基本!$D$51</f>
        <v>5000</v>
      </c>
      <c r="K32" s="121">
        <f>支出基本!$D$51</f>
        <v>5000</v>
      </c>
      <c r="L32" s="121">
        <f>支出基本!$D$51</f>
        <v>5000</v>
      </c>
      <c r="M32" s="121">
        <f>支出基本!$D$51</f>
        <v>5000</v>
      </c>
      <c r="N32" s="121">
        <f>支出基本!$D$51</f>
        <v>5000</v>
      </c>
      <c r="O32" s="121">
        <f>支出基本!$D$51</f>
        <v>5000</v>
      </c>
      <c r="P32" s="110"/>
    </row>
    <row r="33" spans="2:16" x14ac:dyDescent="0.55000000000000004">
      <c r="B33" s="566"/>
      <c r="C33" s="326" t="s">
        <v>177</v>
      </c>
      <c r="D33" s="281">
        <f>支出基本!$D$52</f>
        <v>5000</v>
      </c>
      <c r="E33" s="383">
        <f>支出基本!$D$52</f>
        <v>5000</v>
      </c>
      <c r="F33" s="281">
        <f>支出基本!$D$52</f>
        <v>5000</v>
      </c>
      <c r="G33" s="281">
        <f>支出基本!$D$52</f>
        <v>5000</v>
      </c>
      <c r="H33" s="281">
        <f>支出基本!$D$52</f>
        <v>5000</v>
      </c>
      <c r="I33" s="281">
        <f>支出基本!$D$52</f>
        <v>5000</v>
      </c>
      <c r="J33" s="281">
        <f>支出基本!$D$52</f>
        <v>5000</v>
      </c>
      <c r="K33" s="281">
        <f>支出基本!$D$52</f>
        <v>5000</v>
      </c>
      <c r="L33" s="281">
        <f>支出基本!$D$52</f>
        <v>5000</v>
      </c>
      <c r="M33" s="281">
        <f>支出基本!$D$52</f>
        <v>5000</v>
      </c>
      <c r="N33" s="281">
        <f>支出基本!$D$52</f>
        <v>5000</v>
      </c>
      <c r="O33" s="281">
        <f>支出基本!$D$52</f>
        <v>5000</v>
      </c>
      <c r="P33" s="110"/>
    </row>
    <row r="34" spans="2:16" x14ac:dyDescent="0.55000000000000004">
      <c r="B34" s="566"/>
      <c r="C34" s="120" t="s">
        <v>183</v>
      </c>
      <c r="D34" s="121">
        <f>支出基本!$D$62</f>
        <v>40000</v>
      </c>
      <c r="E34" s="247">
        <f>支出基本!$D$62</f>
        <v>40000</v>
      </c>
      <c r="F34" s="121">
        <f>支出基本!$D$62</f>
        <v>40000</v>
      </c>
      <c r="G34" s="121">
        <f>支出基本!$D$62</f>
        <v>40000</v>
      </c>
      <c r="H34" s="121">
        <f>支出基本!$D$62</f>
        <v>40000</v>
      </c>
      <c r="I34" s="121">
        <f>支出基本!$D$62</f>
        <v>40000</v>
      </c>
      <c r="J34" s="121">
        <f>支出基本!$D$62</f>
        <v>40000</v>
      </c>
      <c r="K34" s="121">
        <f>支出基本!$D$62</f>
        <v>40000</v>
      </c>
      <c r="L34" s="121">
        <f>支出基本!$D$62</f>
        <v>40000</v>
      </c>
      <c r="M34" s="121">
        <f>支出基本!$D$62</f>
        <v>40000</v>
      </c>
      <c r="N34" s="121">
        <f>支出基本!$D$62</f>
        <v>40000</v>
      </c>
      <c r="O34" s="121">
        <f>支出基本!$D$62</f>
        <v>40000</v>
      </c>
      <c r="P34" s="110"/>
    </row>
    <row r="35" spans="2:16" x14ac:dyDescent="0.55000000000000004">
      <c r="B35" s="566"/>
      <c r="C35" s="326" t="s">
        <v>184</v>
      </c>
      <c r="D35" s="281">
        <f>支出基本!$D$64</f>
        <v>10000</v>
      </c>
      <c r="E35" s="383">
        <f>支出基本!$D$64</f>
        <v>10000</v>
      </c>
      <c r="F35" s="281">
        <f>支出基本!$D$64</f>
        <v>10000</v>
      </c>
      <c r="G35" s="281">
        <f>支出基本!$D$64</f>
        <v>10000</v>
      </c>
      <c r="H35" s="281">
        <f>支出基本!$D$64</f>
        <v>10000</v>
      </c>
      <c r="I35" s="281">
        <f>支出基本!$D$64</f>
        <v>10000</v>
      </c>
      <c r="J35" s="281">
        <f>支出基本!$D$64</f>
        <v>10000</v>
      </c>
      <c r="K35" s="281">
        <f>支出基本!$D$64</f>
        <v>10000</v>
      </c>
      <c r="L35" s="281">
        <f>支出基本!$D$64</f>
        <v>10000</v>
      </c>
      <c r="M35" s="281">
        <f>支出基本!$D$64</f>
        <v>10000</v>
      </c>
      <c r="N35" s="281">
        <f>支出基本!$D$64</f>
        <v>10000</v>
      </c>
      <c r="O35" s="281">
        <f>支出基本!$D$64</f>
        <v>10000</v>
      </c>
      <c r="P35" s="110"/>
    </row>
    <row r="36" spans="2:16" x14ac:dyDescent="0.55000000000000004">
      <c r="B36" s="567"/>
      <c r="C36" s="129" t="s">
        <v>279</v>
      </c>
      <c r="D36" s="123">
        <f>支出基本!$D$65</f>
        <v>10000</v>
      </c>
      <c r="E36" s="384">
        <f>支出基本!$D$65</f>
        <v>10000</v>
      </c>
      <c r="F36" s="123">
        <f>支出基本!$D$65</f>
        <v>10000</v>
      </c>
      <c r="G36" s="123">
        <f>支出基本!$D$65</f>
        <v>10000</v>
      </c>
      <c r="H36" s="123">
        <f>支出基本!$D$65</f>
        <v>10000</v>
      </c>
      <c r="I36" s="123">
        <f>支出基本!$D$65</f>
        <v>10000</v>
      </c>
      <c r="J36" s="123">
        <f>支出基本!$D$65</f>
        <v>10000</v>
      </c>
      <c r="K36" s="123">
        <f>支出基本!$D$65</f>
        <v>10000</v>
      </c>
      <c r="L36" s="123">
        <f>支出基本!$D$65</f>
        <v>10000</v>
      </c>
      <c r="M36" s="123">
        <f>支出基本!$D$65</f>
        <v>10000</v>
      </c>
      <c r="N36" s="123">
        <f>支出基本!$D$65</f>
        <v>10000</v>
      </c>
      <c r="O36" s="123">
        <f>支出基本!$D$65</f>
        <v>10000</v>
      </c>
      <c r="P36" s="110"/>
    </row>
    <row r="37" spans="2:16" ht="18.5" thickBot="1" x14ac:dyDescent="0.6">
      <c r="B37" s="567"/>
      <c r="C37" s="327" t="s">
        <v>258</v>
      </c>
      <c r="D37" s="276">
        <f>収入基本!$C$46*'初年度 (2)'!D$11</f>
        <v>30240.000000000004</v>
      </c>
      <c r="E37" s="385">
        <f>収入基本!$C$46*E$11</f>
        <v>57959.999999999993</v>
      </c>
      <c r="F37" s="276">
        <f>収入基本!$C$46*F$11</f>
        <v>75600</v>
      </c>
      <c r="G37" s="276">
        <f>収入基本!$C$46*G$11</f>
        <v>102960.00000000001</v>
      </c>
      <c r="H37" s="276">
        <f>収入基本!$C$46*H$11</f>
        <v>109440.00000000001</v>
      </c>
      <c r="I37" s="276">
        <f>収入基本!$C$46*I$11</f>
        <v>122400</v>
      </c>
      <c r="J37" s="276">
        <f>収入基本!$C$46*J$11</f>
        <v>149040</v>
      </c>
      <c r="K37" s="276">
        <f>収入基本!$C$46*K$11</f>
        <v>142560</v>
      </c>
      <c r="L37" s="276">
        <f>収入基本!$C$46*L$11</f>
        <v>129600</v>
      </c>
      <c r="M37" s="276">
        <f>収入基本!$C$46*M$11</f>
        <v>129600</v>
      </c>
      <c r="N37" s="276">
        <f>収入基本!$C$46*N$11</f>
        <v>129600</v>
      </c>
      <c r="O37" s="276">
        <f>収入基本!$C$46*O$11</f>
        <v>128520</v>
      </c>
      <c r="P37" s="110"/>
    </row>
    <row r="38" spans="2:16" ht="18.5" thickBot="1" x14ac:dyDescent="0.6">
      <c r="B38" s="577"/>
      <c r="C38" s="336" t="s">
        <v>186</v>
      </c>
      <c r="D38" s="337">
        <f t="shared" ref="D38:O38" si="2">SUM(D17:D35)</f>
        <v>1171652.6666666665</v>
      </c>
      <c r="E38" s="386">
        <f t="shared" si="2"/>
        <v>1171652.6666666665</v>
      </c>
      <c r="F38" s="337">
        <f t="shared" si="2"/>
        <v>1439540.6666666667</v>
      </c>
      <c r="G38" s="337">
        <f t="shared" si="2"/>
        <v>1439540.6666666667</v>
      </c>
      <c r="H38" s="337">
        <f t="shared" si="2"/>
        <v>1439540.6666666667</v>
      </c>
      <c r="I38" s="337">
        <f t="shared" si="2"/>
        <v>1439540.6666666667</v>
      </c>
      <c r="J38" s="337">
        <f t="shared" si="2"/>
        <v>1439540.6666666667</v>
      </c>
      <c r="K38" s="337">
        <f t="shared" si="2"/>
        <v>1439540.6666666667</v>
      </c>
      <c r="L38" s="337">
        <f t="shared" si="2"/>
        <v>1439540.6666666667</v>
      </c>
      <c r="M38" s="337">
        <f t="shared" si="2"/>
        <v>1439540.6666666667</v>
      </c>
      <c r="N38" s="337">
        <f t="shared" si="2"/>
        <v>1439540.6666666667</v>
      </c>
      <c r="O38" s="337">
        <f t="shared" si="2"/>
        <v>1439540.6666666667</v>
      </c>
      <c r="P38" s="110"/>
    </row>
    <row r="39" spans="2:16" ht="18.5" thickBot="1" x14ac:dyDescent="0.6">
      <c r="B39" s="578" t="s">
        <v>293</v>
      </c>
      <c r="C39" s="579"/>
      <c r="D39" s="410">
        <f t="shared" ref="D39:O39" si="3">D16-D38</f>
        <v>-1171652.6666666665</v>
      </c>
      <c r="E39" s="387">
        <f t="shared" si="3"/>
        <v>-1096468.4666666666</v>
      </c>
      <c r="F39" s="328">
        <f t="shared" si="3"/>
        <v>-618779.81666666665</v>
      </c>
      <c r="G39" s="328">
        <f t="shared" si="3"/>
        <v>45347.283333332976</v>
      </c>
      <c r="H39" s="328">
        <f t="shared" si="3"/>
        <v>508088.1333333333</v>
      </c>
      <c r="I39" s="328">
        <f t="shared" si="3"/>
        <v>1136413.2333333341</v>
      </c>
      <c r="J39" s="328">
        <f t="shared" si="3"/>
        <v>1313633.1333333335</v>
      </c>
      <c r="K39" s="328">
        <f t="shared" si="3"/>
        <v>1669863.0333333334</v>
      </c>
      <c r="L39" s="328">
        <f t="shared" si="3"/>
        <v>2249855.4333333336</v>
      </c>
      <c r="M39" s="328">
        <f t="shared" si="3"/>
        <v>2072635.5333333339</v>
      </c>
      <c r="N39" s="328">
        <f t="shared" si="3"/>
        <v>1782639.3333333333</v>
      </c>
      <c r="O39" s="328">
        <f t="shared" si="3"/>
        <v>1782639.3333333333</v>
      </c>
    </row>
    <row r="40" spans="2:16" x14ac:dyDescent="0.55000000000000004">
      <c r="B40" s="573" t="s">
        <v>224</v>
      </c>
      <c r="C40" s="331" t="s">
        <v>225</v>
      </c>
      <c r="D40" s="288"/>
      <c r="E40" s="388"/>
      <c r="F40" s="332"/>
      <c r="G40" s="333"/>
      <c r="H40" s="333"/>
      <c r="I40" s="333"/>
      <c r="J40" s="333"/>
      <c r="K40" s="333"/>
      <c r="L40" s="333"/>
      <c r="M40" s="333"/>
      <c r="N40" s="333"/>
      <c r="O40" s="333"/>
    </row>
    <row r="41" spans="2:16" x14ac:dyDescent="0.55000000000000004">
      <c r="B41" s="574"/>
      <c r="C41" s="132" t="s">
        <v>226</v>
      </c>
      <c r="D41" s="249"/>
      <c r="E41" s="249"/>
      <c r="F41" s="134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2:16" x14ac:dyDescent="0.55000000000000004">
      <c r="B42" s="574"/>
      <c r="C42" s="334" t="s">
        <v>227</v>
      </c>
      <c r="D42" s="292"/>
      <c r="E42" s="292"/>
      <c r="F42" s="293"/>
      <c r="G42" s="281"/>
      <c r="H42" s="281"/>
      <c r="I42" s="281"/>
      <c r="J42" s="281"/>
      <c r="K42" s="281"/>
      <c r="L42" s="281"/>
      <c r="M42" s="281"/>
      <c r="N42" s="281"/>
      <c r="O42" s="281"/>
    </row>
    <row r="43" spans="2:16" ht="18.5" thickBot="1" x14ac:dyDescent="0.6">
      <c r="B43" s="574"/>
      <c r="C43" s="133" t="s">
        <v>228</v>
      </c>
      <c r="D43" s="350"/>
      <c r="E43" s="249"/>
      <c r="F43" s="134"/>
      <c r="G43" s="121"/>
      <c r="H43" s="121"/>
      <c r="I43" s="121"/>
      <c r="J43" s="121"/>
      <c r="K43" s="121"/>
      <c r="L43" s="121"/>
      <c r="M43" s="121"/>
      <c r="N43" s="121"/>
      <c r="O43" s="121"/>
    </row>
    <row r="44" spans="2:16" ht="18.5" thickBot="1" x14ac:dyDescent="0.6">
      <c r="B44" s="575"/>
      <c r="C44" s="335" t="s">
        <v>229</v>
      </c>
      <c r="D44" s="297">
        <f t="shared" ref="D44:G44" si="4">SUM(D40:D43)</f>
        <v>0</v>
      </c>
      <c r="E44" s="389">
        <f>SUM(E40:E43)</f>
        <v>0</v>
      </c>
      <c r="F44" s="297">
        <f t="shared" si="4"/>
        <v>0</v>
      </c>
      <c r="G44" s="297">
        <f t="shared" si="4"/>
        <v>0</v>
      </c>
      <c r="H44" s="297">
        <f>SUM(H40:H43)</f>
        <v>0</v>
      </c>
      <c r="I44" s="297">
        <f t="shared" ref="I44:O44" si="5">SUM(I40:I43)</f>
        <v>0</v>
      </c>
      <c r="J44" s="297">
        <f t="shared" si="5"/>
        <v>0</v>
      </c>
      <c r="K44" s="297">
        <f t="shared" si="5"/>
        <v>0</v>
      </c>
      <c r="L44" s="297">
        <f t="shared" si="5"/>
        <v>0</v>
      </c>
      <c r="M44" s="297">
        <f t="shared" si="5"/>
        <v>0</v>
      </c>
      <c r="N44" s="297">
        <f t="shared" si="5"/>
        <v>0</v>
      </c>
      <c r="O44" s="297">
        <f t="shared" si="5"/>
        <v>0</v>
      </c>
    </row>
    <row r="45" spans="2:16" x14ac:dyDescent="0.55000000000000004">
      <c r="B45" s="574" t="s">
        <v>230</v>
      </c>
      <c r="C45" s="131" t="s">
        <v>231</v>
      </c>
      <c r="D45" s="347"/>
      <c r="E45" s="249"/>
      <c r="F45" s="134"/>
      <c r="G45" s="121"/>
      <c r="H45" s="121"/>
      <c r="I45" s="121"/>
      <c r="J45" s="121"/>
      <c r="K45" s="121"/>
      <c r="L45" s="121"/>
      <c r="M45" s="121"/>
      <c r="N45" s="121"/>
      <c r="O45" s="121"/>
    </row>
    <row r="46" spans="2:16" x14ac:dyDescent="0.55000000000000004">
      <c r="B46" s="574"/>
      <c r="C46" s="334" t="s">
        <v>232</v>
      </c>
      <c r="D46" s="279">
        <f ca="1">支出基本!$D$10</f>
        <v>583334.1575735223</v>
      </c>
      <c r="E46" s="279">
        <f ca="1">支出基本!$D$10</f>
        <v>583334.1575735223</v>
      </c>
      <c r="F46" s="279">
        <f ca="1">支出基本!$D$10</f>
        <v>583334.1575735223</v>
      </c>
      <c r="G46" s="279">
        <f ca="1">支出基本!$D$10</f>
        <v>583334.1575735223</v>
      </c>
      <c r="H46" s="279">
        <f ca="1">支出基本!$D$10</f>
        <v>583334.1575735223</v>
      </c>
      <c r="I46" s="279">
        <f ca="1">支出基本!$D$10</f>
        <v>583334.1575735223</v>
      </c>
      <c r="J46" s="279">
        <f ca="1">支出基本!$D$10</f>
        <v>583334.1575735223</v>
      </c>
      <c r="K46" s="279">
        <f ca="1">支出基本!$D$10</f>
        <v>583334.1575735223</v>
      </c>
      <c r="L46" s="279">
        <f ca="1">支出基本!$D$10</f>
        <v>583334.1575735223</v>
      </c>
      <c r="M46" s="279">
        <f ca="1">支出基本!$D$10</f>
        <v>583334.1575735223</v>
      </c>
      <c r="N46" s="279">
        <f ca="1">支出基本!$D$10</f>
        <v>583334.1575735223</v>
      </c>
      <c r="O46" s="281">
        <f ca="1">支出基本!$D$10</f>
        <v>583334.1575735223</v>
      </c>
    </row>
    <row r="47" spans="2:16" x14ac:dyDescent="0.55000000000000004">
      <c r="B47" s="574"/>
      <c r="C47" s="132" t="s">
        <v>233</v>
      </c>
      <c r="D47" s="249"/>
      <c r="E47" s="249"/>
      <c r="F47" s="134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2:16" x14ac:dyDescent="0.55000000000000004">
      <c r="B48" s="574"/>
      <c r="C48" s="334" t="s">
        <v>234</v>
      </c>
      <c r="D48" s="292"/>
      <c r="E48" s="292"/>
      <c r="F48" s="293"/>
      <c r="G48" s="281"/>
      <c r="H48" s="281"/>
      <c r="I48" s="281"/>
      <c r="J48" s="281"/>
      <c r="K48" s="281"/>
      <c r="L48" s="281"/>
      <c r="M48" s="281"/>
      <c r="N48" s="281"/>
      <c r="O48" s="281"/>
    </row>
    <row r="49" spans="2:15" ht="18.5" thickBot="1" x14ac:dyDescent="0.6">
      <c r="B49" s="574"/>
      <c r="C49" s="133" t="s">
        <v>235</v>
      </c>
      <c r="D49" s="350"/>
      <c r="E49" s="249"/>
      <c r="F49" s="134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2:15" ht="18.5" thickBot="1" x14ac:dyDescent="0.6">
      <c r="B50" s="574"/>
      <c r="C50" s="335" t="s">
        <v>236</v>
      </c>
      <c r="D50" s="297">
        <f t="shared" ref="D50:G50" ca="1" si="6">SUM(D45:D49)</f>
        <v>583334.1575735223</v>
      </c>
      <c r="E50" s="389">
        <f ca="1">SUM(E45:E49)</f>
        <v>583334.1575735223</v>
      </c>
      <c r="F50" s="297">
        <f t="shared" ca="1" si="6"/>
        <v>583334.1575735223</v>
      </c>
      <c r="G50" s="297">
        <f t="shared" ca="1" si="6"/>
        <v>583334.1575735223</v>
      </c>
      <c r="H50" s="297">
        <f ca="1">SUM(H45:H49)</f>
        <v>583334.1575735223</v>
      </c>
      <c r="I50" s="297">
        <f t="shared" ref="I50:O50" ca="1" si="7">SUM(I45:I49)</f>
        <v>583334.1575735223</v>
      </c>
      <c r="J50" s="297">
        <f t="shared" ca="1" si="7"/>
        <v>583334.1575735223</v>
      </c>
      <c r="K50" s="297">
        <f t="shared" ca="1" si="7"/>
        <v>583334.1575735223</v>
      </c>
      <c r="L50" s="297">
        <f t="shared" ca="1" si="7"/>
        <v>583334.1575735223</v>
      </c>
      <c r="M50" s="297">
        <f t="shared" ca="1" si="7"/>
        <v>583334.1575735223</v>
      </c>
      <c r="N50" s="297">
        <f t="shared" ca="1" si="7"/>
        <v>583334.1575735223</v>
      </c>
      <c r="O50" s="297">
        <f t="shared" ca="1" si="7"/>
        <v>583334.1575735223</v>
      </c>
    </row>
    <row r="51" spans="2:15" ht="18.5" thickBot="1" x14ac:dyDescent="0.6">
      <c r="B51" s="564" t="s">
        <v>237</v>
      </c>
      <c r="C51" s="576"/>
      <c r="D51" s="121">
        <f t="shared" ref="D51:H51" ca="1" si="8">D44-D50</f>
        <v>-583334.1575735223</v>
      </c>
      <c r="E51" s="247">
        <f t="shared" ca="1" si="8"/>
        <v>-583334.1575735223</v>
      </c>
      <c r="F51" s="121">
        <f t="shared" ca="1" si="8"/>
        <v>-583334.1575735223</v>
      </c>
      <c r="G51" s="121">
        <f t="shared" ca="1" si="8"/>
        <v>-583334.1575735223</v>
      </c>
      <c r="H51" s="121">
        <f t="shared" ca="1" si="8"/>
        <v>-583334.1575735223</v>
      </c>
      <c r="I51" s="121">
        <f t="shared" ref="I51:O51" ca="1" si="9">I44-I50</f>
        <v>-583334.1575735223</v>
      </c>
      <c r="J51" s="121">
        <f t="shared" ca="1" si="9"/>
        <v>-583334.1575735223</v>
      </c>
      <c r="K51" s="121">
        <f t="shared" ca="1" si="9"/>
        <v>-583334.1575735223</v>
      </c>
      <c r="L51" s="121">
        <f t="shared" ca="1" si="9"/>
        <v>-583334.1575735223</v>
      </c>
      <c r="M51" s="121">
        <f t="shared" ca="1" si="9"/>
        <v>-583334.1575735223</v>
      </c>
      <c r="N51" s="121">
        <f t="shared" ca="1" si="9"/>
        <v>-583334.1575735223</v>
      </c>
      <c r="O51" s="121">
        <f t="shared" ca="1" si="9"/>
        <v>-583334.1575735223</v>
      </c>
    </row>
    <row r="52" spans="2:15" ht="18.5" thickBot="1" x14ac:dyDescent="0.6">
      <c r="B52" s="555" t="s">
        <v>238</v>
      </c>
      <c r="C52" s="571"/>
      <c r="D52" s="300">
        <f t="shared" ref="D52:O52" ca="1" si="10">D39+D51</f>
        <v>-1754986.8242401888</v>
      </c>
      <c r="E52" s="390">
        <f t="shared" ca="1" si="10"/>
        <v>-1679802.6242401889</v>
      </c>
      <c r="F52" s="300">
        <f t="shared" ca="1" si="10"/>
        <v>-1202113.974240189</v>
      </c>
      <c r="G52" s="300">
        <f t="shared" ca="1" si="10"/>
        <v>-537986.87424018933</v>
      </c>
      <c r="H52" s="300">
        <f t="shared" ca="1" si="10"/>
        <v>-75246.024240188999</v>
      </c>
      <c r="I52" s="300">
        <f t="shared" ca="1" si="10"/>
        <v>553079.07575981179</v>
      </c>
      <c r="J52" s="300">
        <f t="shared" ca="1" si="10"/>
        <v>730298.97575981123</v>
      </c>
      <c r="K52" s="300">
        <f t="shared" ca="1" si="10"/>
        <v>1086528.8757598111</v>
      </c>
      <c r="L52" s="300">
        <f t="shared" ca="1" si="10"/>
        <v>1666521.2757598113</v>
      </c>
      <c r="M52" s="300">
        <f t="shared" ca="1" si="10"/>
        <v>1489301.3757598116</v>
      </c>
      <c r="N52" s="300">
        <f t="shared" ca="1" si="10"/>
        <v>1199305.175759811</v>
      </c>
      <c r="O52" s="300">
        <f t="shared" ca="1" si="10"/>
        <v>1199305.175759811</v>
      </c>
    </row>
    <row r="53" spans="2:15" ht="19" thickTop="1" thickBot="1" x14ac:dyDescent="0.6">
      <c r="B53" s="221" t="s">
        <v>239</v>
      </c>
      <c r="C53" s="330"/>
      <c r="D53" s="266">
        <f t="shared" ref="D53:O53" ca="1" si="11">D52+D10</f>
        <v>3510852.7030392438</v>
      </c>
      <c r="E53" s="391">
        <f t="shared" ca="1" si="11"/>
        <v>1831050.078799055</v>
      </c>
      <c r="F53" s="266">
        <f t="shared" ca="1" si="11"/>
        <v>628936.10455886601</v>
      </c>
      <c r="G53" s="266">
        <f t="shared" ca="1" si="11"/>
        <v>90949.23031867668</v>
      </c>
      <c r="H53" s="266">
        <f t="shared" ca="1" si="11"/>
        <v>15703.206078487681</v>
      </c>
      <c r="I53" s="266">
        <f t="shared" ca="1" si="11"/>
        <v>568782.28183829947</v>
      </c>
      <c r="J53" s="266">
        <f t="shared" ca="1" si="11"/>
        <v>1299081.2575981107</v>
      </c>
      <c r="K53" s="266">
        <f t="shared" ca="1" si="11"/>
        <v>2385610.1333579216</v>
      </c>
      <c r="L53" s="266">
        <f t="shared" ca="1" si="11"/>
        <v>4052131.4091177331</v>
      </c>
      <c r="M53" s="266">
        <f t="shared" ca="1" si="11"/>
        <v>5541432.7848775443</v>
      </c>
      <c r="N53" s="266">
        <f t="shared" ca="1" si="11"/>
        <v>6740737.9606373552</v>
      </c>
      <c r="O53" s="266">
        <f t="shared" ca="1" si="11"/>
        <v>7940043.1363971662</v>
      </c>
    </row>
  </sheetData>
  <mergeCells count="7">
    <mergeCell ref="B52:C52"/>
    <mergeCell ref="B11:B16"/>
    <mergeCell ref="B40:B44"/>
    <mergeCell ref="B45:B50"/>
    <mergeCell ref="B51:C51"/>
    <mergeCell ref="B17:B38"/>
    <mergeCell ref="B39:C39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A3C7E-65A2-4831-B5D3-534C99739BBD}">
  <dimension ref="B2:P55"/>
  <sheetViews>
    <sheetView zoomScale="80" zoomScaleNormal="80" workbookViewId="0">
      <selection activeCell="F25" sqref="F25"/>
    </sheetView>
  </sheetViews>
  <sheetFormatPr defaultRowHeight="18" x14ac:dyDescent="0.55000000000000004"/>
  <cols>
    <col min="2" max="2" width="4.5" customWidth="1"/>
    <col min="3" max="3" width="25.08203125" customWidth="1"/>
    <col min="4" max="4" width="13.6640625" customWidth="1"/>
    <col min="5" max="15" width="13.75" customWidth="1"/>
    <col min="16" max="16" width="17" customWidth="1"/>
  </cols>
  <sheetData>
    <row r="2" spans="2:16" ht="18.5" thickBot="1" x14ac:dyDescent="0.6"/>
    <row r="3" spans="2:16" x14ac:dyDescent="0.55000000000000004">
      <c r="C3" s="338" t="str">
        <f>シュミレーション!A1</f>
        <v>月金１８名</v>
      </c>
      <c r="D3" s="396" t="s">
        <v>298</v>
      </c>
      <c r="E3" s="339" t="s">
        <v>299</v>
      </c>
      <c r="F3" s="396" t="s">
        <v>300</v>
      </c>
      <c r="G3" s="339" t="s">
        <v>301</v>
      </c>
      <c r="H3" s="396" t="s">
        <v>302</v>
      </c>
      <c r="I3" s="339" t="s">
        <v>303</v>
      </c>
      <c r="J3" s="396" t="s">
        <v>304</v>
      </c>
      <c r="K3" s="339" t="s">
        <v>305</v>
      </c>
      <c r="L3" s="396" t="s">
        <v>306</v>
      </c>
      <c r="M3" s="339" t="s">
        <v>307</v>
      </c>
      <c r="N3" s="396" t="s">
        <v>308</v>
      </c>
      <c r="O3" s="397" t="s">
        <v>309</v>
      </c>
    </row>
    <row r="4" spans="2:16" x14ac:dyDescent="0.55000000000000004">
      <c r="C4" s="45" t="str">
        <f>シュミレーション!A2</f>
        <v>一日定員</v>
      </c>
      <c r="D4" s="308">
        <f>シュミレーション!N2</f>
        <v>18</v>
      </c>
      <c r="E4" s="42">
        <f>シュミレーション!C2</f>
        <v>18</v>
      </c>
      <c r="F4" s="42">
        <f>シュミレーション!D2</f>
        <v>18</v>
      </c>
      <c r="G4" s="42">
        <f>シュミレーション!E2</f>
        <v>18</v>
      </c>
      <c r="H4" s="42">
        <f>シュミレーション!F2</f>
        <v>18</v>
      </c>
      <c r="I4" s="42">
        <f>シュミレーション!G2</f>
        <v>18</v>
      </c>
      <c r="J4" s="42">
        <f>シュミレーション!H2</f>
        <v>18</v>
      </c>
      <c r="K4" s="42">
        <f>シュミレーション!I2</f>
        <v>18</v>
      </c>
      <c r="L4" s="42">
        <f>シュミレーション!J2</f>
        <v>18</v>
      </c>
      <c r="M4" s="42">
        <f>シュミレーション!K2</f>
        <v>18</v>
      </c>
      <c r="N4" s="42">
        <f>シュミレーション!L2</f>
        <v>18</v>
      </c>
      <c r="O4" s="354">
        <f>シュミレーション!M2</f>
        <v>18</v>
      </c>
    </row>
    <row r="5" spans="2:16" x14ac:dyDescent="0.55000000000000004">
      <c r="C5" s="267" t="str">
        <f>シュミレーション!A3</f>
        <v>稼働日数</v>
      </c>
      <c r="D5" s="316">
        <f>シュミレーション!N3</f>
        <v>21</v>
      </c>
      <c r="E5" s="268">
        <f>シュミレーション!C3</f>
        <v>21</v>
      </c>
      <c r="F5" s="268">
        <f>シュミレーション!D3</f>
        <v>23</v>
      </c>
      <c r="G5" s="268">
        <f>シュミレーション!E3</f>
        <v>21</v>
      </c>
      <c r="H5" s="268">
        <f>シュミレーション!F3</f>
        <v>22</v>
      </c>
      <c r="I5" s="268">
        <f>シュミレーション!G3</f>
        <v>19</v>
      </c>
      <c r="J5" s="268">
        <f>シュミレーション!H3</f>
        <v>20</v>
      </c>
      <c r="K5" s="268">
        <f>シュミレーション!I3</f>
        <v>23</v>
      </c>
      <c r="L5" s="268">
        <f>シュミレーション!J3</f>
        <v>22</v>
      </c>
      <c r="M5" s="268">
        <f>シュミレーション!K3</f>
        <v>20</v>
      </c>
      <c r="N5" s="268">
        <f>シュミレーション!L3</f>
        <v>20</v>
      </c>
      <c r="O5" s="355">
        <f>シュミレーション!M3</f>
        <v>20</v>
      </c>
    </row>
    <row r="6" spans="2:16" x14ac:dyDescent="0.55000000000000004">
      <c r="C6" s="45" t="str">
        <f>シュミレーション!A4</f>
        <v>総稼働枠</v>
      </c>
      <c r="D6" s="308">
        <f>シュミレーション!N4</f>
        <v>378</v>
      </c>
      <c r="E6" s="42">
        <f>シュミレーション!C4</f>
        <v>378</v>
      </c>
      <c r="F6" s="42">
        <f>シュミレーション!D4</f>
        <v>414</v>
      </c>
      <c r="G6" s="42">
        <f>シュミレーション!E4</f>
        <v>378</v>
      </c>
      <c r="H6" s="42">
        <f>シュミレーション!F4</f>
        <v>396</v>
      </c>
      <c r="I6" s="42">
        <f>シュミレーション!G4</f>
        <v>342</v>
      </c>
      <c r="J6" s="42">
        <f>シュミレーション!H4</f>
        <v>360</v>
      </c>
      <c r="K6" s="42">
        <f>シュミレーション!I4</f>
        <v>414</v>
      </c>
      <c r="L6" s="42">
        <f>シュミレーション!J4</f>
        <v>396</v>
      </c>
      <c r="M6" s="42">
        <f>シュミレーション!K4</f>
        <v>360</v>
      </c>
      <c r="N6" s="42">
        <f>シュミレーション!L4</f>
        <v>360</v>
      </c>
      <c r="O6" s="354">
        <f>シュミレーション!M4</f>
        <v>360</v>
      </c>
    </row>
    <row r="7" spans="2:16" x14ac:dyDescent="0.55000000000000004">
      <c r="C7" s="267" t="str">
        <f>シュミレーション!A5</f>
        <v>１日平均利用料／１人当たり</v>
      </c>
      <c r="D7" s="316">
        <f>シュミレーション!N5</f>
        <v>9945</v>
      </c>
      <c r="E7" s="268">
        <f>シュミレーション!C5</f>
        <v>9945</v>
      </c>
      <c r="F7" s="268">
        <f>シュミレーション!D5</f>
        <v>9945</v>
      </c>
      <c r="G7" s="268">
        <f>シュミレーション!E5</f>
        <v>9945</v>
      </c>
      <c r="H7" s="268">
        <f>シュミレーション!F5</f>
        <v>9945</v>
      </c>
      <c r="I7" s="268">
        <f>シュミレーション!G5</f>
        <v>9945</v>
      </c>
      <c r="J7" s="268">
        <f>シュミレーション!H5</f>
        <v>9945</v>
      </c>
      <c r="K7" s="268">
        <f>シュミレーション!I5</f>
        <v>9945</v>
      </c>
      <c r="L7" s="268">
        <f>シュミレーション!J5</f>
        <v>9945</v>
      </c>
      <c r="M7" s="268">
        <f>シュミレーション!K5</f>
        <v>9945</v>
      </c>
      <c r="N7" s="268">
        <f>シュミレーション!L5</f>
        <v>9945</v>
      </c>
      <c r="O7" s="355">
        <f>シュミレーション!M5</f>
        <v>9945</v>
      </c>
    </row>
    <row r="8" spans="2:16" ht="18.5" thickBot="1" x14ac:dyDescent="0.6">
      <c r="C8" s="111" t="s">
        <v>34</v>
      </c>
      <c r="D8" s="313">
        <v>0.85</v>
      </c>
      <c r="E8" s="113">
        <v>0.85</v>
      </c>
      <c r="F8" s="113">
        <v>0.85</v>
      </c>
      <c r="G8" s="113">
        <v>0.85</v>
      </c>
      <c r="H8" s="113">
        <v>0.9</v>
      </c>
      <c r="I8" s="113">
        <v>0.85</v>
      </c>
      <c r="J8" s="113">
        <v>0.85</v>
      </c>
      <c r="K8" s="113">
        <v>0.9</v>
      </c>
      <c r="L8" s="113">
        <v>0.9</v>
      </c>
      <c r="M8" s="113">
        <v>0.9</v>
      </c>
      <c r="N8" s="113">
        <v>0.9</v>
      </c>
      <c r="O8" s="356">
        <v>0.85</v>
      </c>
    </row>
    <row r="9" spans="2:16" ht="18.5" thickBot="1" x14ac:dyDescent="0.6">
      <c r="C9" s="14"/>
      <c r="D9" s="14"/>
      <c r="E9" s="114"/>
      <c r="F9" s="114"/>
      <c r="G9" s="114"/>
      <c r="H9" s="114"/>
      <c r="I9" s="114"/>
      <c r="J9" s="115"/>
      <c r="K9" s="115"/>
      <c r="L9" s="115"/>
      <c r="M9" s="115"/>
      <c r="N9" s="115"/>
      <c r="O9" s="357"/>
    </row>
    <row r="10" spans="2:16" ht="18.5" thickBot="1" x14ac:dyDescent="0.6">
      <c r="B10" s="116" t="s">
        <v>239</v>
      </c>
      <c r="C10" s="117"/>
      <c r="D10" s="352">
        <f ca="1">'初年度 (2)'!O53</f>
        <v>7940043.1363971662</v>
      </c>
      <c r="E10" s="262">
        <f t="shared" ref="E10:O10" ca="1" si="0">D$54</f>
        <v>9001663.1621569768</v>
      </c>
      <c r="F10" s="262">
        <f ca="1">E$54</f>
        <v>9794768.1879167873</v>
      </c>
      <c r="G10" s="262">
        <f t="shared" ca="1" si="0"/>
        <v>10832221.863676598</v>
      </c>
      <c r="H10" s="262">
        <f t="shared" ca="1" si="0"/>
        <v>11900107.23943641</v>
      </c>
      <c r="I10" s="262">
        <f t="shared" ca="1" si="0"/>
        <v>13211446.215196222</v>
      </c>
      <c r="J10" s="262">
        <f t="shared" ca="1" si="0"/>
        <v>14283806.840956032</v>
      </c>
      <c r="K10" s="262">
        <f t="shared" ca="1" si="0"/>
        <v>15604991.366715845</v>
      </c>
      <c r="L10" s="262">
        <f t="shared" ca="1" si="0"/>
        <v>16353343.892475655</v>
      </c>
      <c r="M10" s="262">
        <f t="shared" ca="1" si="0"/>
        <v>17304872.768235467</v>
      </c>
      <c r="N10" s="262">
        <f t="shared" ca="1" si="0"/>
        <v>18836394.04399528</v>
      </c>
      <c r="O10" s="398">
        <f t="shared" ca="1" si="0"/>
        <v>20190695.41975509</v>
      </c>
      <c r="P10" s="110"/>
    </row>
    <row r="11" spans="2:16" ht="18.5" thickTop="1" x14ac:dyDescent="0.55000000000000004">
      <c r="B11" s="572" t="s">
        <v>185</v>
      </c>
      <c r="C11" s="322" t="s">
        <v>36</v>
      </c>
      <c r="D11" s="325">
        <f>シュミレーション!N8</f>
        <v>321.3</v>
      </c>
      <c r="E11" s="323">
        <f>シュミレーション!C8</f>
        <v>321.3</v>
      </c>
      <c r="F11" s="323">
        <f>シュミレーション!D8</f>
        <v>351.9</v>
      </c>
      <c r="G11" s="324">
        <f>シュミレーション!E8</f>
        <v>321.3</v>
      </c>
      <c r="H11" s="323">
        <f>シュミレーション!F6</f>
        <v>356.40000000000003</v>
      </c>
      <c r="I11" s="323">
        <f>シュミレーション!G8</f>
        <v>290.7</v>
      </c>
      <c r="J11" s="324">
        <f>シュミレーション!H8</f>
        <v>306</v>
      </c>
      <c r="K11" s="323">
        <f>シュミレーション!I6</f>
        <v>372.6</v>
      </c>
      <c r="L11" s="323">
        <f>シュミレーション!J6</f>
        <v>356.40000000000003</v>
      </c>
      <c r="M11" s="324">
        <f>シュミレーション!K6</f>
        <v>324</v>
      </c>
      <c r="N11" s="323">
        <f>シュミレーション!L6</f>
        <v>324</v>
      </c>
      <c r="O11" s="399">
        <f>シュミレーション!M8</f>
        <v>306</v>
      </c>
      <c r="P11" s="110"/>
    </row>
    <row r="12" spans="2:16" x14ac:dyDescent="0.55000000000000004">
      <c r="B12" s="557"/>
      <c r="C12" s="45" t="s">
        <v>271</v>
      </c>
      <c r="D12" s="329">
        <f>'初年度 (3)'!D7*D11*収入基本!$F$21</f>
        <v>2875795.65</v>
      </c>
      <c r="E12" s="43">
        <f>E7*E11*収入基本!$F$21</f>
        <v>2875795.65</v>
      </c>
      <c r="F12" s="43">
        <f>F7*F11*収入基本!$F$21</f>
        <v>3149680.95</v>
      </c>
      <c r="G12" s="43">
        <f>G7*G11*収入基本!$F$21</f>
        <v>2875795.65</v>
      </c>
      <c r="H12" s="43">
        <f>H7*H11*収入基本!$F$21</f>
        <v>3189958.2000000007</v>
      </c>
      <c r="I12" s="43">
        <f>I7*I11*収入基本!$F$21</f>
        <v>2601910.35</v>
      </c>
      <c r="J12" s="43">
        <f>J7*J11*収入基本!$F$21</f>
        <v>2738853</v>
      </c>
      <c r="K12" s="43">
        <f>K7*K11*収入基本!$F$21</f>
        <v>3334956.3000000003</v>
      </c>
      <c r="L12" s="43">
        <f>L7*L11*収入基本!$F$21</f>
        <v>3189958.2000000007</v>
      </c>
      <c r="M12" s="43">
        <f>M7*M11*収入基本!$F$21</f>
        <v>2899962</v>
      </c>
      <c r="N12" s="43">
        <f>N7*N11*収入基本!$F$21</f>
        <v>2899962</v>
      </c>
      <c r="O12" s="400">
        <f>O7*O11*収入基本!$F$21</f>
        <v>2738853</v>
      </c>
      <c r="P12" s="110"/>
    </row>
    <row r="13" spans="2:16" x14ac:dyDescent="0.55000000000000004">
      <c r="B13" s="558"/>
      <c r="C13" s="317" t="s">
        <v>269</v>
      </c>
      <c r="D13" s="318">
        <f>'初年度 (2)'!N7*'初年度 (2)'!N11*収入基本!$F$21</f>
        <v>2899962</v>
      </c>
      <c r="E13" s="280">
        <f>'初年度 (2)'!O7*'初年度 (2)'!O11*収入基本!$F$21</f>
        <v>2875795.65</v>
      </c>
      <c r="F13" s="280">
        <f>D7*D11*収入基本!$F$21</f>
        <v>2875795.65</v>
      </c>
      <c r="G13" s="280">
        <f>E7*E11*収入基本!$F$21</f>
        <v>2875795.65</v>
      </c>
      <c r="H13" s="280">
        <f>F7*F11*収入基本!$F$21</f>
        <v>3149680.95</v>
      </c>
      <c r="I13" s="280">
        <f>G7*G11*収入基本!$F$21</f>
        <v>2875795.65</v>
      </c>
      <c r="J13" s="280">
        <f>H7*H11*収入基本!$F$21</f>
        <v>3189958.2000000007</v>
      </c>
      <c r="K13" s="280">
        <f>I7*I11*収入基本!$F$21</f>
        <v>2601910.35</v>
      </c>
      <c r="L13" s="280">
        <f>J7*J11*収入基本!$F$21</f>
        <v>2738853</v>
      </c>
      <c r="M13" s="280">
        <f>K7*K11*収入基本!$F$21</f>
        <v>3334956.3000000003</v>
      </c>
      <c r="N13" s="280">
        <f>L7*L11*収入基本!$F$21</f>
        <v>3189958.2000000007</v>
      </c>
      <c r="O13" s="401">
        <f>M7*M11*収入基本!$F$21</f>
        <v>2899962</v>
      </c>
      <c r="P13" s="110"/>
    </row>
    <row r="14" spans="2:16" x14ac:dyDescent="0.55000000000000004">
      <c r="B14" s="558"/>
      <c r="C14" s="46" t="s">
        <v>270</v>
      </c>
      <c r="D14" s="126">
        <f>'初年度 (2)'!O7*'初年度 (2)'!O11*収入基本!$C$21</f>
        <v>319532.85000000003</v>
      </c>
      <c r="E14" s="48">
        <f>'初年度 (2)'!D7*'初年度 (2)'!D11*収入基本!$C$21</f>
        <v>75184.200000000012</v>
      </c>
      <c r="F14" s="48">
        <f>E7*E11*収入基本!$C$21</f>
        <v>319532.85000000003</v>
      </c>
      <c r="G14" s="48">
        <f>F7*F11*収入基本!$C$21</f>
        <v>349964.55000000005</v>
      </c>
      <c r="H14" s="48">
        <f>G7*G11*収入基本!$C$21</f>
        <v>319532.85000000003</v>
      </c>
      <c r="I14" s="48">
        <f>H7*H11*収入基本!$C$21</f>
        <v>354439.80000000005</v>
      </c>
      <c r="J14" s="48">
        <f>I7*I11*収入基本!$C$21</f>
        <v>289101.15000000002</v>
      </c>
      <c r="K14" s="48">
        <f>J7*J11*収入基本!$C$21</f>
        <v>304317</v>
      </c>
      <c r="L14" s="48">
        <f>K7*K11*収入基本!$C$21</f>
        <v>370550.7</v>
      </c>
      <c r="M14" s="48">
        <f>L7*L11*収入基本!$C$21</f>
        <v>354439.80000000005</v>
      </c>
      <c r="N14" s="48">
        <f>M7*M11*収入基本!$C$21</f>
        <v>322218</v>
      </c>
      <c r="O14" s="402">
        <f>N7*N11*収入基本!$C$21</f>
        <v>322218</v>
      </c>
      <c r="P14" s="110"/>
    </row>
    <row r="15" spans="2:16" ht="18.5" thickBot="1" x14ac:dyDescent="0.6">
      <c r="B15" s="558"/>
      <c r="C15" s="319" t="s">
        <v>256</v>
      </c>
      <c r="D15" s="321">
        <f>収入基本!$C$45*'初年度 (2)'!O11</f>
        <v>257040</v>
      </c>
      <c r="E15" s="320">
        <f>収入基本!C45*'初年度 (2)'!D11</f>
        <v>60480.000000000007</v>
      </c>
      <c r="F15" s="320">
        <f>収入基本!$C$45*E11</f>
        <v>257040</v>
      </c>
      <c r="G15" s="320">
        <f>収入基本!$C$45*F11</f>
        <v>281520</v>
      </c>
      <c r="H15" s="320">
        <f>収入基本!$C$45*G11</f>
        <v>257040</v>
      </c>
      <c r="I15" s="320">
        <f>収入基本!$C$45*H11</f>
        <v>285120</v>
      </c>
      <c r="J15" s="320">
        <f>収入基本!$C$45*I11</f>
        <v>232560</v>
      </c>
      <c r="K15" s="320">
        <f>収入基本!$C$45*J11</f>
        <v>244800</v>
      </c>
      <c r="L15" s="320">
        <f>収入基本!$C$45*K11</f>
        <v>298080</v>
      </c>
      <c r="M15" s="320">
        <f>収入基本!$C$45*L11</f>
        <v>285120</v>
      </c>
      <c r="N15" s="320">
        <f>収入基本!$C$45*M11</f>
        <v>259200</v>
      </c>
      <c r="O15" s="403">
        <f>収入基本!$C$45*N11</f>
        <v>259200</v>
      </c>
      <c r="P15" s="110"/>
    </row>
    <row r="16" spans="2:16" x14ac:dyDescent="0.55000000000000004">
      <c r="B16" s="558"/>
      <c r="C16" s="47" t="s">
        <v>117</v>
      </c>
      <c r="D16" s="49">
        <f>SUM(D13,D14)</f>
        <v>3219494.85</v>
      </c>
      <c r="E16" s="49">
        <f>SUM(E13,E14)</f>
        <v>2950979.85</v>
      </c>
      <c r="F16" s="49">
        <f t="shared" ref="F16:I16" si="1">SUM(F13,F14)</f>
        <v>3195328.5</v>
      </c>
      <c r="G16" s="124">
        <f t="shared" si="1"/>
        <v>3225760.2</v>
      </c>
      <c r="H16" s="124">
        <f t="shared" si="1"/>
        <v>3469213.8000000003</v>
      </c>
      <c r="I16" s="124">
        <f t="shared" si="1"/>
        <v>3230235.45</v>
      </c>
      <c r="J16" s="124">
        <f>SUM(J13:J14)</f>
        <v>3479059.3500000006</v>
      </c>
      <c r="K16" s="124">
        <f>SUM(K13:K14)</f>
        <v>2906227.35</v>
      </c>
      <c r="L16" s="124">
        <f t="shared" ref="L16:O16" si="2">SUM(L13:L14)</f>
        <v>3109403.7</v>
      </c>
      <c r="M16" s="124">
        <f t="shared" si="2"/>
        <v>3689396.1000000006</v>
      </c>
      <c r="N16" s="124">
        <f t="shared" si="2"/>
        <v>3512176.2000000007</v>
      </c>
      <c r="O16" s="364">
        <f t="shared" si="2"/>
        <v>3222180</v>
      </c>
      <c r="P16" s="110"/>
    </row>
    <row r="17" spans="2:16" x14ac:dyDescent="0.55000000000000004">
      <c r="B17" s="566"/>
      <c r="C17" s="326" t="s">
        <v>163</v>
      </c>
      <c r="D17" s="282">
        <f>支出基本!D12</f>
        <v>72916.666666666672</v>
      </c>
      <c r="E17" s="281">
        <f>支出基本!D12</f>
        <v>72916.666666666672</v>
      </c>
      <c r="F17" s="281">
        <f>支出基本!D12</f>
        <v>72916.666666666672</v>
      </c>
      <c r="G17" s="281">
        <f>支出基本!D12</f>
        <v>72916.666666666672</v>
      </c>
      <c r="H17" s="281">
        <f>支出基本!D12</f>
        <v>72916.666666666672</v>
      </c>
      <c r="I17" s="281">
        <f>支出基本!D12</f>
        <v>72916.666666666672</v>
      </c>
      <c r="J17" s="281">
        <f>支出基本!D12</f>
        <v>72916.666666666672</v>
      </c>
      <c r="K17" s="281">
        <f>支出基本!D12</f>
        <v>72916.666666666672</v>
      </c>
      <c r="L17" s="281">
        <f>支出基本!D12</f>
        <v>72916.666666666672</v>
      </c>
      <c r="M17" s="281">
        <f>支出基本!D12</f>
        <v>72916.666666666672</v>
      </c>
      <c r="N17" s="281">
        <f>支出基本!D12</f>
        <v>72916.666666666672</v>
      </c>
      <c r="O17" s="365">
        <f>支出基本!D12</f>
        <v>72916.666666666672</v>
      </c>
      <c r="P17" s="110"/>
    </row>
    <row r="18" spans="2:16" x14ac:dyDescent="0.55000000000000004">
      <c r="B18" s="566"/>
      <c r="C18" s="120" t="s">
        <v>118</v>
      </c>
      <c r="D18" s="122">
        <f>SUM(支出基本!D15,支出基本!D16,支出基本!D17,支出基本!D18,支出基本!D19)</f>
        <v>985000</v>
      </c>
      <c r="E18" s="121">
        <f>SUM(支出基本!D15,支出基本!D16,支出基本!D17,支出基本!D18,支出基本!D19)</f>
        <v>985000</v>
      </c>
      <c r="F18" s="121">
        <f>SUM(支出基本!D15,支出基本!D16,支出基本!D17,支出基本!D18,支出基本!D19)</f>
        <v>985000</v>
      </c>
      <c r="G18" s="121">
        <f>SUM(支出基本!D15,支出基本!D16,支出基本!D17,支出基本!D18,支出基本!D19)</f>
        <v>985000</v>
      </c>
      <c r="H18" s="121">
        <f>SUM(支出基本!D15,支出基本!D16,支出基本!D17,支出基本!D18,支出基本!D19)</f>
        <v>985000</v>
      </c>
      <c r="I18" s="121">
        <f>SUM(支出基本!D15,支出基本!D16,支出基本!D17,支出基本!D18,支出基本!D19)</f>
        <v>985000</v>
      </c>
      <c r="J18" s="121">
        <f>SUM(支出基本!D15,支出基本!D16,支出基本!D17,支出基本!D18,支出基本!D19)</f>
        <v>985000</v>
      </c>
      <c r="K18" s="121">
        <f>SUM(支出基本!D15,支出基本!D16,支出基本!D17,支出基本!D18,支出基本!D19)</f>
        <v>985000</v>
      </c>
      <c r="L18" s="121">
        <f>SUM(支出基本!D15,支出基本!D16,支出基本!D17,支出基本!D18,支出基本!D19)</f>
        <v>985000</v>
      </c>
      <c r="M18" s="121">
        <f>SUM(支出基本!D15,支出基本!D16,支出基本!D17,支出基本!D18,支出基本!D19)</f>
        <v>985000</v>
      </c>
      <c r="N18" s="121">
        <f>SUM(支出基本!D15,支出基本!D16,支出基本!D17,支出基本!D18,支出基本!D19)</f>
        <v>985000</v>
      </c>
      <c r="O18" s="361">
        <f>SUM(支出基本!D15,支出基本!D16,支出基本!D17,支出基本!D18,支出基本!D19)</f>
        <v>985000</v>
      </c>
      <c r="P18" s="110"/>
    </row>
    <row r="19" spans="2:16" x14ac:dyDescent="0.55000000000000004">
      <c r="B19" s="566"/>
      <c r="C19" s="326" t="s">
        <v>150</v>
      </c>
      <c r="D19" s="282">
        <f>SUM(支出基本!D21,支出基本!D22,支出基本!D23,支出基本!D24)</f>
        <v>130024</v>
      </c>
      <c r="E19" s="281">
        <f>SUM(支出基本!D21,支出基本!D22,支出基本!D23,支出基本!D24)</f>
        <v>130024</v>
      </c>
      <c r="F19" s="281">
        <f>SUM(支出基本!D21,支出基本!D22,支出基本!D23,支出基本!D24)</f>
        <v>130024</v>
      </c>
      <c r="G19" s="281">
        <f>SUM(支出基本!D21,支出基本!D22,支出基本!D23,支出基本!D24)</f>
        <v>130024</v>
      </c>
      <c r="H19" s="281">
        <f>SUM(支出基本!D21,支出基本!D22,支出基本!D23,支出基本!D24)</f>
        <v>130024</v>
      </c>
      <c r="I19" s="281">
        <f>SUM(支出基本!D21,支出基本!D22,支出基本!D23,支出基本!D24)</f>
        <v>130024</v>
      </c>
      <c r="J19" s="281">
        <f>SUM(支出基本!D21,支出基本!D22,支出基本!D23,支出基本!D24)</f>
        <v>130024</v>
      </c>
      <c r="K19" s="281">
        <f>SUM(支出基本!D21,支出基本!D22,支出基本!D23,支出基本!D24)</f>
        <v>130024</v>
      </c>
      <c r="L19" s="281">
        <f>SUM(支出基本!D21,支出基本!D22,支出基本!D23,支出基本!D24)</f>
        <v>130024</v>
      </c>
      <c r="M19" s="281">
        <f>SUM(支出基本!D21,支出基本!D22,支出基本!D23,支出基本!D24)</f>
        <v>130024</v>
      </c>
      <c r="N19" s="281">
        <f>SUM(支出基本!D21,支出基本!D22,支出基本!D23,支出基本!D24)</f>
        <v>130024</v>
      </c>
      <c r="O19" s="365">
        <f>SUM(支出基本!D21,支出基本!D22,支出基本!D23,支出基本!D24)</f>
        <v>130024</v>
      </c>
      <c r="P19" s="110"/>
    </row>
    <row r="20" spans="2:16" x14ac:dyDescent="0.55000000000000004">
      <c r="B20" s="566"/>
      <c r="C20" s="120" t="s">
        <v>160</v>
      </c>
      <c r="D20" s="120">
        <f>SUM(支出基本!D26,支出基本!D27)</f>
        <v>1600</v>
      </c>
      <c r="E20" s="121">
        <f>SUM(支出基本!D26,支出基本!D27)</f>
        <v>1600</v>
      </c>
      <c r="F20" s="121">
        <f>SUM(支出基本!D26,支出基本!D27)</f>
        <v>1600</v>
      </c>
      <c r="G20" s="121">
        <f>SUM(支出基本!D26,支出基本!D27)</f>
        <v>1600</v>
      </c>
      <c r="H20" s="121">
        <f>SUM(支出基本!D26,支出基本!D27)</f>
        <v>1600</v>
      </c>
      <c r="I20" s="121">
        <f>SUM(支出基本!D26,支出基本!D27)</f>
        <v>1600</v>
      </c>
      <c r="J20" s="121">
        <f>SUM(支出基本!D26,支出基本!D27)</f>
        <v>1600</v>
      </c>
      <c r="K20" s="121">
        <f>SUM(支出基本!D26,支出基本!D27)</f>
        <v>1600</v>
      </c>
      <c r="L20" s="121">
        <f>SUM(支出基本!D26,支出基本!D27)</f>
        <v>1600</v>
      </c>
      <c r="M20" s="121">
        <f>SUM(支出基本!D26,支出基本!D27)</f>
        <v>1600</v>
      </c>
      <c r="N20" s="121">
        <f>SUM(支出基本!D26,支出基本!D27)</f>
        <v>1600</v>
      </c>
      <c r="O20" s="361">
        <f>SUM(支出基本!D26,支出基本!D27)</f>
        <v>1600</v>
      </c>
      <c r="P20" s="110"/>
    </row>
    <row r="21" spans="2:16" x14ac:dyDescent="0.55000000000000004">
      <c r="B21" s="566"/>
      <c r="C21" s="326" t="s">
        <v>281</v>
      </c>
      <c r="D21" s="326">
        <v>200000</v>
      </c>
      <c r="E21" s="281">
        <f>支出基本!$D$31</f>
        <v>200000</v>
      </c>
      <c r="F21" s="281">
        <f>支出基本!$D$31</f>
        <v>200000</v>
      </c>
      <c r="G21" s="281">
        <f>支出基本!$D$31</f>
        <v>200000</v>
      </c>
      <c r="H21" s="281">
        <f>支出基本!$D$31</f>
        <v>200000</v>
      </c>
      <c r="I21" s="281">
        <f>支出基本!$D$31</f>
        <v>200000</v>
      </c>
      <c r="J21" s="281">
        <f>支出基本!$D$31</f>
        <v>200000</v>
      </c>
      <c r="K21" s="281">
        <f>支出基本!$D$31</f>
        <v>200000</v>
      </c>
      <c r="L21" s="281">
        <f>支出基本!$D$31</f>
        <v>200000</v>
      </c>
      <c r="M21" s="281">
        <f>支出基本!$D$31</f>
        <v>200000</v>
      </c>
      <c r="N21" s="281">
        <f>支出基本!$D$31</f>
        <v>200000</v>
      </c>
      <c r="O21" s="365">
        <f>支出基本!$D$31</f>
        <v>200000</v>
      </c>
      <c r="P21" s="110"/>
    </row>
    <row r="22" spans="2:16" x14ac:dyDescent="0.55000000000000004">
      <c r="B22" s="566"/>
      <c r="C22" s="120" t="s">
        <v>241</v>
      </c>
      <c r="D22" s="408">
        <f>支出基本!$D$42</f>
        <v>30000</v>
      </c>
      <c r="E22" s="121">
        <f>支出基本!$D$42</f>
        <v>30000</v>
      </c>
      <c r="F22" s="121">
        <f>支出基本!$D$42</f>
        <v>30000</v>
      </c>
      <c r="G22" s="121">
        <f>支出基本!$D$42</f>
        <v>30000</v>
      </c>
      <c r="H22" s="121">
        <f>支出基本!$D$42</f>
        <v>30000</v>
      </c>
      <c r="I22" s="121">
        <f>支出基本!$D$42</f>
        <v>30000</v>
      </c>
      <c r="J22" s="121">
        <f>支出基本!$D$42</f>
        <v>30000</v>
      </c>
      <c r="K22" s="121">
        <f>支出基本!$D$42</f>
        <v>30000</v>
      </c>
      <c r="L22" s="121">
        <f>支出基本!$D$42</f>
        <v>30000</v>
      </c>
      <c r="M22" s="121">
        <f>支出基本!$D$42</f>
        <v>30000</v>
      </c>
      <c r="N22" s="121">
        <f>支出基本!$D$42</f>
        <v>30000</v>
      </c>
      <c r="O22" s="361">
        <f>支出基本!$D$42</f>
        <v>30000</v>
      </c>
      <c r="P22" s="110"/>
    </row>
    <row r="23" spans="2:16" x14ac:dyDescent="0.55000000000000004">
      <c r="B23" s="566"/>
      <c r="C23" s="326" t="s">
        <v>119</v>
      </c>
      <c r="D23" s="282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365"/>
      <c r="P23" s="110"/>
    </row>
    <row r="24" spans="2:16" x14ac:dyDescent="0.55000000000000004">
      <c r="B24" s="566"/>
      <c r="C24" s="120" t="s">
        <v>151</v>
      </c>
      <c r="D24" s="408"/>
      <c r="E24" s="50"/>
      <c r="F24" s="50"/>
      <c r="G24" s="121"/>
      <c r="H24" s="121"/>
      <c r="I24" s="121"/>
      <c r="J24" s="121"/>
      <c r="K24" s="121"/>
      <c r="L24" s="121"/>
      <c r="M24" s="121"/>
      <c r="N24" s="121"/>
      <c r="O24" s="361">
        <f>支出基本!E38</f>
        <v>14000</v>
      </c>
      <c r="P24" s="110"/>
    </row>
    <row r="25" spans="2:16" x14ac:dyDescent="0.55000000000000004">
      <c r="B25" s="566"/>
      <c r="C25" s="326" t="s">
        <v>155</v>
      </c>
      <c r="D25" s="282"/>
      <c r="E25" s="280"/>
      <c r="F25" s="280"/>
      <c r="G25" s="281"/>
      <c r="H25" s="281"/>
      <c r="I25" s="281"/>
      <c r="J25" s="281"/>
      <c r="K25" s="281"/>
      <c r="L25" s="281"/>
      <c r="M25" s="281"/>
      <c r="N25" s="281"/>
      <c r="O25" s="365">
        <f>支出基本!E39</f>
        <v>50000</v>
      </c>
      <c r="P25" s="110"/>
    </row>
    <row r="26" spans="2:16" x14ac:dyDescent="0.55000000000000004">
      <c r="B26" s="566"/>
      <c r="C26" s="120" t="s">
        <v>251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11"/>
      <c r="P26" s="110"/>
    </row>
    <row r="27" spans="2:16" x14ac:dyDescent="0.55000000000000004">
      <c r="B27" s="566"/>
      <c r="C27" s="326" t="s">
        <v>242</v>
      </c>
      <c r="D27" s="282">
        <f>支出基本!$D$46</f>
        <v>10000</v>
      </c>
      <c r="E27" s="281">
        <f>支出基本!$D$46</f>
        <v>10000</v>
      </c>
      <c r="F27" s="281">
        <f>支出基本!$D$46</f>
        <v>10000</v>
      </c>
      <c r="G27" s="281">
        <f>支出基本!$D$46</f>
        <v>10000</v>
      </c>
      <c r="H27" s="281">
        <f>支出基本!$D$46</f>
        <v>10000</v>
      </c>
      <c r="I27" s="281">
        <f>支出基本!$D$46</f>
        <v>10000</v>
      </c>
      <c r="J27" s="281">
        <f>支出基本!$D$46</f>
        <v>10000</v>
      </c>
      <c r="K27" s="281">
        <f>支出基本!$D$46</f>
        <v>10000</v>
      </c>
      <c r="L27" s="281">
        <f>支出基本!$D$46</f>
        <v>10000</v>
      </c>
      <c r="M27" s="281">
        <f>支出基本!$D$46</f>
        <v>10000</v>
      </c>
      <c r="N27" s="281">
        <f>支出基本!$D$46</f>
        <v>10000</v>
      </c>
      <c r="O27" s="369">
        <f>支出基本!$D$46</f>
        <v>10000</v>
      </c>
      <c r="P27" s="110"/>
    </row>
    <row r="28" spans="2:16" x14ac:dyDescent="0.55000000000000004">
      <c r="B28" s="566"/>
      <c r="C28" s="120" t="s">
        <v>243</v>
      </c>
      <c r="D28" s="409">
        <f>SUM(支出基本!$D$54:$D$55)</f>
        <v>40000</v>
      </c>
      <c r="E28" s="50">
        <f>SUM(支出基本!$D$54:$D$55)</f>
        <v>40000</v>
      </c>
      <c r="F28" s="50">
        <f>SUM(支出基本!$D$54:$D$55)</f>
        <v>40000</v>
      </c>
      <c r="G28" s="50">
        <f>SUM(支出基本!$D$54:$D$55)</f>
        <v>40000</v>
      </c>
      <c r="H28" s="50">
        <f>SUM(支出基本!$D$54:$D$55)</f>
        <v>40000</v>
      </c>
      <c r="I28" s="50">
        <f>SUM(支出基本!$D$54:$D$55)</f>
        <v>40000</v>
      </c>
      <c r="J28" s="50">
        <f>SUM(支出基本!$D$54:$D$55)</f>
        <v>40000</v>
      </c>
      <c r="K28" s="50">
        <f>SUM(支出基本!$D$54:$D$55)</f>
        <v>40000</v>
      </c>
      <c r="L28" s="50">
        <f>SUM(支出基本!$D$54:$D$55)</f>
        <v>40000</v>
      </c>
      <c r="M28" s="50">
        <f>SUM(支出基本!$D$54:$D$55)</f>
        <v>40000</v>
      </c>
      <c r="N28" s="50">
        <f>SUM(支出基本!$D$54:$D$55)</f>
        <v>40000</v>
      </c>
      <c r="O28" s="404">
        <f>SUM(支出基本!$D$54:$D$55)</f>
        <v>40000</v>
      </c>
      <c r="P28" s="110"/>
    </row>
    <row r="29" spans="2:16" x14ac:dyDescent="0.55000000000000004">
      <c r="B29" s="566"/>
      <c r="C29" s="326" t="s">
        <v>328</v>
      </c>
      <c r="D29" s="282">
        <f>支出基本!$D$67</f>
        <v>25000</v>
      </c>
      <c r="E29" s="414">
        <f>支出基本!$D$67</f>
        <v>25000</v>
      </c>
      <c r="F29" s="281">
        <f>支出基本!$D$67</f>
        <v>25000</v>
      </c>
      <c r="G29" s="281">
        <f>支出基本!$D$67</f>
        <v>25000</v>
      </c>
      <c r="H29" s="281">
        <f>支出基本!$D$67</f>
        <v>25000</v>
      </c>
      <c r="I29" s="281">
        <f>支出基本!$D$67</f>
        <v>25000</v>
      </c>
      <c r="J29" s="281">
        <f>支出基本!$D$67</f>
        <v>25000</v>
      </c>
      <c r="K29" s="281">
        <f>支出基本!$D$67</f>
        <v>25000</v>
      </c>
      <c r="L29" s="281">
        <f>支出基本!$D$67</f>
        <v>25000</v>
      </c>
      <c r="M29" s="281">
        <f>支出基本!$D$67</f>
        <v>25000</v>
      </c>
      <c r="N29" s="281">
        <f>支出基本!$D$67</f>
        <v>25000</v>
      </c>
      <c r="O29" s="415">
        <f>支出基本!$D$67</f>
        <v>25000</v>
      </c>
      <c r="P29" s="110"/>
    </row>
    <row r="30" spans="2:16" x14ac:dyDescent="0.55000000000000004">
      <c r="B30" s="566"/>
      <c r="C30" s="120" t="s">
        <v>173</v>
      </c>
      <c r="D30" s="408">
        <f>支出基本!$D$48</f>
        <v>5000</v>
      </c>
      <c r="E30" s="416">
        <f>支出基本!$D$48</f>
        <v>5000</v>
      </c>
      <c r="F30" s="121">
        <f>支出基本!$D$48</f>
        <v>5000</v>
      </c>
      <c r="G30" s="121">
        <f>支出基本!$D$48</f>
        <v>5000</v>
      </c>
      <c r="H30" s="121">
        <f>支出基本!$D$48</f>
        <v>5000</v>
      </c>
      <c r="I30" s="121">
        <f>支出基本!$D$48</f>
        <v>5000</v>
      </c>
      <c r="J30" s="121">
        <f>支出基本!$D$48</f>
        <v>5000</v>
      </c>
      <c r="K30" s="121">
        <f>支出基本!$D$48</f>
        <v>5000</v>
      </c>
      <c r="L30" s="121">
        <f>支出基本!$D$48</f>
        <v>5000</v>
      </c>
      <c r="M30" s="121">
        <f>支出基本!$D$48</f>
        <v>5000</v>
      </c>
      <c r="N30" s="121">
        <f>支出基本!$D$48</f>
        <v>5000</v>
      </c>
      <c r="O30" s="421">
        <f>支出基本!$D$48</f>
        <v>5000</v>
      </c>
      <c r="P30" s="110"/>
    </row>
    <row r="31" spans="2:16" x14ac:dyDescent="0.55000000000000004">
      <c r="B31" s="566"/>
      <c r="C31" s="326" t="s">
        <v>174</v>
      </c>
      <c r="D31" s="282">
        <f>支出基本!$D$49</f>
        <v>5000</v>
      </c>
      <c r="E31" s="281">
        <f>支出基本!$D$49</f>
        <v>5000</v>
      </c>
      <c r="F31" s="281">
        <f>支出基本!$D$49</f>
        <v>5000</v>
      </c>
      <c r="G31" s="281">
        <f>支出基本!$D$49</f>
        <v>5000</v>
      </c>
      <c r="H31" s="281">
        <f>支出基本!$D$49</f>
        <v>5000</v>
      </c>
      <c r="I31" s="281">
        <f>支出基本!$D$49</f>
        <v>5000</v>
      </c>
      <c r="J31" s="281">
        <f>支出基本!$D$49</f>
        <v>5000</v>
      </c>
      <c r="K31" s="281">
        <f>支出基本!$D$49</f>
        <v>5000</v>
      </c>
      <c r="L31" s="281">
        <f>支出基本!$D$49</f>
        <v>5000</v>
      </c>
      <c r="M31" s="281">
        <f>支出基本!$D$49</f>
        <v>5000</v>
      </c>
      <c r="N31" s="281">
        <f>支出基本!$D$49</f>
        <v>5000</v>
      </c>
      <c r="O31" s="365">
        <f>支出基本!$D$49</f>
        <v>5000</v>
      </c>
      <c r="P31" s="110"/>
    </row>
    <row r="32" spans="2:16" x14ac:dyDescent="0.55000000000000004">
      <c r="B32" s="566"/>
      <c r="C32" s="120" t="s">
        <v>175</v>
      </c>
      <c r="D32" s="408">
        <f>支出基本!$D$50</f>
        <v>10000</v>
      </c>
      <c r="E32" s="121">
        <f>支出基本!$D$50</f>
        <v>10000</v>
      </c>
      <c r="F32" s="121">
        <f>支出基本!$D$50</f>
        <v>10000</v>
      </c>
      <c r="G32" s="121">
        <f>支出基本!$D$50</f>
        <v>10000</v>
      </c>
      <c r="H32" s="121">
        <f>支出基本!$D$50</f>
        <v>10000</v>
      </c>
      <c r="I32" s="121">
        <f>支出基本!$D$50</f>
        <v>10000</v>
      </c>
      <c r="J32" s="121">
        <f>支出基本!$D$50</f>
        <v>10000</v>
      </c>
      <c r="K32" s="121">
        <f>支出基本!$D$50</f>
        <v>10000</v>
      </c>
      <c r="L32" s="121">
        <f>支出基本!$D$50</f>
        <v>10000</v>
      </c>
      <c r="M32" s="121">
        <f>支出基本!$D$50</f>
        <v>10000</v>
      </c>
      <c r="N32" s="121">
        <f>支出基本!$D$50</f>
        <v>10000</v>
      </c>
      <c r="O32" s="361">
        <f>支出基本!$D$50</f>
        <v>10000</v>
      </c>
      <c r="P32" s="110"/>
    </row>
    <row r="33" spans="2:16" x14ac:dyDescent="0.55000000000000004">
      <c r="B33" s="566"/>
      <c r="C33" s="326" t="s">
        <v>176</v>
      </c>
      <c r="D33" s="282">
        <f>支出基本!$D$51</f>
        <v>5000</v>
      </c>
      <c r="E33" s="281">
        <f>支出基本!$D$51</f>
        <v>5000</v>
      </c>
      <c r="F33" s="281">
        <f>支出基本!$D$51</f>
        <v>5000</v>
      </c>
      <c r="G33" s="281">
        <f>支出基本!$D$51</f>
        <v>5000</v>
      </c>
      <c r="H33" s="281">
        <f>支出基本!$D$51</f>
        <v>5000</v>
      </c>
      <c r="I33" s="281">
        <f>支出基本!$D$51</f>
        <v>5000</v>
      </c>
      <c r="J33" s="281">
        <f>支出基本!$D$51</f>
        <v>5000</v>
      </c>
      <c r="K33" s="281">
        <f>支出基本!$D$51</f>
        <v>5000</v>
      </c>
      <c r="L33" s="281">
        <f>支出基本!$D$51</f>
        <v>5000</v>
      </c>
      <c r="M33" s="281">
        <f>支出基本!$D$51</f>
        <v>5000</v>
      </c>
      <c r="N33" s="281">
        <f>支出基本!$D$51</f>
        <v>5000</v>
      </c>
      <c r="O33" s="365">
        <f>支出基本!$D$51</f>
        <v>5000</v>
      </c>
      <c r="P33" s="110"/>
    </row>
    <row r="34" spans="2:16" x14ac:dyDescent="0.55000000000000004">
      <c r="B34" s="566"/>
      <c r="C34" s="120" t="s">
        <v>177</v>
      </c>
      <c r="D34" s="408">
        <f>支出基本!$D$52</f>
        <v>5000</v>
      </c>
      <c r="E34" s="121">
        <f>支出基本!$D$52</f>
        <v>5000</v>
      </c>
      <c r="F34" s="121">
        <f>支出基本!$D$52</f>
        <v>5000</v>
      </c>
      <c r="G34" s="121">
        <f>支出基本!$D$52</f>
        <v>5000</v>
      </c>
      <c r="H34" s="121">
        <f>支出基本!$D$52</f>
        <v>5000</v>
      </c>
      <c r="I34" s="121">
        <f>支出基本!$D$52</f>
        <v>5000</v>
      </c>
      <c r="J34" s="121">
        <f>支出基本!$D$52</f>
        <v>5000</v>
      </c>
      <c r="K34" s="121">
        <f>支出基本!$D$52</f>
        <v>5000</v>
      </c>
      <c r="L34" s="121">
        <f>支出基本!$D$52</f>
        <v>5000</v>
      </c>
      <c r="M34" s="121">
        <f>支出基本!$D$52</f>
        <v>5000</v>
      </c>
      <c r="N34" s="121">
        <f>支出基本!$D$52</f>
        <v>5000</v>
      </c>
      <c r="O34" s="361">
        <f>支出基本!$D$52</f>
        <v>5000</v>
      </c>
      <c r="P34" s="110"/>
    </row>
    <row r="35" spans="2:16" x14ac:dyDescent="0.55000000000000004">
      <c r="B35" s="566"/>
      <c r="C35" s="326" t="s">
        <v>183</v>
      </c>
      <c r="D35" s="282">
        <f>支出基本!$D$62</f>
        <v>40000</v>
      </c>
      <c r="E35" s="281">
        <f>支出基本!$D$62</f>
        <v>40000</v>
      </c>
      <c r="F35" s="281">
        <f>支出基本!$D$62</f>
        <v>40000</v>
      </c>
      <c r="G35" s="281">
        <f>支出基本!$D$62</f>
        <v>40000</v>
      </c>
      <c r="H35" s="281">
        <f>支出基本!$D$62</f>
        <v>40000</v>
      </c>
      <c r="I35" s="281">
        <f>支出基本!$D$62</f>
        <v>40000</v>
      </c>
      <c r="J35" s="281">
        <f>支出基本!$D$62</f>
        <v>40000</v>
      </c>
      <c r="K35" s="281">
        <f>支出基本!$D$62</f>
        <v>40000</v>
      </c>
      <c r="L35" s="281">
        <f>支出基本!$D$62</f>
        <v>40000</v>
      </c>
      <c r="M35" s="281">
        <f>支出基本!$D$62</f>
        <v>40000</v>
      </c>
      <c r="N35" s="281">
        <f>支出基本!$D$62</f>
        <v>40000</v>
      </c>
      <c r="O35" s="365">
        <f>支出基本!$D$62</f>
        <v>40000</v>
      </c>
      <c r="P35" s="110"/>
    </row>
    <row r="36" spans="2:16" x14ac:dyDescent="0.55000000000000004">
      <c r="B36" s="566"/>
      <c r="C36" s="120" t="s">
        <v>184</v>
      </c>
      <c r="D36" s="408">
        <f>支出基本!$D$64</f>
        <v>10000</v>
      </c>
      <c r="E36" s="121">
        <f>支出基本!$D$64</f>
        <v>10000</v>
      </c>
      <c r="F36" s="121">
        <f>支出基本!$D$64</f>
        <v>10000</v>
      </c>
      <c r="G36" s="121">
        <f>支出基本!$D$64</f>
        <v>10000</v>
      </c>
      <c r="H36" s="121">
        <f>支出基本!$D$64</f>
        <v>10000</v>
      </c>
      <c r="I36" s="121">
        <f>支出基本!$D$64</f>
        <v>10000</v>
      </c>
      <c r="J36" s="121">
        <f>支出基本!$D$64</f>
        <v>10000</v>
      </c>
      <c r="K36" s="121">
        <f>支出基本!$D$64</f>
        <v>10000</v>
      </c>
      <c r="L36" s="121">
        <f>支出基本!$D$64</f>
        <v>10000</v>
      </c>
      <c r="M36" s="121">
        <f>支出基本!$D$64</f>
        <v>10000</v>
      </c>
      <c r="N36" s="121">
        <f>支出基本!$D$64</f>
        <v>10000</v>
      </c>
      <c r="O36" s="361">
        <f>支出基本!$D$64</f>
        <v>10000</v>
      </c>
      <c r="P36" s="110"/>
    </row>
    <row r="37" spans="2:16" x14ac:dyDescent="0.55000000000000004">
      <c r="B37" s="566"/>
      <c r="C37" s="327" t="s">
        <v>279</v>
      </c>
      <c r="D37" s="277">
        <f>支出基本!$D$65</f>
        <v>10000</v>
      </c>
      <c r="E37" s="276">
        <f>支出基本!$D$65</f>
        <v>10000</v>
      </c>
      <c r="F37" s="276">
        <f>支出基本!$D$65</f>
        <v>10000</v>
      </c>
      <c r="G37" s="276">
        <f>支出基本!$D$65</f>
        <v>10000</v>
      </c>
      <c r="H37" s="276">
        <f>支出基本!$D$65</f>
        <v>10000</v>
      </c>
      <c r="I37" s="276">
        <f>支出基本!$D$65</f>
        <v>10000</v>
      </c>
      <c r="J37" s="276">
        <f>支出基本!$D$65</f>
        <v>10000</v>
      </c>
      <c r="K37" s="276">
        <f>支出基本!$D$65</f>
        <v>10000</v>
      </c>
      <c r="L37" s="276">
        <f>支出基本!$D$65</f>
        <v>10000</v>
      </c>
      <c r="M37" s="276">
        <f>支出基本!$D$65</f>
        <v>10000</v>
      </c>
      <c r="N37" s="276">
        <f>支出基本!$D$65</f>
        <v>10000</v>
      </c>
      <c r="O37" s="362">
        <f>支出基本!$D$65</f>
        <v>10000</v>
      </c>
      <c r="P37" s="110"/>
    </row>
    <row r="38" spans="2:16" x14ac:dyDescent="0.55000000000000004">
      <c r="B38" s="566"/>
      <c r="C38" s="129" t="s">
        <v>258</v>
      </c>
      <c r="D38" s="353">
        <f>収入基本!$C$46*'初年度 (3)'!D$11</f>
        <v>128520</v>
      </c>
      <c r="E38" s="123">
        <f>収入基本!$C$46*E$11</f>
        <v>128520</v>
      </c>
      <c r="F38" s="123">
        <f>収入基本!$C$46*F$11</f>
        <v>140760</v>
      </c>
      <c r="G38" s="123">
        <f>収入基本!$C$46*G$11</f>
        <v>128520</v>
      </c>
      <c r="H38" s="123">
        <f>収入基本!$C$46*H$11</f>
        <v>142560</v>
      </c>
      <c r="I38" s="123">
        <f>収入基本!$C$46*I$11</f>
        <v>116280</v>
      </c>
      <c r="J38" s="123">
        <f>収入基本!$C$46*J$11</f>
        <v>122400</v>
      </c>
      <c r="K38" s="123">
        <f>収入基本!$C$46*K$11</f>
        <v>149040</v>
      </c>
      <c r="L38" s="123">
        <f>収入基本!$C$46*L$11</f>
        <v>142560</v>
      </c>
      <c r="M38" s="123">
        <f>収入基本!$C$46*M$11</f>
        <v>129600</v>
      </c>
      <c r="N38" s="123">
        <f>収入基本!$C$46*N$11</f>
        <v>129600</v>
      </c>
      <c r="O38" s="366">
        <f>収入基本!$C$46*O$11</f>
        <v>122400</v>
      </c>
      <c r="P38" s="110"/>
    </row>
    <row r="39" spans="2:16" ht="18.5" thickBot="1" x14ac:dyDescent="0.6">
      <c r="B39" s="586"/>
      <c r="C39" s="118" t="s">
        <v>186</v>
      </c>
      <c r="D39" s="125">
        <f t="shared" ref="D39:O39" si="3">SUM(D17:D36)</f>
        <v>1574540.6666666667</v>
      </c>
      <c r="E39" s="125">
        <f t="shared" si="3"/>
        <v>1574540.6666666667</v>
      </c>
      <c r="F39" s="125">
        <f t="shared" si="3"/>
        <v>1574540.6666666667</v>
      </c>
      <c r="G39" s="125">
        <f t="shared" si="3"/>
        <v>1574540.6666666667</v>
      </c>
      <c r="H39" s="125">
        <f t="shared" si="3"/>
        <v>1574540.6666666667</v>
      </c>
      <c r="I39" s="125">
        <f t="shared" si="3"/>
        <v>1574540.6666666667</v>
      </c>
      <c r="J39" s="125">
        <f t="shared" si="3"/>
        <v>1574540.6666666667</v>
      </c>
      <c r="K39" s="125">
        <f t="shared" si="3"/>
        <v>1574540.6666666667</v>
      </c>
      <c r="L39" s="125">
        <f t="shared" si="3"/>
        <v>1574540.6666666667</v>
      </c>
      <c r="M39" s="125">
        <f t="shared" si="3"/>
        <v>1574540.6666666667</v>
      </c>
      <c r="N39" s="125">
        <f t="shared" si="3"/>
        <v>1574540.6666666667</v>
      </c>
      <c r="O39" s="367">
        <f t="shared" si="3"/>
        <v>1638540.6666666667</v>
      </c>
      <c r="P39" s="110"/>
    </row>
    <row r="40" spans="2:16" ht="18.5" thickBot="1" x14ac:dyDescent="0.6">
      <c r="B40" s="346"/>
      <c r="C40" s="340" t="s">
        <v>294</v>
      </c>
      <c r="D40" s="286">
        <f t="shared" ref="D40:O40" si="4">D16-D39</f>
        <v>1644954.1833333333</v>
      </c>
      <c r="E40" s="286">
        <f t="shared" si="4"/>
        <v>1376439.1833333333</v>
      </c>
      <c r="F40" s="286">
        <f t="shared" si="4"/>
        <v>1620787.8333333333</v>
      </c>
      <c r="G40" s="286">
        <f t="shared" si="4"/>
        <v>1651219.5333333334</v>
      </c>
      <c r="H40" s="286">
        <f t="shared" si="4"/>
        <v>1894673.1333333335</v>
      </c>
      <c r="I40" s="286">
        <f t="shared" si="4"/>
        <v>1655694.7833333334</v>
      </c>
      <c r="J40" s="286">
        <f t="shared" si="4"/>
        <v>1904518.6833333338</v>
      </c>
      <c r="K40" s="286">
        <f t="shared" si="4"/>
        <v>1331686.6833333333</v>
      </c>
      <c r="L40" s="286">
        <f t="shared" si="4"/>
        <v>1534863.0333333334</v>
      </c>
      <c r="M40" s="286">
        <f t="shared" si="4"/>
        <v>2114855.4333333336</v>
      </c>
      <c r="N40" s="286">
        <f t="shared" si="4"/>
        <v>1937635.5333333339</v>
      </c>
      <c r="O40" s="368">
        <f t="shared" si="4"/>
        <v>1583639.3333333333</v>
      </c>
    </row>
    <row r="41" spans="2:16" x14ac:dyDescent="0.55000000000000004">
      <c r="B41" s="574" t="s">
        <v>224</v>
      </c>
      <c r="C41" s="331" t="s">
        <v>225</v>
      </c>
      <c r="D41" s="331"/>
      <c r="E41" s="289"/>
      <c r="F41" s="289"/>
      <c r="G41" s="290"/>
      <c r="H41" s="290"/>
      <c r="I41" s="290"/>
      <c r="J41" s="290"/>
      <c r="K41" s="290"/>
      <c r="L41" s="290"/>
      <c r="M41" s="290"/>
      <c r="N41" s="290"/>
      <c r="O41" s="369"/>
    </row>
    <row r="42" spans="2:16" x14ac:dyDescent="0.55000000000000004">
      <c r="B42" s="574"/>
      <c r="C42" s="132" t="s">
        <v>226</v>
      </c>
      <c r="D42" s="132"/>
      <c r="E42" s="134"/>
      <c r="F42" s="134"/>
      <c r="G42" s="121"/>
      <c r="H42" s="121"/>
      <c r="I42" s="121"/>
      <c r="J42" s="121"/>
      <c r="K42" s="121"/>
      <c r="L42" s="121"/>
      <c r="M42" s="121"/>
      <c r="N42" s="121"/>
      <c r="O42" s="361"/>
    </row>
    <row r="43" spans="2:16" x14ac:dyDescent="0.55000000000000004">
      <c r="B43" s="574"/>
      <c r="C43" s="334" t="s">
        <v>227</v>
      </c>
      <c r="D43" s="334"/>
      <c r="E43" s="293"/>
      <c r="F43" s="293"/>
      <c r="G43" s="281"/>
      <c r="H43" s="281"/>
      <c r="I43" s="281"/>
      <c r="J43" s="281"/>
      <c r="K43" s="281"/>
      <c r="L43" s="281"/>
      <c r="M43" s="281"/>
      <c r="N43" s="281"/>
      <c r="O43" s="365"/>
    </row>
    <row r="44" spans="2:16" ht="18.5" thickBot="1" x14ac:dyDescent="0.6">
      <c r="B44" s="574"/>
      <c r="C44" s="133" t="s">
        <v>228</v>
      </c>
      <c r="D44" s="133"/>
      <c r="E44" s="342"/>
      <c r="F44" s="342"/>
      <c r="G44" s="123"/>
      <c r="H44" s="123"/>
      <c r="I44" s="123"/>
      <c r="J44" s="123"/>
      <c r="K44" s="123"/>
      <c r="L44" s="123"/>
      <c r="M44" s="123"/>
      <c r="N44" s="123"/>
      <c r="O44" s="366"/>
    </row>
    <row r="45" spans="2:16" ht="18.5" thickBot="1" x14ac:dyDescent="0.6">
      <c r="B45" s="582"/>
      <c r="C45" s="344" t="s">
        <v>229</v>
      </c>
      <c r="D45" s="337">
        <f t="shared" ref="D45:G45" si="5">SUM(D41:D44)</f>
        <v>0</v>
      </c>
      <c r="E45" s="337">
        <f>SUM(E41:E44)</f>
        <v>0</v>
      </c>
      <c r="F45" s="337">
        <f t="shared" si="5"/>
        <v>0</v>
      </c>
      <c r="G45" s="337">
        <f t="shared" si="5"/>
        <v>0</v>
      </c>
      <c r="H45" s="337">
        <f>SUM(H41:H44)</f>
        <v>0</v>
      </c>
      <c r="I45" s="337">
        <f t="shared" ref="I45:O45" si="6">SUM(I41:I44)</f>
        <v>0</v>
      </c>
      <c r="J45" s="337">
        <f t="shared" si="6"/>
        <v>0</v>
      </c>
      <c r="K45" s="337">
        <f t="shared" si="6"/>
        <v>0</v>
      </c>
      <c r="L45" s="337">
        <f t="shared" si="6"/>
        <v>0</v>
      </c>
      <c r="M45" s="337">
        <f t="shared" si="6"/>
        <v>0</v>
      </c>
      <c r="N45" s="337">
        <f t="shared" si="6"/>
        <v>0</v>
      </c>
      <c r="O45" s="405">
        <f t="shared" si="6"/>
        <v>0</v>
      </c>
    </row>
    <row r="46" spans="2:16" x14ac:dyDescent="0.55000000000000004">
      <c r="B46" s="574" t="s">
        <v>230</v>
      </c>
      <c r="C46" s="131" t="s">
        <v>231</v>
      </c>
      <c r="D46" s="131"/>
      <c r="E46" s="345"/>
      <c r="F46" s="345"/>
      <c r="G46" s="343"/>
      <c r="H46" s="343"/>
      <c r="I46" s="343"/>
      <c r="J46" s="343"/>
      <c r="K46" s="343"/>
      <c r="L46" s="343"/>
      <c r="M46" s="343"/>
      <c r="N46" s="343"/>
      <c r="O46" s="406"/>
    </row>
    <row r="47" spans="2:16" x14ac:dyDescent="0.55000000000000004">
      <c r="B47" s="574"/>
      <c r="C47" s="334" t="s">
        <v>232</v>
      </c>
      <c r="D47" s="412">
        <f ca="1">支出基本!$D$10</f>
        <v>583334.1575735223</v>
      </c>
      <c r="E47" s="280">
        <f ca="1">支出基本!$D$10</f>
        <v>583334.1575735223</v>
      </c>
      <c r="F47" s="280">
        <f ca="1">支出基本!$D$10</f>
        <v>583334.1575735223</v>
      </c>
      <c r="G47" s="280">
        <f ca="1">支出基本!$D$10</f>
        <v>583334.1575735223</v>
      </c>
      <c r="H47" s="280">
        <f ca="1">支出基本!$D$10</f>
        <v>583334.1575735223</v>
      </c>
      <c r="I47" s="280">
        <f ca="1">支出基本!$D$10</f>
        <v>583334.1575735223</v>
      </c>
      <c r="J47" s="280">
        <f ca="1">支出基本!$D$10</f>
        <v>583334.1575735223</v>
      </c>
      <c r="K47" s="280">
        <f ca="1">支出基本!$D$10</f>
        <v>583334.1575735223</v>
      </c>
      <c r="L47" s="280">
        <f ca="1">支出基本!$D$10</f>
        <v>583334.1575735223</v>
      </c>
      <c r="M47" s="280">
        <f ca="1">支出基本!$D$10</f>
        <v>583334.1575735223</v>
      </c>
      <c r="N47" s="280">
        <f ca="1">支出基本!$D$10</f>
        <v>583334.1575735223</v>
      </c>
      <c r="O47" s="365">
        <f ca="1">支出基本!$D$10</f>
        <v>583334.1575735223</v>
      </c>
    </row>
    <row r="48" spans="2:16" x14ac:dyDescent="0.55000000000000004">
      <c r="B48" s="574"/>
      <c r="C48" s="132" t="s">
        <v>233</v>
      </c>
      <c r="D48" s="132"/>
      <c r="E48" s="134"/>
      <c r="F48" s="134"/>
      <c r="G48" s="121"/>
      <c r="H48" s="121"/>
      <c r="I48" s="121"/>
      <c r="J48" s="121"/>
      <c r="K48" s="121"/>
      <c r="L48" s="121"/>
      <c r="M48" s="121"/>
      <c r="N48" s="121"/>
      <c r="O48" s="361"/>
    </row>
    <row r="49" spans="2:15" x14ac:dyDescent="0.55000000000000004">
      <c r="B49" s="574"/>
      <c r="C49" s="334" t="s">
        <v>234</v>
      </c>
      <c r="D49" s="334"/>
      <c r="E49" s="293"/>
      <c r="F49" s="293"/>
      <c r="G49" s="281"/>
      <c r="H49" s="281"/>
      <c r="I49" s="281"/>
      <c r="J49" s="281"/>
      <c r="K49" s="281"/>
      <c r="L49" s="281"/>
      <c r="M49" s="281"/>
      <c r="N49" s="281"/>
      <c r="O49" s="365"/>
    </row>
    <row r="50" spans="2:15" ht="18.5" thickBot="1" x14ac:dyDescent="0.6">
      <c r="B50" s="574"/>
      <c r="C50" s="133" t="s">
        <v>235</v>
      </c>
      <c r="D50" s="133"/>
      <c r="E50" s="342"/>
      <c r="F50" s="342"/>
      <c r="G50" s="123"/>
      <c r="H50" s="123"/>
      <c r="I50" s="123"/>
      <c r="J50" s="123"/>
      <c r="K50" s="123"/>
      <c r="L50" s="123"/>
      <c r="M50" s="123"/>
      <c r="N50" s="123"/>
      <c r="O50" s="366"/>
    </row>
    <row r="51" spans="2:15" ht="18.5" thickBot="1" x14ac:dyDescent="0.6">
      <c r="B51" s="583"/>
      <c r="C51" s="344" t="s">
        <v>236</v>
      </c>
      <c r="D51" s="337">
        <f t="shared" ref="D51:G51" ca="1" si="7">SUM(D46:D50)</f>
        <v>583334.1575735223</v>
      </c>
      <c r="E51" s="337">
        <f ca="1">SUM(E46:E50)</f>
        <v>583334.1575735223</v>
      </c>
      <c r="F51" s="337">
        <f t="shared" ca="1" si="7"/>
        <v>583334.1575735223</v>
      </c>
      <c r="G51" s="337">
        <f t="shared" ca="1" si="7"/>
        <v>583334.1575735223</v>
      </c>
      <c r="H51" s="337">
        <f ca="1">SUM(H46:H50)</f>
        <v>583334.1575735223</v>
      </c>
      <c r="I51" s="337">
        <f t="shared" ref="I51:O51" ca="1" si="8">SUM(I46:I50)</f>
        <v>583334.1575735223</v>
      </c>
      <c r="J51" s="337">
        <f t="shared" ca="1" si="8"/>
        <v>583334.1575735223</v>
      </c>
      <c r="K51" s="337">
        <f t="shared" ca="1" si="8"/>
        <v>583334.1575735223</v>
      </c>
      <c r="L51" s="337">
        <f t="shared" ca="1" si="8"/>
        <v>583334.1575735223</v>
      </c>
      <c r="M51" s="337">
        <f t="shared" ca="1" si="8"/>
        <v>583334.1575735223</v>
      </c>
      <c r="N51" s="337">
        <f t="shared" ca="1" si="8"/>
        <v>583334.1575735223</v>
      </c>
      <c r="O51" s="405">
        <f t="shared" ca="1" si="8"/>
        <v>583334.1575735223</v>
      </c>
    </row>
    <row r="52" spans="2:15" x14ac:dyDescent="0.55000000000000004">
      <c r="B52" s="584" t="s">
        <v>237</v>
      </c>
      <c r="C52" s="585"/>
      <c r="D52" s="343">
        <f t="shared" ref="D52:O52" ca="1" si="9">D45-D51</f>
        <v>-583334.1575735223</v>
      </c>
      <c r="E52" s="343">
        <f t="shared" ca="1" si="9"/>
        <v>-583334.1575735223</v>
      </c>
      <c r="F52" s="343">
        <f t="shared" ca="1" si="9"/>
        <v>-583334.1575735223</v>
      </c>
      <c r="G52" s="343">
        <f t="shared" ca="1" si="9"/>
        <v>-583334.1575735223</v>
      </c>
      <c r="H52" s="343">
        <f t="shared" ca="1" si="9"/>
        <v>-583334.1575735223</v>
      </c>
      <c r="I52" s="343">
        <f t="shared" ca="1" si="9"/>
        <v>-583334.1575735223</v>
      </c>
      <c r="J52" s="343">
        <f t="shared" ca="1" si="9"/>
        <v>-583334.1575735223</v>
      </c>
      <c r="K52" s="343">
        <f t="shared" ca="1" si="9"/>
        <v>-583334.1575735223</v>
      </c>
      <c r="L52" s="343">
        <f t="shared" ca="1" si="9"/>
        <v>-583334.1575735223</v>
      </c>
      <c r="M52" s="343">
        <f t="shared" ca="1" si="9"/>
        <v>-583334.1575735223</v>
      </c>
      <c r="N52" s="343">
        <f t="shared" ca="1" si="9"/>
        <v>-583334.1575735223</v>
      </c>
      <c r="O52" s="406">
        <f t="shared" ca="1" si="9"/>
        <v>-583334.1575735223</v>
      </c>
    </row>
    <row r="53" spans="2:15" ht="18.5" thickBot="1" x14ac:dyDescent="0.6">
      <c r="B53" s="580" t="s">
        <v>238</v>
      </c>
      <c r="C53" s="581"/>
      <c r="D53" s="300">
        <f t="shared" ref="D53:O53" ca="1" si="10">D40+D52</f>
        <v>1061620.025759811</v>
      </c>
      <c r="E53" s="300">
        <f ca="1">E40+E52</f>
        <v>793105.02575981105</v>
      </c>
      <c r="F53" s="300">
        <f t="shared" ca="1" si="10"/>
        <v>1037453.675759811</v>
      </c>
      <c r="G53" s="300">
        <f t="shared" ca="1" si="10"/>
        <v>1067885.3757598111</v>
      </c>
      <c r="H53" s="300">
        <f t="shared" ca="1" si="10"/>
        <v>1311338.9757598112</v>
      </c>
      <c r="I53" s="300">
        <f t="shared" ca="1" si="10"/>
        <v>1072360.6257598111</v>
      </c>
      <c r="J53" s="300">
        <f t="shared" ca="1" si="10"/>
        <v>1321184.5257598115</v>
      </c>
      <c r="K53" s="300">
        <f t="shared" ca="1" si="10"/>
        <v>748352.52575981105</v>
      </c>
      <c r="L53" s="300">
        <f t="shared" ca="1" si="10"/>
        <v>951528.87575981114</v>
      </c>
      <c r="M53" s="300">
        <f t="shared" ca="1" si="10"/>
        <v>1531521.2757598113</v>
      </c>
      <c r="N53" s="300">
        <f t="shared" ca="1" si="10"/>
        <v>1354301.3757598116</v>
      </c>
      <c r="O53" s="371">
        <f t="shared" ca="1" si="10"/>
        <v>1000305.175759811</v>
      </c>
    </row>
    <row r="54" spans="2:15" ht="19" thickTop="1" thickBot="1" x14ac:dyDescent="0.6">
      <c r="B54" s="221" t="s">
        <v>239</v>
      </c>
      <c r="C54" s="330"/>
      <c r="D54" s="266">
        <f t="shared" ref="D54:O54" ca="1" si="11">D53+D10</f>
        <v>9001663.1621569768</v>
      </c>
      <c r="E54" s="266">
        <f t="shared" ca="1" si="11"/>
        <v>9794768.1879167873</v>
      </c>
      <c r="F54" s="266">
        <f t="shared" ca="1" si="11"/>
        <v>10832221.863676598</v>
      </c>
      <c r="G54" s="266">
        <f t="shared" ca="1" si="11"/>
        <v>11900107.23943641</v>
      </c>
      <c r="H54" s="266">
        <f t="shared" ca="1" si="11"/>
        <v>13211446.215196222</v>
      </c>
      <c r="I54" s="266">
        <f t="shared" ca="1" si="11"/>
        <v>14283806.840956032</v>
      </c>
      <c r="J54" s="266">
        <f t="shared" ca="1" si="11"/>
        <v>15604991.366715845</v>
      </c>
      <c r="K54" s="266">
        <f t="shared" ca="1" si="11"/>
        <v>16353343.892475655</v>
      </c>
      <c r="L54" s="266">
        <f t="shared" ca="1" si="11"/>
        <v>17304872.768235467</v>
      </c>
      <c r="M54" s="266">
        <f t="shared" ca="1" si="11"/>
        <v>18836394.04399528</v>
      </c>
      <c r="N54" s="266">
        <f t="shared" ca="1" si="11"/>
        <v>20190695.41975509</v>
      </c>
      <c r="O54" s="407">
        <f t="shared" ca="1" si="11"/>
        <v>21191000.595514901</v>
      </c>
    </row>
    <row r="55" spans="2:15" x14ac:dyDescent="0.55000000000000004"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</row>
  </sheetData>
  <mergeCells count="6">
    <mergeCell ref="B53:C53"/>
    <mergeCell ref="B11:B16"/>
    <mergeCell ref="B41:B45"/>
    <mergeCell ref="B46:B51"/>
    <mergeCell ref="B52:C52"/>
    <mergeCell ref="B17:B39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1EDB4-36CB-4E7D-9514-4E2C26467563}">
  <dimension ref="B2:P55"/>
  <sheetViews>
    <sheetView topLeftCell="A24" zoomScale="80" zoomScaleNormal="80" workbookViewId="0">
      <selection activeCell="D55" sqref="D55"/>
    </sheetView>
  </sheetViews>
  <sheetFormatPr defaultRowHeight="18" x14ac:dyDescent="0.55000000000000004"/>
  <cols>
    <col min="2" max="2" width="4.5" customWidth="1"/>
    <col min="3" max="3" width="25.08203125" customWidth="1"/>
    <col min="4" max="4" width="13.6640625" customWidth="1"/>
    <col min="5" max="15" width="13.75" customWidth="1"/>
    <col min="16" max="16" width="17" customWidth="1"/>
  </cols>
  <sheetData>
    <row r="2" spans="2:16" ht="18.5" thickBot="1" x14ac:dyDescent="0.6"/>
    <row r="3" spans="2:16" x14ac:dyDescent="0.55000000000000004">
      <c r="C3" s="338" t="str">
        <f>シュミレーション!A1</f>
        <v>月金１８名</v>
      </c>
      <c r="D3" s="396" t="s">
        <v>298</v>
      </c>
      <c r="E3" s="339" t="s">
        <v>299</v>
      </c>
      <c r="F3" s="396" t="s">
        <v>300</v>
      </c>
      <c r="G3" s="339" t="s">
        <v>301</v>
      </c>
      <c r="H3" s="396" t="s">
        <v>302</v>
      </c>
      <c r="I3" s="339" t="s">
        <v>303</v>
      </c>
      <c r="J3" s="396" t="s">
        <v>304</v>
      </c>
      <c r="K3" s="339" t="s">
        <v>305</v>
      </c>
      <c r="L3" s="396" t="s">
        <v>306</v>
      </c>
      <c r="M3" s="339" t="s">
        <v>307</v>
      </c>
      <c r="N3" s="396" t="s">
        <v>308</v>
      </c>
      <c r="O3" s="397" t="s">
        <v>309</v>
      </c>
    </row>
    <row r="4" spans="2:16" x14ac:dyDescent="0.55000000000000004">
      <c r="C4" s="45" t="str">
        <f>シュミレーション!A2</f>
        <v>一日定員</v>
      </c>
      <c r="D4" s="308">
        <f>シュミレーション!N2</f>
        <v>18</v>
      </c>
      <c r="E4" s="42">
        <f>シュミレーション!C2</f>
        <v>18</v>
      </c>
      <c r="F4" s="42">
        <f>シュミレーション!D2</f>
        <v>18</v>
      </c>
      <c r="G4" s="42">
        <f>シュミレーション!E2</f>
        <v>18</v>
      </c>
      <c r="H4" s="42">
        <f>シュミレーション!F2</f>
        <v>18</v>
      </c>
      <c r="I4" s="42">
        <f>シュミレーション!G2</f>
        <v>18</v>
      </c>
      <c r="J4" s="42">
        <f>シュミレーション!H2</f>
        <v>18</v>
      </c>
      <c r="K4" s="42">
        <f>シュミレーション!I2</f>
        <v>18</v>
      </c>
      <c r="L4" s="42">
        <f>シュミレーション!J2</f>
        <v>18</v>
      </c>
      <c r="M4" s="42">
        <f>シュミレーション!K2</f>
        <v>18</v>
      </c>
      <c r="N4" s="42">
        <f>シュミレーション!L2</f>
        <v>18</v>
      </c>
      <c r="O4" s="354">
        <f>シュミレーション!M2</f>
        <v>18</v>
      </c>
    </row>
    <row r="5" spans="2:16" x14ac:dyDescent="0.55000000000000004">
      <c r="C5" s="267" t="str">
        <f>シュミレーション!A3</f>
        <v>稼働日数</v>
      </c>
      <c r="D5" s="316">
        <f>シュミレーション!N3</f>
        <v>21</v>
      </c>
      <c r="E5" s="268">
        <f>シュミレーション!C3</f>
        <v>21</v>
      </c>
      <c r="F5" s="268">
        <f>シュミレーション!D3</f>
        <v>23</v>
      </c>
      <c r="G5" s="268">
        <f>シュミレーション!E3</f>
        <v>21</v>
      </c>
      <c r="H5" s="268">
        <f>シュミレーション!F3</f>
        <v>22</v>
      </c>
      <c r="I5" s="268">
        <f>シュミレーション!G3</f>
        <v>19</v>
      </c>
      <c r="J5" s="268">
        <f>シュミレーション!H3</f>
        <v>20</v>
      </c>
      <c r="K5" s="268">
        <f>シュミレーション!I3</f>
        <v>23</v>
      </c>
      <c r="L5" s="268">
        <f>シュミレーション!J3</f>
        <v>22</v>
      </c>
      <c r="M5" s="268">
        <f>シュミレーション!K3</f>
        <v>20</v>
      </c>
      <c r="N5" s="268">
        <f>シュミレーション!L3</f>
        <v>20</v>
      </c>
      <c r="O5" s="355">
        <f>シュミレーション!M3</f>
        <v>20</v>
      </c>
    </row>
    <row r="6" spans="2:16" x14ac:dyDescent="0.55000000000000004">
      <c r="C6" s="45" t="str">
        <f>シュミレーション!A4</f>
        <v>総稼働枠</v>
      </c>
      <c r="D6" s="308">
        <f>シュミレーション!N4</f>
        <v>378</v>
      </c>
      <c r="E6" s="42">
        <f>シュミレーション!C4</f>
        <v>378</v>
      </c>
      <c r="F6" s="42">
        <f>シュミレーション!D4</f>
        <v>414</v>
      </c>
      <c r="G6" s="42">
        <f>シュミレーション!E4</f>
        <v>378</v>
      </c>
      <c r="H6" s="42">
        <f>シュミレーション!F4</f>
        <v>396</v>
      </c>
      <c r="I6" s="42">
        <f>シュミレーション!G4</f>
        <v>342</v>
      </c>
      <c r="J6" s="42">
        <f>シュミレーション!H4</f>
        <v>360</v>
      </c>
      <c r="K6" s="42">
        <f>シュミレーション!I4</f>
        <v>414</v>
      </c>
      <c r="L6" s="42">
        <f>シュミレーション!J4</f>
        <v>396</v>
      </c>
      <c r="M6" s="42">
        <f>シュミレーション!K4</f>
        <v>360</v>
      </c>
      <c r="N6" s="42">
        <f>シュミレーション!L4</f>
        <v>360</v>
      </c>
      <c r="O6" s="354">
        <f>シュミレーション!M4</f>
        <v>360</v>
      </c>
    </row>
    <row r="7" spans="2:16" x14ac:dyDescent="0.55000000000000004">
      <c r="C7" s="267" t="str">
        <f>シュミレーション!A5</f>
        <v>１日平均利用料／１人当たり</v>
      </c>
      <c r="D7" s="316">
        <f>シュミレーション!N5</f>
        <v>9945</v>
      </c>
      <c r="E7" s="268">
        <f>シュミレーション!C5</f>
        <v>9945</v>
      </c>
      <c r="F7" s="268">
        <f>シュミレーション!D5</f>
        <v>9945</v>
      </c>
      <c r="G7" s="268">
        <f>シュミレーション!E5</f>
        <v>9945</v>
      </c>
      <c r="H7" s="268">
        <f>シュミレーション!F5</f>
        <v>9945</v>
      </c>
      <c r="I7" s="268">
        <f>シュミレーション!G5</f>
        <v>9945</v>
      </c>
      <c r="J7" s="268">
        <f>シュミレーション!H5</f>
        <v>9945</v>
      </c>
      <c r="K7" s="268">
        <f>シュミレーション!I5</f>
        <v>9945</v>
      </c>
      <c r="L7" s="268">
        <f>シュミレーション!J5</f>
        <v>9945</v>
      </c>
      <c r="M7" s="268">
        <f>シュミレーション!K5</f>
        <v>9945</v>
      </c>
      <c r="N7" s="268">
        <f>シュミレーション!L5</f>
        <v>9945</v>
      </c>
      <c r="O7" s="355">
        <f>シュミレーション!M5</f>
        <v>9945</v>
      </c>
    </row>
    <row r="8" spans="2:16" ht="18.5" thickBot="1" x14ac:dyDescent="0.6">
      <c r="C8" s="111" t="s">
        <v>34</v>
      </c>
      <c r="D8" s="313">
        <v>0.9</v>
      </c>
      <c r="E8" s="113">
        <v>0.9</v>
      </c>
      <c r="F8" s="113">
        <v>0.9</v>
      </c>
      <c r="G8" s="113">
        <v>0.95</v>
      </c>
      <c r="H8" s="113">
        <v>0.95</v>
      </c>
      <c r="I8" s="113">
        <v>0.9</v>
      </c>
      <c r="J8" s="113">
        <v>0.9</v>
      </c>
      <c r="K8" s="113">
        <v>0.95</v>
      </c>
      <c r="L8" s="113">
        <v>0.95</v>
      </c>
      <c r="M8" s="113">
        <v>0.95</v>
      </c>
      <c r="N8" s="113">
        <v>0.95</v>
      </c>
      <c r="O8" s="356">
        <v>0.9</v>
      </c>
    </row>
    <row r="9" spans="2:16" ht="18.5" thickBot="1" x14ac:dyDescent="0.6">
      <c r="C9" s="14"/>
      <c r="D9" s="14"/>
      <c r="E9" s="114"/>
      <c r="F9" s="114"/>
      <c r="G9" s="114"/>
      <c r="H9" s="114"/>
      <c r="I9" s="114"/>
      <c r="J9" s="115"/>
      <c r="K9" s="115"/>
      <c r="L9" s="115"/>
      <c r="M9" s="115"/>
      <c r="N9" s="115"/>
      <c r="O9" s="357"/>
    </row>
    <row r="10" spans="2:16" ht="18.5" thickBot="1" x14ac:dyDescent="0.6">
      <c r="B10" s="116" t="s">
        <v>239</v>
      </c>
      <c r="C10" s="117"/>
      <c r="D10" s="352">
        <f ca="1">'初年度 (3)'!O54</f>
        <v>21191000.595514901</v>
      </c>
      <c r="E10" s="262">
        <f t="shared" ref="E10:O10" ca="1" si="0">D$54</f>
        <v>22252620.621274713</v>
      </c>
      <c r="F10" s="262">
        <f ca="1">E$54</f>
        <v>23045725.647034526</v>
      </c>
      <c r="G10" s="262">
        <f t="shared" ca="1" si="0"/>
        <v>24271139.822794337</v>
      </c>
      <c r="H10" s="262">
        <f t="shared" ca="1" si="0"/>
        <v>25528775.798554149</v>
      </c>
      <c r="I10" s="262">
        <f t="shared" ca="1" si="0"/>
        <v>27081778.27431396</v>
      </c>
      <c r="J10" s="262">
        <f t="shared" ca="1" si="0"/>
        <v>28701014.450073771</v>
      </c>
      <c r="K10" s="262">
        <f t="shared" ca="1" si="0"/>
        <v>30393644.725833584</v>
      </c>
      <c r="L10" s="262">
        <f t="shared" ca="1" si="0"/>
        <v>31312951.801593393</v>
      </c>
      <c r="M10" s="262">
        <f t="shared" ca="1" si="0"/>
        <v>32466761.977353204</v>
      </c>
      <c r="N10" s="262">
        <f t="shared" ca="1" si="0"/>
        <v>34408216.153113015</v>
      </c>
      <c r="O10" s="398">
        <f t="shared" ca="1" si="0"/>
        <v>36152759.328872822</v>
      </c>
      <c r="P10" s="110"/>
    </row>
    <row r="11" spans="2:16" ht="18.5" thickTop="1" x14ac:dyDescent="0.55000000000000004">
      <c r="B11" s="572" t="s">
        <v>185</v>
      </c>
      <c r="C11" s="322" t="s">
        <v>36</v>
      </c>
      <c r="D11" s="325">
        <f>シュミレーション!N6</f>
        <v>340.2</v>
      </c>
      <c r="E11" s="323">
        <f>シュミレーション!C6</f>
        <v>340.2</v>
      </c>
      <c r="F11" s="323">
        <f>シュミレーション!D6</f>
        <v>372.6</v>
      </c>
      <c r="G11" s="324">
        <f>シュミレーション!E4</f>
        <v>378</v>
      </c>
      <c r="H11" s="323">
        <f>シュミレーション!F4</f>
        <v>396</v>
      </c>
      <c r="I11" s="323">
        <f>シュミレーション!G6</f>
        <v>307.8</v>
      </c>
      <c r="J11" s="324">
        <f>シュミレーション!H6</f>
        <v>324</v>
      </c>
      <c r="K11" s="323">
        <f>シュミレーション!I4</f>
        <v>414</v>
      </c>
      <c r="L11" s="323">
        <f>シュミレーション!J4</f>
        <v>396</v>
      </c>
      <c r="M11" s="324">
        <f>シュミレーション!K4</f>
        <v>360</v>
      </c>
      <c r="N11" s="323">
        <f>シュミレーション!L4</f>
        <v>360</v>
      </c>
      <c r="O11" s="399">
        <f>シュミレーション!M6</f>
        <v>324</v>
      </c>
      <c r="P11" s="110"/>
    </row>
    <row r="12" spans="2:16" x14ac:dyDescent="0.55000000000000004">
      <c r="B12" s="557"/>
      <c r="C12" s="45" t="s">
        <v>271</v>
      </c>
      <c r="D12" s="329">
        <f>'初年度 (4)'!D7*D11*収入基本!$F$21</f>
        <v>3044960.1</v>
      </c>
      <c r="E12" s="43">
        <f>E7*E11*収入基本!$F$21</f>
        <v>3044960.1</v>
      </c>
      <c r="F12" s="43">
        <f>F7*F11*収入基本!$F$21</f>
        <v>3334956.3000000003</v>
      </c>
      <c r="G12" s="43">
        <f>G7*G11*収入基本!$F$21</f>
        <v>3383289</v>
      </c>
      <c r="H12" s="43">
        <f>H7*H11*収入基本!$F$21</f>
        <v>3544398</v>
      </c>
      <c r="I12" s="43">
        <f>I7*I11*収入基本!$F$21</f>
        <v>2754963.9</v>
      </c>
      <c r="J12" s="43">
        <f>J7*J11*収入基本!$F$21</f>
        <v>2899962</v>
      </c>
      <c r="K12" s="43">
        <f>K7*K11*収入基本!$F$21</f>
        <v>3705507</v>
      </c>
      <c r="L12" s="43">
        <f>L7*L11*収入基本!$F$21</f>
        <v>3544398</v>
      </c>
      <c r="M12" s="43">
        <f>M7*M11*収入基本!$F$21</f>
        <v>3222180</v>
      </c>
      <c r="N12" s="43">
        <f>N7*N11*収入基本!$F$21</f>
        <v>3222180</v>
      </c>
      <c r="O12" s="400">
        <f>O7*O11*収入基本!$F$21</f>
        <v>2899962</v>
      </c>
      <c r="P12" s="110"/>
    </row>
    <row r="13" spans="2:16" x14ac:dyDescent="0.55000000000000004">
      <c r="B13" s="558"/>
      <c r="C13" s="317" t="s">
        <v>269</v>
      </c>
      <c r="D13" s="318">
        <f>'初年度 (2)'!N7*'初年度 (2)'!N11*収入基本!$F$21</f>
        <v>2899962</v>
      </c>
      <c r="E13" s="280">
        <f>'初年度 (2)'!O7*'初年度 (2)'!O11*収入基本!$F$21</f>
        <v>2875795.65</v>
      </c>
      <c r="F13" s="280">
        <f>D7*D11*収入基本!$F$21</f>
        <v>3044960.1</v>
      </c>
      <c r="G13" s="280">
        <f>E7*E11*収入基本!$F$21</f>
        <v>3044960.1</v>
      </c>
      <c r="H13" s="280">
        <f>F7*F11*収入基本!$F$21</f>
        <v>3334956.3000000003</v>
      </c>
      <c r="I13" s="280">
        <f>G7*G11*収入基本!$F$21</f>
        <v>3383289</v>
      </c>
      <c r="J13" s="280">
        <f>H7*H11*収入基本!$F$21</f>
        <v>3544398</v>
      </c>
      <c r="K13" s="280">
        <f>I7*I11*収入基本!$F$21</f>
        <v>2754963.9</v>
      </c>
      <c r="L13" s="280">
        <f>J7*J11*収入基本!$F$21</f>
        <v>2899962</v>
      </c>
      <c r="M13" s="280">
        <f>K7*K11*収入基本!$F$21</f>
        <v>3705507</v>
      </c>
      <c r="N13" s="280">
        <f>L7*L11*収入基本!$F$21</f>
        <v>3544398</v>
      </c>
      <c r="O13" s="401">
        <f>M7*M11*収入基本!$F$21</f>
        <v>3222180</v>
      </c>
      <c r="P13" s="110"/>
    </row>
    <row r="14" spans="2:16" x14ac:dyDescent="0.55000000000000004">
      <c r="B14" s="558"/>
      <c r="C14" s="46" t="s">
        <v>270</v>
      </c>
      <c r="D14" s="126">
        <f>'初年度 (2)'!O7*'初年度 (2)'!O11*収入基本!$C$21</f>
        <v>319532.85000000003</v>
      </c>
      <c r="E14" s="48">
        <f>'初年度 (2)'!D7*'初年度 (2)'!D11*収入基本!$C$21</f>
        <v>75184.200000000012</v>
      </c>
      <c r="F14" s="48">
        <f>E7*E11*収入基本!$C$21</f>
        <v>338328.9</v>
      </c>
      <c r="G14" s="48">
        <f>F7*F11*収入基本!$C$21</f>
        <v>370550.7</v>
      </c>
      <c r="H14" s="48">
        <f>G7*G11*収入基本!$C$21</f>
        <v>375921</v>
      </c>
      <c r="I14" s="48">
        <f>H7*H11*収入基本!$C$21</f>
        <v>393822</v>
      </c>
      <c r="J14" s="48">
        <f>I7*I11*収入基本!$C$21</f>
        <v>306107.10000000003</v>
      </c>
      <c r="K14" s="48">
        <f>J7*J11*収入基本!$C$21</f>
        <v>322218</v>
      </c>
      <c r="L14" s="48">
        <f>K7*K11*収入基本!$C$21</f>
        <v>411723</v>
      </c>
      <c r="M14" s="48">
        <f>L7*L11*収入基本!$C$21</f>
        <v>393822</v>
      </c>
      <c r="N14" s="48">
        <f>M7*M11*収入基本!$C$21</f>
        <v>358020</v>
      </c>
      <c r="O14" s="402">
        <f>N7*N11*収入基本!$C$21</f>
        <v>358020</v>
      </c>
      <c r="P14" s="110"/>
    </row>
    <row r="15" spans="2:16" ht="18.5" thickBot="1" x14ac:dyDescent="0.6">
      <c r="B15" s="558"/>
      <c r="C15" s="319" t="s">
        <v>256</v>
      </c>
      <c r="D15" s="321">
        <f>収入基本!$C$45*'初年度 (2)'!O11</f>
        <v>257040</v>
      </c>
      <c r="E15" s="320">
        <f>収入基本!C45*'初年度 (2)'!D11</f>
        <v>60480.000000000007</v>
      </c>
      <c r="F15" s="320">
        <f>収入基本!$C$45*E11</f>
        <v>272160</v>
      </c>
      <c r="G15" s="320">
        <f>収入基本!$C$45*F11</f>
        <v>298080</v>
      </c>
      <c r="H15" s="320">
        <f>収入基本!$C$45*G11</f>
        <v>302400</v>
      </c>
      <c r="I15" s="320">
        <f>収入基本!$C$45*H11</f>
        <v>316800</v>
      </c>
      <c r="J15" s="320">
        <f>収入基本!$C$45*I11</f>
        <v>246240</v>
      </c>
      <c r="K15" s="320">
        <f>収入基本!$C$45*J11</f>
        <v>259200</v>
      </c>
      <c r="L15" s="320">
        <f>収入基本!$C$45*K11</f>
        <v>331200</v>
      </c>
      <c r="M15" s="320">
        <f>収入基本!$C$45*L11</f>
        <v>316800</v>
      </c>
      <c r="N15" s="320">
        <f>収入基本!$C$45*M11</f>
        <v>288000</v>
      </c>
      <c r="O15" s="403">
        <f>収入基本!$C$45*N11</f>
        <v>288000</v>
      </c>
      <c r="P15" s="110"/>
    </row>
    <row r="16" spans="2:16" x14ac:dyDescent="0.55000000000000004">
      <c r="B16" s="558"/>
      <c r="C16" s="47" t="s">
        <v>117</v>
      </c>
      <c r="D16" s="49">
        <f>SUM(D13,D14)</f>
        <v>3219494.85</v>
      </c>
      <c r="E16" s="49">
        <f>SUM(E13,E14)</f>
        <v>2950979.85</v>
      </c>
      <c r="F16" s="49">
        <f t="shared" ref="F16:I16" si="1">SUM(F13,F14)</f>
        <v>3383289</v>
      </c>
      <c r="G16" s="124">
        <f t="shared" si="1"/>
        <v>3415510.8000000003</v>
      </c>
      <c r="H16" s="124">
        <f t="shared" si="1"/>
        <v>3710877.3000000003</v>
      </c>
      <c r="I16" s="124">
        <f t="shared" si="1"/>
        <v>3777111</v>
      </c>
      <c r="J16" s="124">
        <f>SUM(J13:J14)</f>
        <v>3850505.1</v>
      </c>
      <c r="K16" s="124">
        <f>SUM(K13:K14)</f>
        <v>3077181.9</v>
      </c>
      <c r="L16" s="124">
        <f t="shared" ref="L16:O16" si="2">SUM(L13:L14)</f>
        <v>3311685</v>
      </c>
      <c r="M16" s="124">
        <f t="shared" si="2"/>
        <v>4099329</v>
      </c>
      <c r="N16" s="124">
        <f t="shared" si="2"/>
        <v>3902418</v>
      </c>
      <c r="O16" s="364">
        <f t="shared" si="2"/>
        <v>3580200</v>
      </c>
      <c r="P16" s="110"/>
    </row>
    <row r="17" spans="2:16" x14ac:dyDescent="0.55000000000000004">
      <c r="B17" s="566"/>
      <c r="C17" s="326" t="s">
        <v>163</v>
      </c>
      <c r="D17" s="282">
        <f>支出基本!D12</f>
        <v>72916.666666666672</v>
      </c>
      <c r="E17" s="414">
        <f>支出基本!D12</f>
        <v>72916.666666666672</v>
      </c>
      <c r="F17" s="281">
        <f>支出基本!D12</f>
        <v>72916.666666666672</v>
      </c>
      <c r="G17" s="281">
        <f>支出基本!D12</f>
        <v>72916.666666666672</v>
      </c>
      <c r="H17" s="281">
        <f>支出基本!D12</f>
        <v>72916.666666666672</v>
      </c>
      <c r="I17" s="281">
        <f>支出基本!D12</f>
        <v>72916.666666666672</v>
      </c>
      <c r="J17" s="281">
        <f>支出基本!D12</f>
        <v>72916.666666666672</v>
      </c>
      <c r="K17" s="281">
        <f>支出基本!D12</f>
        <v>72916.666666666672</v>
      </c>
      <c r="L17" s="281">
        <f>支出基本!D12</f>
        <v>72916.666666666672</v>
      </c>
      <c r="M17" s="281">
        <f>支出基本!D12</f>
        <v>72916.666666666672</v>
      </c>
      <c r="N17" s="281">
        <f>支出基本!D12</f>
        <v>72916.666666666672</v>
      </c>
      <c r="O17" s="415">
        <f>支出基本!D12</f>
        <v>72916.666666666672</v>
      </c>
      <c r="P17" s="110"/>
    </row>
    <row r="18" spans="2:16" x14ac:dyDescent="0.55000000000000004">
      <c r="B18" s="566"/>
      <c r="C18" s="120" t="s">
        <v>118</v>
      </c>
      <c r="D18" s="122">
        <f>SUM(支出基本!D15,支出基本!D16,支出基本!D17,支出基本!D18,支出基本!D19)</f>
        <v>985000</v>
      </c>
      <c r="E18" s="416">
        <f>SUM(支出基本!D15,支出基本!D16,支出基本!D17,支出基本!D18,支出基本!D19)</f>
        <v>985000</v>
      </c>
      <c r="F18" s="121">
        <f>SUM(支出基本!D15,支出基本!D16,支出基本!D17,支出基本!D18,支出基本!D19)</f>
        <v>985000</v>
      </c>
      <c r="G18" s="121">
        <f>SUM(支出基本!D15,支出基本!D16,支出基本!D17,支出基本!D18,支出基本!D19)</f>
        <v>985000</v>
      </c>
      <c r="H18" s="121">
        <f>SUM(支出基本!D15,支出基本!D16,支出基本!D17,支出基本!D18,支出基本!D19)</f>
        <v>985000</v>
      </c>
      <c r="I18" s="121">
        <f>SUM(支出基本!D15,支出基本!D16,支出基本!D17,支出基本!D18,支出基本!D19)</f>
        <v>985000</v>
      </c>
      <c r="J18" s="121">
        <f>SUM(支出基本!D15,支出基本!D16,支出基本!D17,支出基本!D18,支出基本!D19)</f>
        <v>985000</v>
      </c>
      <c r="K18" s="121">
        <f>SUM(支出基本!D15,支出基本!D16,支出基本!D17,支出基本!D18,支出基本!D19)</f>
        <v>985000</v>
      </c>
      <c r="L18" s="121">
        <f>SUM(支出基本!D15,支出基本!D16,支出基本!D17,支出基本!D18,支出基本!D19)</f>
        <v>985000</v>
      </c>
      <c r="M18" s="121">
        <f>SUM(支出基本!D15,支出基本!D16,支出基本!D17,支出基本!D18,支出基本!D19)</f>
        <v>985000</v>
      </c>
      <c r="N18" s="121">
        <f>SUM(支出基本!D15,支出基本!D16,支出基本!D17,支出基本!D18,支出基本!D19)</f>
        <v>985000</v>
      </c>
      <c r="O18" s="421">
        <f>SUM(支出基本!D15,支出基本!D16,支出基本!D17,支出基本!D18,支出基本!D19)</f>
        <v>985000</v>
      </c>
      <c r="P18" s="110"/>
    </row>
    <row r="19" spans="2:16" x14ac:dyDescent="0.55000000000000004">
      <c r="B19" s="566"/>
      <c r="C19" s="326" t="s">
        <v>150</v>
      </c>
      <c r="D19" s="282">
        <f>SUM(支出基本!D21,支出基本!D22,支出基本!D23,支出基本!D24)</f>
        <v>130024</v>
      </c>
      <c r="E19" s="414">
        <f>SUM(支出基本!D21,支出基本!D22,支出基本!D23,支出基本!D24)</f>
        <v>130024</v>
      </c>
      <c r="F19" s="281">
        <f>SUM(支出基本!D21,支出基本!D22,支出基本!D23,支出基本!D24)</f>
        <v>130024</v>
      </c>
      <c r="G19" s="281">
        <f>SUM(支出基本!D21,支出基本!D22,支出基本!D23,支出基本!D24)</f>
        <v>130024</v>
      </c>
      <c r="H19" s="281">
        <f>SUM(支出基本!D21,支出基本!D22,支出基本!D23,支出基本!D24)</f>
        <v>130024</v>
      </c>
      <c r="I19" s="281">
        <f>SUM(支出基本!D21,支出基本!D22,支出基本!D23,支出基本!D24)</f>
        <v>130024</v>
      </c>
      <c r="J19" s="281">
        <f>SUM(支出基本!D21,支出基本!D22,支出基本!D23,支出基本!D24)</f>
        <v>130024</v>
      </c>
      <c r="K19" s="281">
        <f>SUM(支出基本!D21,支出基本!D22,支出基本!D23,支出基本!D24)</f>
        <v>130024</v>
      </c>
      <c r="L19" s="281">
        <f>SUM(支出基本!D21,支出基本!D22,支出基本!D23,支出基本!D24)</f>
        <v>130024</v>
      </c>
      <c r="M19" s="281">
        <f>SUM(支出基本!D21,支出基本!D22,支出基本!D23,支出基本!D24)</f>
        <v>130024</v>
      </c>
      <c r="N19" s="281">
        <f>SUM(支出基本!D21,支出基本!D22,支出基本!D23,支出基本!D24)</f>
        <v>130024</v>
      </c>
      <c r="O19" s="415">
        <f>SUM(支出基本!D21,支出基本!D22,支出基本!D23,支出基本!D24)</f>
        <v>130024</v>
      </c>
      <c r="P19" s="110"/>
    </row>
    <row r="20" spans="2:16" x14ac:dyDescent="0.55000000000000004">
      <c r="B20" s="566"/>
      <c r="C20" s="120" t="s">
        <v>160</v>
      </c>
      <c r="D20" s="120">
        <f>SUM(支出基本!D26,支出基本!D27)</f>
        <v>1600</v>
      </c>
      <c r="E20" s="416">
        <f>SUM(支出基本!D26,支出基本!D27)</f>
        <v>1600</v>
      </c>
      <c r="F20" s="121">
        <f>SUM(支出基本!D26,支出基本!D27)</f>
        <v>1600</v>
      </c>
      <c r="G20" s="121">
        <f>SUM(支出基本!D26,支出基本!D27)</f>
        <v>1600</v>
      </c>
      <c r="H20" s="121">
        <f>SUM(支出基本!D26,支出基本!D27)</f>
        <v>1600</v>
      </c>
      <c r="I20" s="121">
        <f>SUM(支出基本!D26,支出基本!D27)</f>
        <v>1600</v>
      </c>
      <c r="J20" s="121">
        <f>SUM(支出基本!D26,支出基本!D27)</f>
        <v>1600</v>
      </c>
      <c r="K20" s="121">
        <f>SUM(支出基本!D26,支出基本!D27)</f>
        <v>1600</v>
      </c>
      <c r="L20" s="121">
        <f>SUM(支出基本!D26,支出基本!D27)</f>
        <v>1600</v>
      </c>
      <c r="M20" s="121">
        <f>SUM(支出基本!D26,支出基本!D27)</f>
        <v>1600</v>
      </c>
      <c r="N20" s="121">
        <f>SUM(支出基本!D26,支出基本!D27)</f>
        <v>1600</v>
      </c>
      <c r="O20" s="421">
        <f>SUM(支出基本!D26,支出基本!D27)</f>
        <v>1600</v>
      </c>
      <c r="P20" s="110"/>
    </row>
    <row r="21" spans="2:16" x14ac:dyDescent="0.55000000000000004">
      <c r="B21" s="566"/>
      <c r="C21" s="326" t="s">
        <v>281</v>
      </c>
      <c r="D21" s="326">
        <v>200000</v>
      </c>
      <c r="E21" s="414">
        <f>支出基本!$D$31</f>
        <v>200000</v>
      </c>
      <c r="F21" s="281">
        <f>支出基本!$D$31</f>
        <v>200000</v>
      </c>
      <c r="G21" s="281">
        <f>支出基本!$D$31</f>
        <v>200000</v>
      </c>
      <c r="H21" s="281">
        <f>支出基本!$D$31</f>
        <v>200000</v>
      </c>
      <c r="I21" s="281">
        <f>支出基本!$D$31</f>
        <v>200000</v>
      </c>
      <c r="J21" s="281">
        <f>支出基本!$D$31</f>
        <v>200000</v>
      </c>
      <c r="K21" s="281">
        <f>支出基本!$D$31</f>
        <v>200000</v>
      </c>
      <c r="L21" s="281">
        <f>支出基本!$D$31</f>
        <v>200000</v>
      </c>
      <c r="M21" s="281">
        <f>支出基本!$D$31</f>
        <v>200000</v>
      </c>
      <c r="N21" s="281">
        <f>支出基本!$D$31</f>
        <v>200000</v>
      </c>
      <c r="O21" s="415">
        <f>支出基本!$D$31</f>
        <v>200000</v>
      </c>
      <c r="P21" s="110"/>
    </row>
    <row r="22" spans="2:16" x14ac:dyDescent="0.55000000000000004">
      <c r="B22" s="566"/>
      <c r="C22" s="120" t="s">
        <v>241</v>
      </c>
      <c r="D22" s="408">
        <f>支出基本!$D$42</f>
        <v>30000</v>
      </c>
      <c r="E22" s="416">
        <f>支出基本!$D$42</f>
        <v>30000</v>
      </c>
      <c r="F22" s="121">
        <f>支出基本!$D$42</f>
        <v>30000</v>
      </c>
      <c r="G22" s="121">
        <f>支出基本!$D$42</f>
        <v>30000</v>
      </c>
      <c r="H22" s="121">
        <f>支出基本!$D$42</f>
        <v>30000</v>
      </c>
      <c r="I22" s="121">
        <f>支出基本!$D$42</f>
        <v>30000</v>
      </c>
      <c r="J22" s="121">
        <f>支出基本!$D$42</f>
        <v>30000</v>
      </c>
      <c r="K22" s="121">
        <f>支出基本!$D$42</f>
        <v>30000</v>
      </c>
      <c r="L22" s="121">
        <f>支出基本!$D$42</f>
        <v>30000</v>
      </c>
      <c r="M22" s="121">
        <f>支出基本!$D$42</f>
        <v>30000</v>
      </c>
      <c r="N22" s="121">
        <f>支出基本!$D$42</f>
        <v>30000</v>
      </c>
      <c r="O22" s="421">
        <f>支出基本!$D$42</f>
        <v>30000</v>
      </c>
      <c r="P22" s="110"/>
    </row>
    <row r="23" spans="2:16" x14ac:dyDescent="0.55000000000000004">
      <c r="B23" s="566"/>
      <c r="C23" s="326" t="s">
        <v>119</v>
      </c>
      <c r="D23" s="282"/>
      <c r="E23" s="414"/>
      <c r="F23" s="281"/>
      <c r="G23" s="281"/>
      <c r="H23" s="281"/>
      <c r="I23" s="281"/>
      <c r="J23" s="281"/>
      <c r="K23" s="281"/>
      <c r="L23" s="281"/>
      <c r="M23" s="281"/>
      <c r="N23" s="281"/>
      <c r="O23" s="415"/>
      <c r="P23" s="110"/>
    </row>
    <row r="24" spans="2:16" x14ac:dyDescent="0.55000000000000004">
      <c r="B24" s="566"/>
      <c r="C24" s="120" t="s">
        <v>151</v>
      </c>
      <c r="D24" s="408"/>
      <c r="E24" s="417"/>
      <c r="F24" s="50"/>
      <c r="G24" s="121"/>
      <c r="H24" s="121"/>
      <c r="I24" s="121"/>
      <c r="J24" s="121"/>
      <c r="K24" s="121"/>
      <c r="L24" s="121"/>
      <c r="M24" s="121"/>
      <c r="N24" s="121"/>
      <c r="O24" s="421">
        <f>支出基本!E38</f>
        <v>14000</v>
      </c>
      <c r="P24" s="110"/>
    </row>
    <row r="25" spans="2:16" x14ac:dyDescent="0.55000000000000004">
      <c r="B25" s="566"/>
      <c r="C25" s="326" t="s">
        <v>155</v>
      </c>
      <c r="D25" s="282"/>
      <c r="E25" s="418"/>
      <c r="F25" s="280"/>
      <c r="G25" s="281"/>
      <c r="H25" s="281"/>
      <c r="I25" s="281"/>
      <c r="J25" s="281"/>
      <c r="K25" s="281"/>
      <c r="L25" s="281"/>
      <c r="M25" s="281"/>
      <c r="N25" s="281"/>
      <c r="O25" s="415">
        <f>支出基本!E39</f>
        <v>50000</v>
      </c>
      <c r="P25" s="110"/>
    </row>
    <row r="26" spans="2:16" x14ac:dyDescent="0.55000000000000004">
      <c r="B26" s="566"/>
      <c r="C26" s="120" t="s">
        <v>251</v>
      </c>
      <c r="D26" s="408"/>
      <c r="E26" s="419"/>
      <c r="F26" s="426"/>
      <c r="G26" s="426"/>
      <c r="H26" s="426"/>
      <c r="I26" s="426"/>
      <c r="J26" s="426"/>
      <c r="K26" s="426"/>
      <c r="L26" s="426"/>
      <c r="M26" s="426"/>
      <c r="N26" s="426"/>
      <c r="O26" s="422"/>
      <c r="P26" s="110"/>
    </row>
    <row r="27" spans="2:16" x14ac:dyDescent="0.55000000000000004">
      <c r="B27" s="566"/>
      <c r="C27" s="326" t="s">
        <v>242</v>
      </c>
      <c r="D27" s="282">
        <f>支出基本!$D$46</f>
        <v>10000</v>
      </c>
      <c r="E27" s="414">
        <f>支出基本!$D$46</f>
        <v>10000</v>
      </c>
      <c r="F27" s="281">
        <f>支出基本!$D$46</f>
        <v>10000</v>
      </c>
      <c r="G27" s="281">
        <f>支出基本!$D$46</f>
        <v>10000</v>
      </c>
      <c r="H27" s="281">
        <f>支出基本!$D$46</f>
        <v>10000</v>
      </c>
      <c r="I27" s="281">
        <f>支出基本!$D$46</f>
        <v>10000</v>
      </c>
      <c r="J27" s="281">
        <f>支出基本!$D$46</f>
        <v>10000</v>
      </c>
      <c r="K27" s="281">
        <f>支出基本!$D$46</f>
        <v>10000</v>
      </c>
      <c r="L27" s="281">
        <f>支出基本!$D$46</f>
        <v>10000</v>
      </c>
      <c r="M27" s="281">
        <f>支出基本!$D$46</f>
        <v>10000</v>
      </c>
      <c r="N27" s="281">
        <f>支出基本!$D$46</f>
        <v>10000</v>
      </c>
      <c r="O27" s="423">
        <f>支出基本!$D$46</f>
        <v>10000</v>
      </c>
      <c r="P27" s="110"/>
    </row>
    <row r="28" spans="2:16" x14ac:dyDescent="0.55000000000000004">
      <c r="B28" s="566"/>
      <c r="C28" s="120" t="s">
        <v>243</v>
      </c>
      <c r="D28" s="409">
        <f>SUM(支出基本!$D$54:$D$55)</f>
        <v>40000</v>
      </c>
      <c r="E28" s="417">
        <f>SUM(支出基本!$D$54:$D$55)</f>
        <v>40000</v>
      </c>
      <c r="F28" s="50">
        <f>SUM(支出基本!$D$54:$D$55)</f>
        <v>40000</v>
      </c>
      <c r="G28" s="50">
        <f>SUM(支出基本!$D$54:$D$55)</f>
        <v>40000</v>
      </c>
      <c r="H28" s="50">
        <f>SUM(支出基本!$D$54:$D$55)</f>
        <v>40000</v>
      </c>
      <c r="I28" s="50">
        <f>SUM(支出基本!$D$54:$D$55)</f>
        <v>40000</v>
      </c>
      <c r="J28" s="50">
        <f>SUM(支出基本!$D$54:$D$55)</f>
        <v>40000</v>
      </c>
      <c r="K28" s="50">
        <f>SUM(支出基本!$D$54:$D$55)</f>
        <v>40000</v>
      </c>
      <c r="L28" s="50">
        <f>SUM(支出基本!$D$54:$D$55)</f>
        <v>40000</v>
      </c>
      <c r="M28" s="50">
        <f>SUM(支出基本!$D$54:$D$55)</f>
        <v>40000</v>
      </c>
      <c r="N28" s="50">
        <f>SUM(支出基本!$D$54:$D$55)</f>
        <v>40000</v>
      </c>
      <c r="O28" s="424">
        <f>SUM(支出基本!$D$54:$D$55)</f>
        <v>40000</v>
      </c>
      <c r="P28" s="110"/>
    </row>
    <row r="29" spans="2:16" x14ac:dyDescent="0.55000000000000004">
      <c r="B29" s="566"/>
      <c r="C29" s="326" t="s">
        <v>327</v>
      </c>
      <c r="D29" s="282">
        <f>支出基本!$D$67</f>
        <v>25000</v>
      </c>
      <c r="E29" s="414">
        <f>支出基本!$D$67</f>
        <v>25000</v>
      </c>
      <c r="F29" s="281">
        <f>支出基本!$D$67</f>
        <v>25000</v>
      </c>
      <c r="G29" s="281">
        <f>支出基本!$D$67</f>
        <v>25000</v>
      </c>
      <c r="H29" s="281">
        <f>支出基本!$D$67</f>
        <v>25000</v>
      </c>
      <c r="I29" s="281">
        <f>支出基本!$D$67</f>
        <v>25000</v>
      </c>
      <c r="J29" s="281">
        <f>支出基本!$D$67</f>
        <v>25000</v>
      </c>
      <c r="K29" s="281">
        <f>支出基本!$D$67</f>
        <v>25000</v>
      </c>
      <c r="L29" s="281">
        <f>支出基本!$D$67</f>
        <v>25000</v>
      </c>
      <c r="M29" s="281">
        <f>支出基本!$D$67</f>
        <v>25000</v>
      </c>
      <c r="N29" s="281">
        <f>支出基本!$D$67</f>
        <v>25000</v>
      </c>
      <c r="O29" s="415">
        <f>支出基本!$D$67</f>
        <v>25000</v>
      </c>
      <c r="P29" s="110"/>
    </row>
    <row r="30" spans="2:16" x14ac:dyDescent="0.55000000000000004">
      <c r="B30" s="566"/>
      <c r="C30" s="120" t="s">
        <v>173</v>
      </c>
      <c r="D30" s="408">
        <f>支出基本!$D$48</f>
        <v>5000</v>
      </c>
      <c r="E30" s="416">
        <f>支出基本!$D$48</f>
        <v>5000</v>
      </c>
      <c r="F30" s="121">
        <f>支出基本!$D$48</f>
        <v>5000</v>
      </c>
      <c r="G30" s="121">
        <f>支出基本!$D$48</f>
        <v>5000</v>
      </c>
      <c r="H30" s="121">
        <f>支出基本!$D$48</f>
        <v>5000</v>
      </c>
      <c r="I30" s="121">
        <f>支出基本!$D$48</f>
        <v>5000</v>
      </c>
      <c r="J30" s="121">
        <f>支出基本!$D$48</f>
        <v>5000</v>
      </c>
      <c r="K30" s="121">
        <f>支出基本!$D$48</f>
        <v>5000</v>
      </c>
      <c r="L30" s="121">
        <f>支出基本!$D$48</f>
        <v>5000</v>
      </c>
      <c r="M30" s="121">
        <f>支出基本!$D$48</f>
        <v>5000</v>
      </c>
      <c r="N30" s="121">
        <f>支出基本!$D$48</f>
        <v>5000</v>
      </c>
      <c r="O30" s="421">
        <f>支出基本!$D$48</f>
        <v>5000</v>
      </c>
      <c r="P30" s="110"/>
    </row>
    <row r="31" spans="2:16" x14ac:dyDescent="0.55000000000000004">
      <c r="B31" s="566"/>
      <c r="C31" s="326" t="s">
        <v>174</v>
      </c>
      <c r="D31" s="282">
        <f>支出基本!$D$49</f>
        <v>5000</v>
      </c>
      <c r="E31" s="414">
        <f>支出基本!$D$49</f>
        <v>5000</v>
      </c>
      <c r="F31" s="281">
        <f>支出基本!$D$49</f>
        <v>5000</v>
      </c>
      <c r="G31" s="281">
        <f>支出基本!$D$49</f>
        <v>5000</v>
      </c>
      <c r="H31" s="281">
        <f>支出基本!$D$49</f>
        <v>5000</v>
      </c>
      <c r="I31" s="281">
        <f>支出基本!$D$49</f>
        <v>5000</v>
      </c>
      <c r="J31" s="281">
        <f>支出基本!$D$49</f>
        <v>5000</v>
      </c>
      <c r="K31" s="281">
        <f>支出基本!$D$49</f>
        <v>5000</v>
      </c>
      <c r="L31" s="281">
        <f>支出基本!$D$49</f>
        <v>5000</v>
      </c>
      <c r="M31" s="281">
        <f>支出基本!$D$49</f>
        <v>5000</v>
      </c>
      <c r="N31" s="281">
        <f>支出基本!$D$49</f>
        <v>5000</v>
      </c>
      <c r="O31" s="415">
        <f>支出基本!$D$49</f>
        <v>5000</v>
      </c>
      <c r="P31" s="110"/>
    </row>
    <row r="32" spans="2:16" x14ac:dyDescent="0.55000000000000004">
      <c r="B32" s="566"/>
      <c r="C32" s="120" t="s">
        <v>175</v>
      </c>
      <c r="D32" s="408">
        <f>支出基本!$D$50</f>
        <v>10000</v>
      </c>
      <c r="E32" s="416">
        <f>支出基本!$D$50</f>
        <v>10000</v>
      </c>
      <c r="F32" s="121">
        <f>支出基本!$D$50</f>
        <v>10000</v>
      </c>
      <c r="G32" s="121">
        <f>支出基本!$D$50</f>
        <v>10000</v>
      </c>
      <c r="H32" s="121">
        <f>支出基本!$D$50</f>
        <v>10000</v>
      </c>
      <c r="I32" s="121">
        <f>支出基本!$D$50</f>
        <v>10000</v>
      </c>
      <c r="J32" s="121">
        <f>支出基本!$D$50</f>
        <v>10000</v>
      </c>
      <c r="K32" s="121">
        <f>支出基本!$D$50</f>
        <v>10000</v>
      </c>
      <c r="L32" s="121">
        <f>支出基本!$D$50</f>
        <v>10000</v>
      </c>
      <c r="M32" s="121">
        <f>支出基本!$D$50</f>
        <v>10000</v>
      </c>
      <c r="N32" s="121">
        <f>支出基本!$D$50</f>
        <v>10000</v>
      </c>
      <c r="O32" s="421">
        <f>支出基本!$D$50</f>
        <v>10000</v>
      </c>
      <c r="P32" s="110"/>
    </row>
    <row r="33" spans="2:16" x14ac:dyDescent="0.55000000000000004">
      <c r="B33" s="566"/>
      <c r="C33" s="326" t="s">
        <v>176</v>
      </c>
      <c r="D33" s="282">
        <f>支出基本!$D$51</f>
        <v>5000</v>
      </c>
      <c r="E33" s="414">
        <f>支出基本!$D$51</f>
        <v>5000</v>
      </c>
      <c r="F33" s="281">
        <f>支出基本!$D$51</f>
        <v>5000</v>
      </c>
      <c r="G33" s="281">
        <f>支出基本!$D$51</f>
        <v>5000</v>
      </c>
      <c r="H33" s="281">
        <f>支出基本!$D$51</f>
        <v>5000</v>
      </c>
      <c r="I33" s="281">
        <f>支出基本!$D$51</f>
        <v>5000</v>
      </c>
      <c r="J33" s="281">
        <f>支出基本!$D$51</f>
        <v>5000</v>
      </c>
      <c r="K33" s="281">
        <f>支出基本!$D$51</f>
        <v>5000</v>
      </c>
      <c r="L33" s="281">
        <f>支出基本!$D$51</f>
        <v>5000</v>
      </c>
      <c r="M33" s="281">
        <f>支出基本!$D$51</f>
        <v>5000</v>
      </c>
      <c r="N33" s="281">
        <f>支出基本!$D$51</f>
        <v>5000</v>
      </c>
      <c r="O33" s="415">
        <f>支出基本!$D$51</f>
        <v>5000</v>
      </c>
      <c r="P33" s="110"/>
    </row>
    <row r="34" spans="2:16" x14ac:dyDescent="0.55000000000000004">
      <c r="B34" s="566"/>
      <c r="C34" s="120" t="s">
        <v>177</v>
      </c>
      <c r="D34" s="408">
        <f>支出基本!$D$52</f>
        <v>5000</v>
      </c>
      <c r="E34" s="416">
        <f>支出基本!$D$52</f>
        <v>5000</v>
      </c>
      <c r="F34" s="121">
        <f>支出基本!$D$52</f>
        <v>5000</v>
      </c>
      <c r="G34" s="121">
        <f>支出基本!$D$52</f>
        <v>5000</v>
      </c>
      <c r="H34" s="121">
        <f>支出基本!$D$52</f>
        <v>5000</v>
      </c>
      <c r="I34" s="121">
        <f>支出基本!$D$52</f>
        <v>5000</v>
      </c>
      <c r="J34" s="121">
        <f>支出基本!$D$52</f>
        <v>5000</v>
      </c>
      <c r="K34" s="121">
        <f>支出基本!$D$52</f>
        <v>5000</v>
      </c>
      <c r="L34" s="121">
        <f>支出基本!$D$52</f>
        <v>5000</v>
      </c>
      <c r="M34" s="121">
        <f>支出基本!$D$52</f>
        <v>5000</v>
      </c>
      <c r="N34" s="121">
        <f>支出基本!$D$52</f>
        <v>5000</v>
      </c>
      <c r="O34" s="421">
        <f>支出基本!$D$52</f>
        <v>5000</v>
      </c>
      <c r="P34" s="110"/>
    </row>
    <row r="35" spans="2:16" x14ac:dyDescent="0.55000000000000004">
      <c r="B35" s="566"/>
      <c r="C35" s="326" t="s">
        <v>183</v>
      </c>
      <c r="D35" s="282">
        <f>支出基本!$D$62</f>
        <v>40000</v>
      </c>
      <c r="E35" s="414">
        <f>支出基本!$D$62</f>
        <v>40000</v>
      </c>
      <c r="F35" s="281">
        <f>支出基本!$D$62</f>
        <v>40000</v>
      </c>
      <c r="G35" s="281">
        <f>支出基本!$D$62</f>
        <v>40000</v>
      </c>
      <c r="H35" s="281">
        <f>支出基本!$D$62</f>
        <v>40000</v>
      </c>
      <c r="I35" s="281">
        <f>支出基本!$D$62</f>
        <v>40000</v>
      </c>
      <c r="J35" s="281">
        <f>支出基本!$D$62</f>
        <v>40000</v>
      </c>
      <c r="K35" s="281">
        <f>支出基本!$D$62</f>
        <v>40000</v>
      </c>
      <c r="L35" s="281">
        <f>支出基本!$D$62</f>
        <v>40000</v>
      </c>
      <c r="M35" s="281">
        <f>支出基本!$D$62</f>
        <v>40000</v>
      </c>
      <c r="N35" s="281">
        <f>支出基本!$D$62</f>
        <v>40000</v>
      </c>
      <c r="O35" s="415">
        <f>支出基本!$D$62</f>
        <v>40000</v>
      </c>
      <c r="P35" s="110"/>
    </row>
    <row r="36" spans="2:16" x14ac:dyDescent="0.55000000000000004">
      <c r="B36" s="566"/>
      <c r="C36" s="120" t="s">
        <v>184</v>
      </c>
      <c r="D36" s="408">
        <f>支出基本!$D$64</f>
        <v>10000</v>
      </c>
      <c r="E36" s="416">
        <f>支出基本!$D$64</f>
        <v>10000</v>
      </c>
      <c r="F36" s="121">
        <f>支出基本!$D$64</f>
        <v>10000</v>
      </c>
      <c r="G36" s="121">
        <f>支出基本!$D$64</f>
        <v>10000</v>
      </c>
      <c r="H36" s="121">
        <f>支出基本!$D$64</f>
        <v>10000</v>
      </c>
      <c r="I36" s="121">
        <f>支出基本!$D$64</f>
        <v>10000</v>
      </c>
      <c r="J36" s="121">
        <f>支出基本!$D$64</f>
        <v>10000</v>
      </c>
      <c r="K36" s="121">
        <f>支出基本!$D$64</f>
        <v>10000</v>
      </c>
      <c r="L36" s="121">
        <f>支出基本!$D$64</f>
        <v>10000</v>
      </c>
      <c r="M36" s="121">
        <f>支出基本!$D$64</f>
        <v>10000</v>
      </c>
      <c r="N36" s="121">
        <f>支出基本!$D$64</f>
        <v>10000</v>
      </c>
      <c r="O36" s="421">
        <f>支出基本!$D$64</f>
        <v>10000</v>
      </c>
      <c r="P36" s="110"/>
    </row>
    <row r="37" spans="2:16" x14ac:dyDescent="0.55000000000000004">
      <c r="B37" s="566"/>
      <c r="C37" s="327" t="s">
        <v>279</v>
      </c>
      <c r="D37" s="277">
        <f>支出基本!$D$65</f>
        <v>10000</v>
      </c>
      <c r="E37" s="420">
        <f>支出基本!$D$65</f>
        <v>10000</v>
      </c>
      <c r="F37" s="281">
        <f>支出基本!$D$65</f>
        <v>10000</v>
      </c>
      <c r="G37" s="281">
        <f>支出基本!$D$65</f>
        <v>10000</v>
      </c>
      <c r="H37" s="281">
        <f>支出基本!$D$65</f>
        <v>10000</v>
      </c>
      <c r="I37" s="281">
        <f>支出基本!$D$65</f>
        <v>10000</v>
      </c>
      <c r="J37" s="281">
        <f>支出基本!$D$65</f>
        <v>10000</v>
      </c>
      <c r="K37" s="281">
        <f>支出基本!$D$65</f>
        <v>10000</v>
      </c>
      <c r="L37" s="281">
        <f>支出基本!$D$65</f>
        <v>10000</v>
      </c>
      <c r="M37" s="281">
        <f>支出基本!$D$65</f>
        <v>10000</v>
      </c>
      <c r="N37" s="281">
        <f>支出基本!$D$65</f>
        <v>10000</v>
      </c>
      <c r="O37" s="425">
        <f>支出基本!$D$65</f>
        <v>10000</v>
      </c>
      <c r="P37" s="110"/>
    </row>
    <row r="38" spans="2:16" x14ac:dyDescent="0.55000000000000004">
      <c r="B38" s="566"/>
      <c r="C38" s="129" t="s">
        <v>258</v>
      </c>
      <c r="D38" s="353">
        <f>収入基本!$C$46*'初年度 (4)'!D$11</f>
        <v>136080</v>
      </c>
      <c r="E38" s="123">
        <f>収入基本!$C$46*E$11</f>
        <v>136080</v>
      </c>
      <c r="F38" s="123">
        <f>収入基本!$C$46*F$11</f>
        <v>149040</v>
      </c>
      <c r="G38" s="123">
        <f>収入基本!$C$46*G$11</f>
        <v>151200</v>
      </c>
      <c r="H38" s="123">
        <f>収入基本!$C$46*H$11</f>
        <v>158400</v>
      </c>
      <c r="I38" s="123">
        <f>収入基本!$C$46*I$11</f>
        <v>123120</v>
      </c>
      <c r="J38" s="123">
        <f>収入基本!$C$46*J$11</f>
        <v>129600</v>
      </c>
      <c r="K38" s="123">
        <f>収入基本!$C$46*K$11</f>
        <v>165600</v>
      </c>
      <c r="L38" s="123">
        <f>収入基本!$C$46*L$11</f>
        <v>158400</v>
      </c>
      <c r="M38" s="123">
        <f>収入基本!$C$46*M$11</f>
        <v>144000</v>
      </c>
      <c r="N38" s="123">
        <f>収入基本!$C$46*N$11</f>
        <v>144000</v>
      </c>
      <c r="O38" s="366">
        <f>収入基本!$C$46*O$11</f>
        <v>129600</v>
      </c>
      <c r="P38" s="110"/>
    </row>
    <row r="39" spans="2:16" ht="18.5" thickBot="1" x14ac:dyDescent="0.6">
      <c r="B39" s="586"/>
      <c r="C39" s="118" t="s">
        <v>186</v>
      </c>
      <c r="D39" s="125">
        <f t="shared" ref="D39:O39" si="3">SUM(D17:D36)</f>
        <v>1574540.6666666667</v>
      </c>
      <c r="E39" s="125">
        <f t="shared" si="3"/>
        <v>1574540.6666666667</v>
      </c>
      <c r="F39" s="125">
        <f t="shared" si="3"/>
        <v>1574540.6666666667</v>
      </c>
      <c r="G39" s="125">
        <f t="shared" si="3"/>
        <v>1574540.6666666667</v>
      </c>
      <c r="H39" s="125">
        <f t="shared" si="3"/>
        <v>1574540.6666666667</v>
      </c>
      <c r="I39" s="125">
        <f t="shared" si="3"/>
        <v>1574540.6666666667</v>
      </c>
      <c r="J39" s="125">
        <f t="shared" si="3"/>
        <v>1574540.6666666667</v>
      </c>
      <c r="K39" s="125">
        <f t="shared" si="3"/>
        <v>1574540.6666666667</v>
      </c>
      <c r="L39" s="125">
        <f t="shared" si="3"/>
        <v>1574540.6666666667</v>
      </c>
      <c r="M39" s="125">
        <f t="shared" si="3"/>
        <v>1574540.6666666667</v>
      </c>
      <c r="N39" s="125">
        <f t="shared" si="3"/>
        <v>1574540.6666666667</v>
      </c>
      <c r="O39" s="367">
        <f t="shared" si="3"/>
        <v>1638540.6666666667</v>
      </c>
      <c r="P39" s="110"/>
    </row>
    <row r="40" spans="2:16" ht="18.5" thickBot="1" x14ac:dyDescent="0.6">
      <c r="B40" s="346"/>
      <c r="C40" s="340" t="s">
        <v>294</v>
      </c>
      <c r="D40" s="286">
        <f t="shared" ref="D40:O40" si="4">D16-D39</f>
        <v>1644954.1833333333</v>
      </c>
      <c r="E40" s="286">
        <f t="shared" si="4"/>
        <v>1376439.1833333333</v>
      </c>
      <c r="F40" s="286">
        <f t="shared" si="4"/>
        <v>1808748.3333333333</v>
      </c>
      <c r="G40" s="286">
        <f t="shared" si="4"/>
        <v>1840970.1333333335</v>
      </c>
      <c r="H40" s="286">
        <f t="shared" si="4"/>
        <v>2136336.6333333338</v>
      </c>
      <c r="I40" s="286">
        <f t="shared" si="4"/>
        <v>2202570.333333333</v>
      </c>
      <c r="J40" s="286">
        <f t="shared" si="4"/>
        <v>2275964.4333333336</v>
      </c>
      <c r="K40" s="286">
        <f t="shared" si="4"/>
        <v>1502641.2333333332</v>
      </c>
      <c r="L40" s="286">
        <f t="shared" si="4"/>
        <v>1737144.3333333333</v>
      </c>
      <c r="M40" s="286">
        <f t="shared" si="4"/>
        <v>2524788.333333333</v>
      </c>
      <c r="N40" s="286">
        <f t="shared" si="4"/>
        <v>2327877.333333333</v>
      </c>
      <c r="O40" s="368">
        <f t="shared" si="4"/>
        <v>1941659.3333333333</v>
      </c>
    </row>
    <row r="41" spans="2:16" x14ac:dyDescent="0.55000000000000004">
      <c r="B41" s="574" t="s">
        <v>224</v>
      </c>
      <c r="C41" s="331" t="s">
        <v>225</v>
      </c>
      <c r="D41" s="331"/>
      <c r="E41" s="289"/>
      <c r="F41" s="289"/>
      <c r="G41" s="290"/>
      <c r="H41" s="290"/>
      <c r="I41" s="290"/>
      <c r="J41" s="290"/>
      <c r="K41" s="290"/>
      <c r="L41" s="290"/>
      <c r="M41" s="290"/>
      <c r="N41" s="290"/>
      <c r="O41" s="369"/>
    </row>
    <row r="42" spans="2:16" x14ac:dyDescent="0.55000000000000004">
      <c r="B42" s="574"/>
      <c r="C42" s="132" t="s">
        <v>226</v>
      </c>
      <c r="D42" s="132"/>
      <c r="E42" s="134"/>
      <c r="F42" s="134"/>
      <c r="G42" s="121"/>
      <c r="H42" s="121"/>
      <c r="I42" s="121"/>
      <c r="J42" s="121"/>
      <c r="K42" s="121"/>
      <c r="L42" s="121"/>
      <c r="M42" s="121"/>
      <c r="N42" s="121"/>
      <c r="O42" s="361"/>
    </row>
    <row r="43" spans="2:16" x14ac:dyDescent="0.55000000000000004">
      <c r="B43" s="574"/>
      <c r="C43" s="334" t="s">
        <v>227</v>
      </c>
      <c r="D43" s="334"/>
      <c r="E43" s="293"/>
      <c r="F43" s="293"/>
      <c r="G43" s="281"/>
      <c r="H43" s="281"/>
      <c r="I43" s="281"/>
      <c r="J43" s="281"/>
      <c r="K43" s="281"/>
      <c r="L43" s="281"/>
      <c r="M43" s="281"/>
      <c r="N43" s="281"/>
      <c r="O43" s="365"/>
    </row>
    <row r="44" spans="2:16" ht="18.5" thickBot="1" x14ac:dyDescent="0.6">
      <c r="B44" s="574"/>
      <c r="C44" s="133" t="s">
        <v>228</v>
      </c>
      <c r="D44" s="133"/>
      <c r="E44" s="342"/>
      <c r="F44" s="342"/>
      <c r="G44" s="123"/>
      <c r="H44" s="123"/>
      <c r="I44" s="123"/>
      <c r="J44" s="123"/>
      <c r="K44" s="123"/>
      <c r="L44" s="123"/>
      <c r="M44" s="123"/>
      <c r="N44" s="123"/>
      <c r="O44" s="366"/>
    </row>
    <row r="45" spans="2:16" ht="18.5" thickBot="1" x14ac:dyDescent="0.6">
      <c r="B45" s="582"/>
      <c r="C45" s="344" t="s">
        <v>229</v>
      </c>
      <c r="D45" s="337">
        <f t="shared" ref="D45:G45" si="5">SUM(D41:D44)</f>
        <v>0</v>
      </c>
      <c r="E45" s="337">
        <f>SUM(E41:E44)</f>
        <v>0</v>
      </c>
      <c r="F45" s="337">
        <f t="shared" si="5"/>
        <v>0</v>
      </c>
      <c r="G45" s="337">
        <f t="shared" si="5"/>
        <v>0</v>
      </c>
      <c r="H45" s="337">
        <f>SUM(H41:H44)</f>
        <v>0</v>
      </c>
      <c r="I45" s="337">
        <f t="shared" ref="I45:O45" si="6">SUM(I41:I44)</f>
        <v>0</v>
      </c>
      <c r="J45" s="337">
        <f t="shared" si="6"/>
        <v>0</v>
      </c>
      <c r="K45" s="337">
        <f t="shared" si="6"/>
        <v>0</v>
      </c>
      <c r="L45" s="337">
        <f t="shared" si="6"/>
        <v>0</v>
      </c>
      <c r="M45" s="337">
        <f t="shared" si="6"/>
        <v>0</v>
      </c>
      <c r="N45" s="337">
        <f t="shared" si="6"/>
        <v>0</v>
      </c>
      <c r="O45" s="405">
        <f t="shared" si="6"/>
        <v>0</v>
      </c>
    </row>
    <row r="46" spans="2:16" x14ac:dyDescent="0.55000000000000004">
      <c r="B46" s="574" t="s">
        <v>230</v>
      </c>
      <c r="C46" s="131" t="s">
        <v>231</v>
      </c>
      <c r="D46" s="131"/>
      <c r="E46" s="345"/>
      <c r="F46" s="345"/>
      <c r="G46" s="343"/>
      <c r="H46" s="343"/>
      <c r="I46" s="343"/>
      <c r="J46" s="343"/>
      <c r="K46" s="343"/>
      <c r="L46" s="343"/>
      <c r="M46" s="343"/>
      <c r="N46" s="343"/>
      <c r="O46" s="406"/>
    </row>
    <row r="47" spans="2:16" x14ac:dyDescent="0.55000000000000004">
      <c r="B47" s="574"/>
      <c r="C47" s="334" t="s">
        <v>232</v>
      </c>
      <c r="D47" s="412">
        <f ca="1">支出基本!$D$10</f>
        <v>583334.1575735223</v>
      </c>
      <c r="E47" s="280">
        <f ca="1">支出基本!$D$10</f>
        <v>583334.1575735223</v>
      </c>
      <c r="F47" s="280">
        <f ca="1">支出基本!$D$10</f>
        <v>583334.1575735223</v>
      </c>
      <c r="G47" s="280">
        <f ca="1">支出基本!$D$10</f>
        <v>583334.1575735223</v>
      </c>
      <c r="H47" s="280">
        <f ca="1">支出基本!$D$10</f>
        <v>583334.1575735223</v>
      </c>
      <c r="I47" s="280">
        <f ca="1">支出基本!$D$10</f>
        <v>583334.1575735223</v>
      </c>
      <c r="J47" s="280">
        <f ca="1">支出基本!$D$10</f>
        <v>583334.1575735223</v>
      </c>
      <c r="K47" s="280">
        <f ca="1">支出基本!$D$10</f>
        <v>583334.1575735223</v>
      </c>
      <c r="L47" s="280">
        <f ca="1">支出基本!$D$10</f>
        <v>583334.1575735223</v>
      </c>
      <c r="M47" s="280">
        <f ca="1">支出基本!$D$10</f>
        <v>583334.1575735223</v>
      </c>
      <c r="N47" s="280">
        <f ca="1">支出基本!$D$10</f>
        <v>583334.1575735223</v>
      </c>
      <c r="O47" s="365">
        <f ca="1">支出基本!$D$10</f>
        <v>583334.1575735223</v>
      </c>
    </row>
    <row r="48" spans="2:16" x14ac:dyDescent="0.55000000000000004">
      <c r="B48" s="574"/>
      <c r="C48" s="132" t="s">
        <v>233</v>
      </c>
      <c r="D48" s="132"/>
      <c r="E48" s="134"/>
      <c r="F48" s="134"/>
      <c r="G48" s="121"/>
      <c r="H48" s="121"/>
      <c r="I48" s="121"/>
      <c r="J48" s="121"/>
      <c r="K48" s="121"/>
      <c r="L48" s="121"/>
      <c r="M48" s="121"/>
      <c r="N48" s="121"/>
      <c r="O48" s="361"/>
    </row>
    <row r="49" spans="2:15" x14ac:dyDescent="0.55000000000000004">
      <c r="B49" s="574"/>
      <c r="C49" s="334" t="s">
        <v>234</v>
      </c>
      <c r="D49" s="334"/>
      <c r="E49" s="293"/>
      <c r="F49" s="293"/>
      <c r="G49" s="281"/>
      <c r="H49" s="281"/>
      <c r="I49" s="281"/>
      <c r="J49" s="281"/>
      <c r="K49" s="281"/>
      <c r="L49" s="281"/>
      <c r="M49" s="281"/>
      <c r="N49" s="281"/>
      <c r="O49" s="365"/>
    </row>
    <row r="50" spans="2:15" ht="18.5" thickBot="1" x14ac:dyDescent="0.6">
      <c r="B50" s="574"/>
      <c r="C50" s="133" t="s">
        <v>235</v>
      </c>
      <c r="D50" s="133"/>
      <c r="E50" s="342"/>
      <c r="F50" s="342"/>
      <c r="G50" s="123"/>
      <c r="H50" s="123"/>
      <c r="I50" s="123"/>
      <c r="J50" s="123"/>
      <c r="K50" s="123"/>
      <c r="L50" s="123"/>
      <c r="M50" s="123"/>
      <c r="N50" s="123"/>
      <c r="O50" s="366"/>
    </row>
    <row r="51" spans="2:15" ht="18.5" thickBot="1" x14ac:dyDescent="0.6">
      <c r="B51" s="583"/>
      <c r="C51" s="344" t="s">
        <v>236</v>
      </c>
      <c r="D51" s="337">
        <f t="shared" ref="D51:G51" ca="1" si="7">SUM(D46:D50)</f>
        <v>583334.1575735223</v>
      </c>
      <c r="E51" s="337">
        <f ca="1">SUM(E46:E50)</f>
        <v>583334.1575735223</v>
      </c>
      <c r="F51" s="337">
        <f t="shared" ca="1" si="7"/>
        <v>583334.1575735223</v>
      </c>
      <c r="G51" s="337">
        <f t="shared" ca="1" si="7"/>
        <v>583334.1575735223</v>
      </c>
      <c r="H51" s="337">
        <f ca="1">SUM(H46:H50)</f>
        <v>583334.1575735223</v>
      </c>
      <c r="I51" s="337">
        <f t="shared" ref="I51:O51" ca="1" si="8">SUM(I46:I50)</f>
        <v>583334.1575735223</v>
      </c>
      <c r="J51" s="337">
        <f t="shared" ca="1" si="8"/>
        <v>583334.1575735223</v>
      </c>
      <c r="K51" s="337">
        <f t="shared" ca="1" si="8"/>
        <v>583334.1575735223</v>
      </c>
      <c r="L51" s="337">
        <f t="shared" ca="1" si="8"/>
        <v>583334.1575735223</v>
      </c>
      <c r="M51" s="337">
        <f t="shared" ca="1" si="8"/>
        <v>583334.1575735223</v>
      </c>
      <c r="N51" s="337">
        <f t="shared" ca="1" si="8"/>
        <v>583334.1575735223</v>
      </c>
      <c r="O51" s="405">
        <f t="shared" ca="1" si="8"/>
        <v>583334.1575735223</v>
      </c>
    </row>
    <row r="52" spans="2:15" x14ac:dyDescent="0.55000000000000004">
      <c r="B52" s="584" t="s">
        <v>237</v>
      </c>
      <c r="C52" s="585"/>
      <c r="D52" s="343">
        <f t="shared" ref="D52:O52" ca="1" si="9">D45-D51</f>
        <v>-583334.1575735223</v>
      </c>
      <c r="E52" s="343">
        <f t="shared" ca="1" si="9"/>
        <v>-583334.1575735223</v>
      </c>
      <c r="F52" s="343">
        <f t="shared" ca="1" si="9"/>
        <v>-583334.1575735223</v>
      </c>
      <c r="G52" s="343">
        <f t="shared" ca="1" si="9"/>
        <v>-583334.1575735223</v>
      </c>
      <c r="H52" s="343">
        <f t="shared" ca="1" si="9"/>
        <v>-583334.1575735223</v>
      </c>
      <c r="I52" s="343">
        <f t="shared" ca="1" si="9"/>
        <v>-583334.1575735223</v>
      </c>
      <c r="J52" s="343">
        <f t="shared" ca="1" si="9"/>
        <v>-583334.1575735223</v>
      </c>
      <c r="K52" s="343">
        <f t="shared" ca="1" si="9"/>
        <v>-583334.1575735223</v>
      </c>
      <c r="L52" s="343">
        <f t="shared" ca="1" si="9"/>
        <v>-583334.1575735223</v>
      </c>
      <c r="M52" s="343">
        <f t="shared" ca="1" si="9"/>
        <v>-583334.1575735223</v>
      </c>
      <c r="N52" s="343">
        <f t="shared" ca="1" si="9"/>
        <v>-583334.1575735223</v>
      </c>
      <c r="O52" s="406">
        <f t="shared" ca="1" si="9"/>
        <v>-583334.1575735223</v>
      </c>
    </row>
    <row r="53" spans="2:15" ht="18.5" thickBot="1" x14ac:dyDescent="0.6">
      <c r="B53" s="580" t="s">
        <v>238</v>
      </c>
      <c r="C53" s="581"/>
      <c r="D53" s="300">
        <f t="shared" ref="D53:O53" ca="1" si="10">D40+D52</f>
        <v>1061620.025759811</v>
      </c>
      <c r="E53" s="300">
        <f ca="1">E40+E52</f>
        <v>793105.02575981105</v>
      </c>
      <c r="F53" s="300">
        <f t="shared" ca="1" si="10"/>
        <v>1225414.175759811</v>
      </c>
      <c r="G53" s="300">
        <f t="shared" ca="1" si="10"/>
        <v>1257635.9757598112</v>
      </c>
      <c r="H53" s="300">
        <f t="shared" ca="1" si="10"/>
        <v>1553002.4757598115</v>
      </c>
      <c r="I53" s="300">
        <f t="shared" ca="1" si="10"/>
        <v>1619236.1757598107</v>
      </c>
      <c r="J53" s="300">
        <f t="shared" ca="1" si="10"/>
        <v>1692630.2757598113</v>
      </c>
      <c r="K53" s="300">
        <f t="shared" ca="1" si="10"/>
        <v>919307.07575981086</v>
      </c>
      <c r="L53" s="300">
        <f t="shared" ca="1" si="10"/>
        <v>1153810.175759811</v>
      </c>
      <c r="M53" s="300">
        <f t="shared" ca="1" si="10"/>
        <v>1941454.1757598107</v>
      </c>
      <c r="N53" s="300">
        <f t="shared" ca="1" si="10"/>
        <v>1744543.1757598107</v>
      </c>
      <c r="O53" s="371">
        <f t="shared" ca="1" si="10"/>
        <v>1358325.175759811</v>
      </c>
    </row>
    <row r="54" spans="2:15" ht="19" thickTop="1" thickBot="1" x14ac:dyDescent="0.6">
      <c r="B54" s="221" t="s">
        <v>239</v>
      </c>
      <c r="C54" s="330"/>
      <c r="D54" s="266">
        <f t="shared" ref="D54:O54" ca="1" si="11">D53+D10</f>
        <v>22252620.621274713</v>
      </c>
      <c r="E54" s="266">
        <f t="shared" ca="1" si="11"/>
        <v>23045725.647034526</v>
      </c>
      <c r="F54" s="266">
        <f t="shared" ca="1" si="11"/>
        <v>24271139.822794337</v>
      </c>
      <c r="G54" s="266">
        <f t="shared" ca="1" si="11"/>
        <v>25528775.798554149</v>
      </c>
      <c r="H54" s="266">
        <f t="shared" ca="1" si="11"/>
        <v>27081778.27431396</v>
      </c>
      <c r="I54" s="266">
        <f t="shared" ca="1" si="11"/>
        <v>28701014.450073771</v>
      </c>
      <c r="J54" s="266">
        <f t="shared" ca="1" si="11"/>
        <v>30393644.725833584</v>
      </c>
      <c r="K54" s="266">
        <f t="shared" ca="1" si="11"/>
        <v>31312951.801593393</v>
      </c>
      <c r="L54" s="266">
        <f t="shared" ca="1" si="11"/>
        <v>32466761.977353204</v>
      </c>
      <c r="M54" s="266">
        <f t="shared" ca="1" si="11"/>
        <v>34408216.153113015</v>
      </c>
      <c r="N54" s="266">
        <f t="shared" ca="1" si="11"/>
        <v>36152759.328872822</v>
      </c>
      <c r="O54" s="407">
        <f t="shared" ca="1" si="11"/>
        <v>37511084.504632637</v>
      </c>
    </row>
    <row r="55" spans="2:15" x14ac:dyDescent="0.55000000000000004"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</row>
  </sheetData>
  <mergeCells count="6">
    <mergeCell ref="B53:C53"/>
    <mergeCell ref="B11:B16"/>
    <mergeCell ref="B17:B39"/>
    <mergeCell ref="B41:B45"/>
    <mergeCell ref="B46:B51"/>
    <mergeCell ref="B52:C5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収入基本</vt:lpstr>
      <vt:lpstr>支出基本</vt:lpstr>
      <vt:lpstr>収支計画</vt:lpstr>
      <vt:lpstr>資金計画</vt:lpstr>
      <vt:lpstr>シュミレーション</vt:lpstr>
      <vt:lpstr>初年度</vt:lpstr>
      <vt:lpstr>初年度 (2)</vt:lpstr>
      <vt:lpstr>初年度 (3)</vt:lpstr>
      <vt:lpstr>初年度 (4)</vt:lpstr>
      <vt:lpstr>初年度 (5)</vt:lpstr>
      <vt:lpstr>シュミレーション!Print_Area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OMG</dc:creator>
  <cp:lastModifiedBy>太田浩史</cp:lastModifiedBy>
  <cp:lastPrinted>2019-04-23T01:34:30Z</cp:lastPrinted>
  <dcterms:created xsi:type="dcterms:W3CDTF">2017-04-04T06:55:11Z</dcterms:created>
  <dcterms:modified xsi:type="dcterms:W3CDTF">2019-11-29T04:29:54Z</dcterms:modified>
</cp:coreProperties>
</file>