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-server\共有\【重要】NPO法人通常総会議案書・議事録\第15回総会（2017.02.26　平成29年)\2017年総会議案\最終原本\"/>
    </mc:Choice>
  </mc:AlternateContent>
  <bookViews>
    <workbookView xWindow="120" yWindow="30" windowWidth="15480" windowHeight="8250"/>
  </bookViews>
  <sheets>
    <sheet name="2017予算" sheetId="19" r:id="rId1"/>
  </sheets>
  <definedNames>
    <definedName name="_xlnm.Print_Area" localSheetId="0">'2017予算'!$A$1:$G$103</definedName>
    <definedName name="_xlnm.Print_Titles" localSheetId="0">'2017予算'!$B:$B,'2017予算'!$2:$6</definedName>
  </definedNames>
  <calcPr calcId="152511"/>
</workbook>
</file>

<file path=xl/calcChain.xml><?xml version="1.0" encoding="utf-8"?>
<calcChain xmlns="http://schemas.openxmlformats.org/spreadsheetml/2006/main">
  <c r="C30" i="19" l="1"/>
  <c r="H86" i="19"/>
  <c r="C85" i="19"/>
  <c r="C73" i="19"/>
  <c r="C48" i="19"/>
  <c r="C41" i="19"/>
  <c r="E41" i="19"/>
  <c r="C62" i="19" l="1"/>
  <c r="K31" i="19"/>
  <c r="C31" i="19"/>
  <c r="C79" i="19"/>
  <c r="C76" i="19" l="1"/>
  <c r="C77" i="19"/>
  <c r="C88" i="19"/>
  <c r="C89" i="19"/>
  <c r="C56" i="19"/>
  <c r="E13" i="19" l="1"/>
  <c r="E93" i="19" l="1"/>
  <c r="C92" i="19"/>
  <c r="E92" i="19" s="1"/>
  <c r="C16" i="19"/>
  <c r="C87" i="19" l="1"/>
  <c r="E87" i="19" s="1"/>
  <c r="C86" i="19"/>
  <c r="E86" i="19" s="1"/>
  <c r="E85" i="19"/>
  <c r="C84" i="19"/>
  <c r="E84" i="19" s="1"/>
  <c r="C83" i="19"/>
  <c r="E83" i="19" s="1"/>
  <c r="C82" i="19"/>
  <c r="E82" i="19" s="1"/>
  <c r="C81" i="19"/>
  <c r="E81" i="19" s="1"/>
  <c r="C80" i="19"/>
  <c r="E80" i="19" s="1"/>
  <c r="C78" i="19"/>
  <c r="E78" i="19" s="1"/>
  <c r="E76" i="19"/>
  <c r="C75" i="19"/>
  <c r="E75" i="19" s="1"/>
  <c r="C74" i="19"/>
  <c r="E74" i="19" s="1"/>
  <c r="E73" i="19"/>
  <c r="C71" i="19"/>
  <c r="E71" i="19" s="1"/>
  <c r="C70" i="19"/>
  <c r="E70" i="19" s="1"/>
  <c r="C69" i="19"/>
  <c r="E69" i="19" s="1"/>
  <c r="C68" i="19"/>
  <c r="E68" i="19" s="1"/>
  <c r="C67" i="19"/>
  <c r="E62" i="19"/>
  <c r="C64" i="19"/>
  <c r="E65" i="19"/>
  <c r="E53" i="19"/>
  <c r="E56" i="19"/>
  <c r="C55" i="19"/>
  <c r="C54" i="19"/>
  <c r="E54" i="19" s="1"/>
  <c r="C52" i="19"/>
  <c r="E52" i="19" s="1"/>
  <c r="C51" i="19"/>
  <c r="E51" i="19" s="1"/>
  <c r="C50" i="19"/>
  <c r="E50" i="19" s="1"/>
  <c r="C49" i="19"/>
  <c r="E49" i="19" s="1"/>
  <c r="E48" i="19"/>
  <c r="C47" i="19"/>
  <c r="E47" i="19" s="1"/>
  <c r="C46" i="19"/>
  <c r="E46" i="19" s="1"/>
  <c r="C45" i="19"/>
  <c r="E45" i="19" s="1"/>
  <c r="C44" i="19"/>
  <c r="E44" i="19" s="1"/>
  <c r="C42" i="19"/>
  <c r="E42" i="19" s="1"/>
  <c r="E40" i="19"/>
  <c r="C39" i="19"/>
  <c r="E39" i="19" s="1"/>
  <c r="C38" i="19"/>
  <c r="E38" i="19" s="1"/>
  <c r="C37" i="19"/>
  <c r="E37" i="19" s="1"/>
  <c r="C36" i="19"/>
  <c r="E36" i="19" s="1"/>
  <c r="E31" i="19"/>
  <c r="C11" i="19"/>
  <c r="E11" i="19" s="1"/>
  <c r="E12" i="19"/>
  <c r="E14" i="19"/>
  <c r="C18" i="19"/>
  <c r="E18" i="19" s="1"/>
  <c r="E99" i="19"/>
  <c r="E94" i="19"/>
  <c r="E96" i="19" s="1"/>
  <c r="D94" i="19"/>
  <c r="D96" i="19" s="1"/>
  <c r="C94" i="19"/>
  <c r="C96" i="19" s="1"/>
  <c r="E89" i="19"/>
  <c r="E88" i="19"/>
  <c r="E79" i="19"/>
  <c r="E77" i="19"/>
  <c r="E72" i="19"/>
  <c r="E67" i="19"/>
  <c r="D66" i="19"/>
  <c r="E63" i="19"/>
  <c r="C61" i="19"/>
  <c r="E61" i="19" s="1"/>
  <c r="E60" i="19"/>
  <c r="D59" i="19"/>
  <c r="D58" i="19" s="1"/>
  <c r="E57" i="19"/>
  <c r="E43" i="19"/>
  <c r="H35" i="19"/>
  <c r="C35" i="19" s="1"/>
  <c r="E35" i="19" s="1"/>
  <c r="D34" i="19"/>
  <c r="E33" i="19"/>
  <c r="C32" i="19"/>
  <c r="E32" i="19" s="1"/>
  <c r="C29" i="19"/>
  <c r="E29" i="19" s="1"/>
  <c r="D28" i="19"/>
  <c r="E25" i="19"/>
  <c r="E24" i="19"/>
  <c r="D23" i="19"/>
  <c r="C23" i="19"/>
  <c r="E22" i="19"/>
  <c r="C21" i="19"/>
  <c r="E21" i="19" s="1"/>
  <c r="C20" i="19"/>
  <c r="E20" i="19" s="1"/>
  <c r="C19" i="19"/>
  <c r="E19" i="19" s="1"/>
  <c r="K17" i="19"/>
  <c r="C17" i="19"/>
  <c r="E17" i="19" s="1"/>
  <c r="M16" i="19"/>
  <c r="E16" i="19"/>
  <c r="E10" i="19"/>
  <c r="C9" i="19"/>
  <c r="E9" i="19" s="1"/>
  <c r="D8" i="19"/>
  <c r="E23" i="19" l="1"/>
  <c r="E55" i="19"/>
  <c r="E34" i="19" s="1"/>
  <c r="H30" i="19"/>
  <c r="E30" i="19" s="1"/>
  <c r="E28" i="19" s="1"/>
  <c r="D27" i="19"/>
  <c r="D26" i="19" s="1"/>
  <c r="D90" i="19" s="1"/>
  <c r="D98" i="19" s="1"/>
  <c r="C59" i="19"/>
  <c r="C66" i="19"/>
  <c r="C34" i="19"/>
  <c r="E64" i="19"/>
  <c r="E59" i="19" s="1"/>
  <c r="E66" i="19"/>
  <c r="C15" i="19"/>
  <c r="C8" i="19" s="1"/>
  <c r="E8" i="19" s="1"/>
  <c r="C28" i="19" l="1"/>
  <c r="C27" i="19" s="1"/>
  <c r="C58" i="19"/>
  <c r="E58" i="19"/>
  <c r="E27" i="19"/>
  <c r="E15" i="19"/>
  <c r="C26" i="19" l="1"/>
  <c r="C90" i="19" s="1"/>
  <c r="C98" i="19" s="1"/>
  <c r="C100" i="19" s="1"/>
  <c r="E100" i="19" s="1"/>
  <c r="E26" i="19"/>
  <c r="E90" i="19" s="1"/>
  <c r="E98" i="19" s="1"/>
</calcChain>
</file>

<file path=xl/sharedStrings.xml><?xml version="1.0" encoding="utf-8"?>
<sst xmlns="http://schemas.openxmlformats.org/spreadsheetml/2006/main" count="157" uniqueCount="128">
  <si>
    <t>備考</t>
    <rPh sb="0" eb="2">
      <t>ビコウ</t>
    </rPh>
    <phoneticPr fontId="2"/>
  </si>
  <si>
    <t>特定非営利活動法人ゆぎの里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サト</t>
    </rPh>
    <phoneticPr fontId="5"/>
  </si>
  <si>
    <t>(円)</t>
  </si>
  <si>
    <t>科　　目</t>
  </si>
  <si>
    <t>特定非営利活動に係る事業</t>
  </si>
  <si>
    <t>その他の事業</t>
  </si>
  <si>
    <t>合　計</t>
  </si>
  <si>
    <r>
      <t>■■■</t>
    </r>
    <r>
      <rPr>
        <sz val="10"/>
        <color theme="1"/>
        <rFont val="ＭＳ Ｐゴシック"/>
        <family val="3"/>
        <charset val="128"/>
      </rPr>
      <t>受取寄付金</t>
    </r>
  </si>
  <si>
    <r>
      <t>■■■</t>
    </r>
    <r>
      <rPr>
        <sz val="10"/>
        <color theme="1"/>
        <rFont val="ＭＳ Ｐゴシック"/>
        <family val="3"/>
        <charset val="128"/>
      </rPr>
      <t>受取助成金等</t>
    </r>
  </si>
  <si>
    <r>
      <t>■■■</t>
    </r>
    <r>
      <rPr>
        <sz val="10"/>
        <color theme="1"/>
        <rFont val="ＭＳ Ｐゴシック"/>
        <family val="3"/>
        <charset val="128"/>
      </rPr>
      <t>事業収益</t>
    </r>
  </si>
  <si>
    <r>
      <t>■■■■</t>
    </r>
    <r>
      <rPr>
        <sz val="10"/>
        <color theme="1"/>
        <rFont val="ＭＳ Ｐ明朝"/>
        <family val="1"/>
        <charset val="128"/>
      </rPr>
      <t>配食サービス事業収益</t>
    </r>
  </si>
  <si>
    <r>
      <t>■■■■</t>
    </r>
    <r>
      <rPr>
        <sz val="10"/>
        <color theme="1"/>
        <rFont val="ＭＳ Ｐ明朝"/>
        <family val="1"/>
        <charset val="128"/>
      </rPr>
      <t>介護保険事業収益</t>
    </r>
  </si>
  <si>
    <r>
      <t>■■■■</t>
    </r>
    <r>
      <rPr>
        <sz val="10"/>
        <color theme="1"/>
        <rFont val="ＭＳ Ｐ明朝"/>
        <family val="1"/>
        <charset val="128"/>
      </rPr>
      <t>移動支援事業収益</t>
    </r>
  </si>
  <si>
    <r>
      <t>■■■■</t>
    </r>
    <r>
      <rPr>
        <sz val="10"/>
        <color theme="1"/>
        <rFont val="ＭＳ Ｐ明朝"/>
        <family val="1"/>
        <charset val="128"/>
      </rPr>
      <t>居宅介護支援事業収益</t>
    </r>
  </si>
  <si>
    <r>
      <t>■■■■</t>
    </r>
    <r>
      <rPr>
        <sz val="10"/>
        <color theme="1"/>
        <rFont val="ＭＳ Ｐ明朝"/>
        <family val="1"/>
        <charset val="128"/>
      </rPr>
      <t>産直共同購入事業収益</t>
    </r>
  </si>
  <si>
    <r>
      <t>■■■</t>
    </r>
    <r>
      <rPr>
        <sz val="10"/>
        <color theme="1"/>
        <rFont val="ＭＳ Ｐゴシック"/>
        <family val="3"/>
        <charset val="128"/>
      </rPr>
      <t>その他収益</t>
    </r>
  </si>
  <si>
    <r>
      <t>■■■■</t>
    </r>
    <r>
      <rPr>
        <sz val="10"/>
        <color theme="1"/>
        <rFont val="ＭＳ Ｐ明朝"/>
        <family val="1"/>
        <charset val="128"/>
      </rPr>
      <t>受取利息</t>
    </r>
  </si>
  <si>
    <r>
      <t>■■■■</t>
    </r>
    <r>
      <rPr>
        <sz val="10"/>
        <color theme="1"/>
        <rFont val="ＭＳ Ｐ明朝"/>
        <family val="1"/>
        <charset val="128"/>
      </rPr>
      <t>雑収益</t>
    </r>
  </si>
  <si>
    <r>
      <t>■■■■</t>
    </r>
    <r>
      <rPr>
        <sz val="9"/>
        <color theme="1"/>
        <rFont val="ＭＳ Ｐゴシック"/>
        <family val="3"/>
        <charset val="128"/>
      </rPr>
      <t>【人件費】</t>
    </r>
  </si>
  <si>
    <r>
      <t>■■■</t>
    </r>
    <r>
      <rPr>
        <sz val="10"/>
        <color theme="1"/>
        <rFont val="ＭＳ Ｐ明朝"/>
        <family val="1"/>
        <charset val="128"/>
      </rPr>
      <t>給料手当</t>
    </r>
  </si>
  <si>
    <r>
      <t>■■■</t>
    </r>
    <r>
      <rPr>
        <sz val="10"/>
        <color theme="1"/>
        <rFont val="ＭＳ Ｐ明朝"/>
        <family val="1"/>
        <charset val="128"/>
      </rPr>
      <t>賞与</t>
    </r>
  </si>
  <si>
    <r>
      <t>■■■</t>
    </r>
    <r>
      <rPr>
        <sz val="10"/>
        <color theme="1"/>
        <rFont val="ＭＳ Ｐ明朝"/>
        <family val="1"/>
        <charset val="128"/>
      </rPr>
      <t>法定福利費</t>
    </r>
  </si>
  <si>
    <r>
      <t>■■■</t>
    </r>
    <r>
      <rPr>
        <sz val="10"/>
        <color theme="1"/>
        <rFont val="ＭＳ Ｐ明朝"/>
        <family val="1"/>
        <charset val="128"/>
      </rPr>
      <t>退職給付費用</t>
    </r>
  </si>
  <si>
    <r>
      <t>■■■</t>
    </r>
    <r>
      <rPr>
        <sz val="10"/>
        <color theme="1"/>
        <rFont val="ＭＳ Ｐ明朝"/>
        <family val="1"/>
        <charset val="128"/>
      </rPr>
      <t>福利厚生費</t>
    </r>
  </si>
  <si>
    <r>
      <t>■■■■</t>
    </r>
    <r>
      <rPr>
        <sz val="9"/>
        <color theme="1"/>
        <rFont val="ＭＳ Ｐゴシック"/>
        <family val="3"/>
        <charset val="128"/>
      </rPr>
      <t>【その他費用】</t>
    </r>
  </si>
  <si>
    <r>
      <t>■■■</t>
    </r>
    <r>
      <rPr>
        <sz val="10"/>
        <color theme="1"/>
        <rFont val="ＭＳ Ｐ明朝"/>
        <family val="1"/>
        <charset val="128"/>
      </rPr>
      <t>食材仕入高</t>
    </r>
  </si>
  <si>
    <r>
      <t>■■■</t>
    </r>
    <r>
      <rPr>
        <sz val="10"/>
        <color theme="1"/>
        <rFont val="ＭＳ Ｐ明朝"/>
        <family val="1"/>
        <charset val="128"/>
      </rPr>
      <t>ボランティア活動費</t>
    </r>
  </si>
  <si>
    <r>
      <t>■■■</t>
    </r>
    <r>
      <rPr>
        <sz val="10"/>
        <color theme="1"/>
        <rFont val="ＭＳ Ｐ明朝"/>
        <family val="1"/>
        <charset val="128"/>
      </rPr>
      <t>ボランティア交通費</t>
    </r>
  </si>
  <si>
    <r>
      <t>■■■</t>
    </r>
    <r>
      <rPr>
        <sz val="10"/>
        <color theme="1"/>
        <rFont val="ＭＳ Ｐ明朝"/>
        <family val="1"/>
        <charset val="128"/>
      </rPr>
      <t>旅費交通費</t>
    </r>
  </si>
  <si>
    <r>
      <t>■■■</t>
    </r>
    <r>
      <rPr>
        <sz val="10"/>
        <color theme="1"/>
        <rFont val="ＭＳ Ｐ明朝"/>
        <family val="1"/>
        <charset val="128"/>
      </rPr>
      <t>通信運搬費</t>
    </r>
  </si>
  <si>
    <r>
      <t>■■■</t>
    </r>
    <r>
      <rPr>
        <sz val="10"/>
        <color theme="1"/>
        <rFont val="ＭＳ Ｐ明朝"/>
        <family val="1"/>
        <charset val="128"/>
      </rPr>
      <t>消耗什器備品費</t>
    </r>
  </si>
  <si>
    <r>
      <t>■■■</t>
    </r>
    <r>
      <rPr>
        <sz val="10"/>
        <color theme="1"/>
        <rFont val="ＭＳ Ｐ明朝"/>
        <family val="1"/>
        <charset val="128"/>
      </rPr>
      <t>広告宣伝費</t>
    </r>
  </si>
  <si>
    <r>
      <t>■■■</t>
    </r>
    <r>
      <rPr>
        <sz val="10"/>
        <color theme="1"/>
        <rFont val="ＭＳ Ｐ明朝"/>
        <family val="1"/>
        <charset val="128"/>
      </rPr>
      <t>消耗品費</t>
    </r>
  </si>
  <si>
    <r>
      <t>■■■</t>
    </r>
    <r>
      <rPr>
        <sz val="10"/>
        <color theme="1"/>
        <rFont val="ＭＳ Ｐ明朝"/>
        <family val="1"/>
        <charset val="128"/>
      </rPr>
      <t>修繕費</t>
    </r>
  </si>
  <si>
    <r>
      <t>■■■</t>
    </r>
    <r>
      <rPr>
        <sz val="10"/>
        <color theme="1"/>
        <rFont val="ＭＳ Ｐ明朝"/>
        <family val="1"/>
        <charset val="128"/>
      </rPr>
      <t>新聞図書費</t>
    </r>
  </si>
  <si>
    <r>
      <t>■■■</t>
    </r>
    <r>
      <rPr>
        <sz val="10"/>
        <color theme="1"/>
        <rFont val="ＭＳ Ｐ明朝"/>
        <family val="1"/>
        <charset val="128"/>
      </rPr>
      <t>研修費</t>
    </r>
  </si>
  <si>
    <r>
      <t>■■■</t>
    </r>
    <r>
      <rPr>
        <sz val="10"/>
        <color theme="1"/>
        <rFont val="ＭＳ Ｐ明朝"/>
        <family val="1"/>
        <charset val="128"/>
      </rPr>
      <t>印刷製本費</t>
    </r>
  </si>
  <si>
    <r>
      <t>■■■</t>
    </r>
    <r>
      <rPr>
        <sz val="10"/>
        <color theme="1"/>
        <rFont val="ＭＳ Ｐ明朝"/>
        <family val="1"/>
        <charset val="128"/>
      </rPr>
      <t>燃料費</t>
    </r>
  </si>
  <si>
    <r>
      <t>■■■</t>
    </r>
    <r>
      <rPr>
        <sz val="10"/>
        <color theme="1"/>
        <rFont val="ＭＳ Ｐ明朝"/>
        <family val="1"/>
        <charset val="128"/>
      </rPr>
      <t>車両費</t>
    </r>
  </si>
  <si>
    <r>
      <t>■■■</t>
    </r>
    <r>
      <rPr>
        <sz val="10"/>
        <color theme="1"/>
        <rFont val="ＭＳ Ｐ明朝"/>
        <family val="1"/>
        <charset val="128"/>
      </rPr>
      <t>水道光熱費</t>
    </r>
  </si>
  <si>
    <r>
      <t>■■■</t>
    </r>
    <r>
      <rPr>
        <sz val="10"/>
        <color theme="1"/>
        <rFont val="ＭＳ Ｐ明朝"/>
        <family val="1"/>
        <charset val="128"/>
      </rPr>
      <t>地代家賃</t>
    </r>
  </si>
  <si>
    <r>
      <t>■■■</t>
    </r>
    <r>
      <rPr>
        <sz val="10"/>
        <color theme="1"/>
        <rFont val="ＭＳ Ｐ明朝"/>
        <family val="1"/>
        <charset val="128"/>
      </rPr>
      <t>賃借料</t>
    </r>
  </si>
  <si>
    <r>
      <t>■■■</t>
    </r>
    <r>
      <rPr>
        <sz val="10"/>
        <color theme="1"/>
        <rFont val="ＭＳ Ｐ明朝"/>
        <family val="1"/>
        <charset val="128"/>
      </rPr>
      <t>保険料</t>
    </r>
  </si>
  <si>
    <r>
      <t>■■■</t>
    </r>
    <r>
      <rPr>
        <sz val="10"/>
        <color theme="1"/>
        <rFont val="ＭＳ Ｐ明朝"/>
        <family val="1"/>
        <charset val="128"/>
      </rPr>
      <t>支払手数料</t>
    </r>
  </si>
  <si>
    <r>
      <t>■■■</t>
    </r>
    <r>
      <rPr>
        <sz val="10"/>
        <color theme="1"/>
        <rFont val="ＭＳ Ｐ明朝"/>
        <family val="1"/>
        <charset val="128"/>
      </rPr>
      <t>賞与引当金繰入額</t>
    </r>
  </si>
  <si>
    <r>
      <t>■■■</t>
    </r>
    <r>
      <rPr>
        <sz val="10"/>
        <color theme="1"/>
        <rFont val="ＭＳ Ｐ明朝"/>
        <family val="1"/>
        <charset val="128"/>
      </rPr>
      <t>減価償却費</t>
    </r>
  </si>
  <si>
    <r>
      <t>■■■</t>
    </r>
    <r>
      <rPr>
        <sz val="10"/>
        <color theme="1"/>
        <rFont val="ＭＳ Ｐ明朝"/>
        <family val="1"/>
        <charset val="128"/>
      </rPr>
      <t>雑費</t>
    </r>
  </si>
  <si>
    <r>
      <t>■■■</t>
    </r>
    <r>
      <rPr>
        <sz val="10"/>
        <color theme="1"/>
        <rFont val="ＭＳ Ｐ明朝"/>
        <family val="1"/>
        <charset val="128"/>
      </rPr>
      <t>産直共同購入仕入高</t>
    </r>
  </si>
  <si>
    <r>
      <t>■■■</t>
    </r>
    <r>
      <rPr>
        <sz val="10"/>
        <color theme="1"/>
        <rFont val="ＭＳ Ｐ明朝"/>
        <family val="1"/>
        <charset val="128"/>
      </rPr>
      <t>役員報酬</t>
    </r>
  </si>
  <si>
    <r>
      <t>■■■</t>
    </r>
    <r>
      <rPr>
        <sz val="10"/>
        <color theme="1"/>
        <rFont val="ＭＳ Ｐ明朝"/>
        <family val="1"/>
        <charset val="128"/>
      </rPr>
      <t>会議費</t>
    </r>
  </si>
  <si>
    <r>
      <t>■■■</t>
    </r>
    <r>
      <rPr>
        <sz val="10"/>
        <color theme="1"/>
        <rFont val="ＭＳ Ｐ明朝"/>
        <family val="1"/>
        <charset val="128"/>
      </rPr>
      <t>諸会費</t>
    </r>
  </si>
  <si>
    <r>
      <t>■■■</t>
    </r>
    <r>
      <rPr>
        <sz val="10"/>
        <color theme="1"/>
        <rFont val="ＭＳ Ｐ明朝"/>
        <family val="1"/>
        <charset val="128"/>
      </rPr>
      <t>租税公課</t>
    </r>
  </si>
  <si>
    <r>
      <t>■■■</t>
    </r>
    <r>
      <rPr>
        <sz val="10"/>
        <color theme="1"/>
        <rFont val="ＭＳ Ｐ明朝"/>
        <family val="1"/>
        <charset val="128"/>
      </rPr>
      <t>保守委託料</t>
    </r>
  </si>
  <si>
    <r>
      <t>■</t>
    </r>
    <r>
      <rPr>
        <b/>
        <sz val="10"/>
        <color theme="1"/>
        <rFont val="ＭＳ Ｐゴシック"/>
        <family val="3"/>
        <charset val="128"/>
      </rPr>
      <t>2.経常外増減の部</t>
    </r>
  </si>
  <si>
    <r>
      <t>■■</t>
    </r>
    <r>
      <rPr>
        <b/>
        <sz val="10"/>
        <color theme="1"/>
        <rFont val="ＭＳ Ｐゴシック"/>
        <family val="3"/>
        <charset val="128"/>
      </rPr>
      <t>(1)経常外収益</t>
    </r>
  </si>
  <si>
    <r>
      <t>■■</t>
    </r>
    <r>
      <rPr>
        <b/>
        <sz val="10"/>
        <color theme="1"/>
        <rFont val="ＭＳ Ｐゴシック"/>
        <family val="3"/>
        <charset val="128"/>
      </rPr>
      <t>(2)経常外費用</t>
    </r>
  </si>
  <si>
    <r>
      <t>■■■</t>
    </r>
    <r>
      <rPr>
        <sz val="10"/>
        <color theme="1"/>
        <rFont val="ＭＳ Ｐ明朝"/>
        <family val="1"/>
        <charset val="128"/>
      </rPr>
      <t>法人税、住民税及び事業税</t>
    </r>
  </si>
  <si>
    <r>
      <t>■</t>
    </r>
    <r>
      <rPr>
        <b/>
        <sz val="10"/>
        <color theme="1"/>
        <rFont val="ＭＳ Ｐゴシック"/>
        <family val="3"/>
        <charset val="128"/>
      </rPr>
      <t>正味財産期首残高</t>
    </r>
  </si>
  <si>
    <r>
      <t>■</t>
    </r>
    <r>
      <rPr>
        <b/>
        <sz val="10"/>
        <color theme="1"/>
        <rFont val="ＭＳ Ｐゴシック"/>
        <family val="3"/>
        <charset val="128"/>
      </rPr>
      <t>正味財産期末残高</t>
    </r>
  </si>
  <si>
    <r>
      <t>■■■</t>
    </r>
    <r>
      <rPr>
        <sz val="10"/>
        <color theme="1"/>
        <rFont val="ＭＳ Ｐ明朝"/>
        <family val="1"/>
        <charset val="128"/>
      </rPr>
      <t>受取会費・入会金</t>
    </r>
    <phoneticPr fontId="2"/>
  </si>
  <si>
    <t>第４号議案</t>
    <rPh sb="0" eb="1">
      <t>ダイ</t>
    </rPh>
    <rPh sb="2" eb="3">
      <t>ゴウ</t>
    </rPh>
    <rPh sb="3" eb="5">
      <t>ギアン</t>
    </rPh>
    <phoneticPr fontId="5"/>
  </si>
  <si>
    <r>
      <t>■</t>
    </r>
    <r>
      <rPr>
        <b/>
        <sz val="10"/>
        <color theme="1"/>
        <rFont val="ＭＳ Ｐゴシック"/>
        <family val="3"/>
        <charset val="128"/>
      </rPr>
      <t>1.経常増減の部</t>
    </r>
    <phoneticPr fontId="2"/>
  </si>
  <si>
    <r>
      <t>■</t>
    </r>
    <r>
      <rPr>
        <b/>
        <sz val="10"/>
        <color theme="1"/>
        <rFont val="ＭＳ Ｐゴシック"/>
        <family val="3"/>
        <charset val="128"/>
      </rPr>
      <t>(1)経常収益</t>
    </r>
    <phoneticPr fontId="2"/>
  </si>
  <si>
    <t>100件</t>
    <rPh sb="3" eb="4">
      <t>ケン</t>
    </rPh>
    <phoneticPr fontId="2"/>
  </si>
  <si>
    <r>
      <t>■■■■</t>
    </r>
    <r>
      <rPr>
        <sz val="9"/>
        <color theme="1"/>
        <rFont val="ＭＳ Ｐ明朝"/>
        <family val="1"/>
        <charset val="128"/>
      </rPr>
      <t>居宅・重度訪問、同行援護事業収益</t>
    </r>
  </si>
  <si>
    <r>
      <t>■</t>
    </r>
    <r>
      <rPr>
        <b/>
        <sz val="10"/>
        <color theme="1"/>
        <rFont val="ＭＳ Ｐゴシック"/>
        <family val="3"/>
        <charset val="128"/>
      </rPr>
      <t>(2)経常費用</t>
    </r>
    <phoneticPr fontId="2"/>
  </si>
  <si>
    <t xml:space="preserve">       事業費</t>
    <phoneticPr fontId="2"/>
  </si>
  <si>
    <t>社保事業主負担分</t>
    <rPh sb="0" eb="2">
      <t>シャホ</t>
    </rPh>
    <rPh sb="2" eb="5">
      <t>ジギョウヌシ</t>
    </rPh>
    <rPh sb="5" eb="8">
      <t>フタンブン</t>
    </rPh>
    <phoneticPr fontId="2"/>
  </si>
  <si>
    <t>車検あり</t>
    <rPh sb="0" eb="2">
      <t>シャケン</t>
    </rPh>
    <phoneticPr fontId="2"/>
  </si>
  <si>
    <t>介護・福祉処遇</t>
    <rPh sb="0" eb="2">
      <t>カイゴ</t>
    </rPh>
    <rPh sb="3" eb="5">
      <t>フクシ</t>
    </rPh>
    <rPh sb="5" eb="7">
      <t>ショグウ</t>
    </rPh>
    <phoneticPr fontId="2"/>
  </si>
  <si>
    <r>
      <t>■■</t>
    </r>
    <r>
      <rPr>
        <sz val="10"/>
        <color theme="1"/>
        <rFont val="ＭＳ Ｐゴシック"/>
        <family val="3"/>
        <charset val="128"/>
      </rPr>
      <t>管理費</t>
    </r>
    <phoneticPr fontId="2"/>
  </si>
  <si>
    <t>法人全体経費</t>
    <rPh sb="0" eb="2">
      <t>ホウジン</t>
    </rPh>
    <rPh sb="2" eb="4">
      <t>ゼンタイ</t>
    </rPh>
    <rPh sb="4" eb="6">
      <t>ケイヒ</t>
    </rPh>
    <phoneticPr fontId="2"/>
  </si>
  <si>
    <t>理事長</t>
    <rPh sb="0" eb="3">
      <t>リジチョウ</t>
    </rPh>
    <phoneticPr fontId="2"/>
  </si>
  <si>
    <t>法人労働保険料含む</t>
    <rPh sb="0" eb="2">
      <t>ホウジン</t>
    </rPh>
    <rPh sb="2" eb="4">
      <t>ロウドウ</t>
    </rPh>
    <rPh sb="4" eb="7">
      <t>ホケンリョウ</t>
    </rPh>
    <rPh sb="7" eb="8">
      <t>フク</t>
    </rPh>
    <phoneticPr fontId="2"/>
  </si>
  <si>
    <t>年末活動費含む</t>
    <rPh sb="0" eb="2">
      <t>ネンマツ</t>
    </rPh>
    <rPh sb="2" eb="4">
      <t>カツドウ</t>
    </rPh>
    <rPh sb="4" eb="5">
      <t>ヒ</t>
    </rPh>
    <rPh sb="5" eb="6">
      <t>フク</t>
    </rPh>
    <phoneticPr fontId="2"/>
  </si>
  <si>
    <t>理事会開催経費</t>
    <rPh sb="0" eb="3">
      <t>リジカイ</t>
    </rPh>
    <rPh sb="3" eb="5">
      <t>カイサイ</t>
    </rPh>
    <rPh sb="5" eb="7">
      <t>ケイヒ</t>
    </rPh>
    <phoneticPr fontId="2"/>
  </si>
  <si>
    <t>税理士社労士報酬含む</t>
    <rPh sb="0" eb="3">
      <t>ゼイリシ</t>
    </rPh>
    <rPh sb="3" eb="6">
      <t>シャロウシ</t>
    </rPh>
    <rPh sb="6" eb="8">
      <t>ホウシュウ</t>
    </rPh>
    <rPh sb="8" eb="9">
      <t>フク</t>
    </rPh>
    <phoneticPr fontId="2"/>
  </si>
  <si>
    <t>パソコンソフト保守</t>
    <rPh sb="7" eb="9">
      <t>ホシュ</t>
    </rPh>
    <phoneticPr fontId="2"/>
  </si>
  <si>
    <r>
      <t>■</t>
    </r>
    <r>
      <rPr>
        <b/>
        <sz val="10"/>
        <color theme="1"/>
        <rFont val="ＭＳ Ｐゴシック"/>
        <family val="3"/>
        <charset val="128"/>
      </rPr>
      <t>当期経常増減額(1)-(2)</t>
    </r>
    <phoneticPr fontId="2"/>
  </si>
  <si>
    <t>市都民税</t>
    <rPh sb="0" eb="1">
      <t>シ</t>
    </rPh>
    <rPh sb="1" eb="3">
      <t>トミン</t>
    </rPh>
    <rPh sb="3" eb="4">
      <t>ゼイ</t>
    </rPh>
    <phoneticPr fontId="2"/>
  </si>
  <si>
    <r>
      <t>■</t>
    </r>
    <r>
      <rPr>
        <b/>
        <sz val="10"/>
        <color theme="1"/>
        <rFont val="ＭＳ Ｐゴシック"/>
        <family val="3"/>
        <charset val="128"/>
      </rPr>
      <t>当期経常外増減額(1)-(2)</t>
    </r>
    <rPh sb="5" eb="6">
      <t>ガイ</t>
    </rPh>
    <phoneticPr fontId="2"/>
  </si>
  <si>
    <t xml:space="preserve">   3.他会計振替額</t>
    <phoneticPr fontId="2"/>
  </si>
  <si>
    <r>
      <t>■</t>
    </r>
    <r>
      <rPr>
        <b/>
        <sz val="10"/>
        <color theme="1"/>
        <rFont val="ＭＳ Ｐゴシック"/>
        <family val="3"/>
        <charset val="128"/>
      </rPr>
      <t>当期正味財産増減額1+2+3</t>
    </r>
    <phoneticPr fontId="2"/>
  </si>
  <si>
    <t>85人</t>
    <rPh sb="2" eb="3">
      <t>ニン</t>
    </rPh>
    <phoneticPr fontId="2"/>
  </si>
  <si>
    <r>
      <t>■■■　</t>
    </r>
    <r>
      <rPr>
        <sz val="10"/>
        <color theme="1"/>
        <rFont val="ＭＳ Ｐゴシック"/>
        <family val="3"/>
        <charset val="128"/>
      </rPr>
      <t>受取地方公共団体補助金</t>
    </r>
    <rPh sb="4" eb="6">
      <t>ウケトリ</t>
    </rPh>
    <rPh sb="6" eb="8">
      <t>チホウ</t>
    </rPh>
    <rPh sb="8" eb="10">
      <t>コウキョウ</t>
    </rPh>
    <rPh sb="10" eb="12">
      <t>ダンタイ</t>
    </rPh>
    <rPh sb="12" eb="15">
      <t>ホジョキン</t>
    </rPh>
    <phoneticPr fontId="2"/>
  </si>
  <si>
    <r>
      <t>■■■　</t>
    </r>
    <r>
      <rPr>
        <sz val="10"/>
        <color theme="1"/>
        <rFont val="ＭＳ Ｐゴシック"/>
        <family val="3"/>
        <charset val="128"/>
      </rPr>
      <t>受取民間助成金等</t>
    </r>
    <rPh sb="6" eb="8">
      <t>ミンカン</t>
    </rPh>
    <phoneticPr fontId="2"/>
  </si>
  <si>
    <t>ボランティア慰労</t>
    <rPh sb="6" eb="8">
      <t>イロウ</t>
    </rPh>
    <phoneticPr fontId="2"/>
  </si>
  <si>
    <t>ヘルパー慰労</t>
    <rPh sb="4" eb="6">
      <t>イロウ</t>
    </rPh>
    <phoneticPr fontId="2"/>
  </si>
  <si>
    <t>本部従事者3名</t>
    <rPh sb="0" eb="2">
      <t>ホンブ</t>
    </rPh>
    <rPh sb="2" eb="4">
      <t>ジュウジ</t>
    </rPh>
    <rPh sb="4" eb="5">
      <t>シャ</t>
    </rPh>
    <rPh sb="6" eb="7">
      <t>メイ</t>
    </rPh>
    <phoneticPr fontId="2"/>
  </si>
  <si>
    <t>13000食</t>
    <rPh sb="5" eb="6">
      <t>ショク</t>
    </rPh>
    <phoneticPr fontId="2"/>
  </si>
  <si>
    <t>八王子市配食8千食以上</t>
    <rPh sb="0" eb="4">
      <t>ハチオウジシ</t>
    </rPh>
    <rPh sb="4" eb="5">
      <t>ハイ</t>
    </rPh>
    <rPh sb="5" eb="6">
      <t>ショク</t>
    </rPh>
    <rPh sb="7" eb="8">
      <t>セン</t>
    </rPh>
    <rPh sb="8" eb="9">
      <t>ショク</t>
    </rPh>
    <rPh sb="9" eb="11">
      <t>イジョウ</t>
    </rPh>
    <phoneticPr fontId="2"/>
  </si>
  <si>
    <t>車両・ｺﾝﾍﾞｯｸ等</t>
    <rPh sb="0" eb="2">
      <t>シャリョウ</t>
    </rPh>
    <rPh sb="9" eb="10">
      <t>ナド</t>
    </rPh>
    <phoneticPr fontId="2"/>
  </si>
  <si>
    <t>消費税・車両税</t>
    <rPh sb="0" eb="3">
      <t>ショウヒゼイ</t>
    </rPh>
    <rPh sb="4" eb="6">
      <t>シャリョウ</t>
    </rPh>
    <rPh sb="6" eb="7">
      <t>ゼイ</t>
    </rPh>
    <phoneticPr fontId="2"/>
  </si>
  <si>
    <t>配食サービス</t>
    <rPh sb="0" eb="1">
      <t>ハイ</t>
    </rPh>
    <rPh sb="1" eb="2">
      <t>ショク</t>
    </rPh>
    <phoneticPr fontId="2"/>
  </si>
  <si>
    <t>資格取得研修補助</t>
    <rPh sb="0" eb="2">
      <t>シカク</t>
    </rPh>
    <rPh sb="2" eb="4">
      <t>シュトク</t>
    </rPh>
    <rPh sb="4" eb="6">
      <t>ケンシュウ</t>
    </rPh>
    <rPh sb="6" eb="8">
      <t>ホジョ</t>
    </rPh>
    <phoneticPr fontId="2"/>
  </si>
  <si>
    <t>配達経費ガソリン代</t>
    <rPh sb="0" eb="2">
      <t>ハイタツ</t>
    </rPh>
    <rPh sb="2" eb="4">
      <t>ケイヒ</t>
    </rPh>
    <rPh sb="8" eb="9">
      <t>ダイ</t>
    </rPh>
    <phoneticPr fontId="2"/>
  </si>
  <si>
    <t>八王子介護連絡協議会</t>
    <rPh sb="0" eb="3">
      <t>ハチオウジ</t>
    </rPh>
    <rPh sb="3" eb="5">
      <t>カイゴ</t>
    </rPh>
    <rPh sb="5" eb="7">
      <t>レンラク</t>
    </rPh>
    <rPh sb="7" eb="10">
      <t>キョウギカイ</t>
    </rPh>
    <phoneticPr fontId="2"/>
  </si>
  <si>
    <t>主に処遇改善一時金</t>
    <rPh sb="0" eb="1">
      <t>オモ</t>
    </rPh>
    <rPh sb="2" eb="4">
      <t>ショグウ</t>
    </rPh>
    <rPh sb="4" eb="6">
      <t>カイゼン</t>
    </rPh>
    <rPh sb="6" eb="9">
      <t>イチジキン</t>
    </rPh>
    <phoneticPr fontId="2"/>
  </si>
  <si>
    <t>社会福祉総合保険</t>
    <rPh sb="0" eb="2">
      <t>シャカイ</t>
    </rPh>
    <rPh sb="2" eb="4">
      <t>フクシ</t>
    </rPh>
    <rPh sb="4" eb="6">
      <t>ソウゴウ</t>
    </rPh>
    <rPh sb="6" eb="8">
      <t>ホケン</t>
    </rPh>
    <phoneticPr fontId="2"/>
  </si>
  <si>
    <t>配食ボラ</t>
    <rPh sb="0" eb="1">
      <t>ハイ</t>
    </rPh>
    <rPh sb="1" eb="2">
      <t>ショク</t>
    </rPh>
    <phoneticPr fontId="2"/>
  </si>
  <si>
    <t>郵便代・電話代</t>
    <rPh sb="0" eb="2">
      <t>ユウビン</t>
    </rPh>
    <rPh sb="2" eb="3">
      <t>ダイ</t>
    </rPh>
    <rPh sb="4" eb="7">
      <t>デンワダイ</t>
    </rPh>
    <phoneticPr fontId="2"/>
  </si>
  <si>
    <t>事業備品</t>
    <rPh sb="0" eb="2">
      <t>ジギョウ</t>
    </rPh>
    <rPh sb="2" eb="4">
      <t>ビヒン</t>
    </rPh>
    <phoneticPr fontId="2"/>
  </si>
  <si>
    <t>事務消耗品</t>
    <rPh sb="0" eb="2">
      <t>ジム</t>
    </rPh>
    <rPh sb="2" eb="4">
      <t>ショウモウ</t>
    </rPh>
    <rPh sb="4" eb="5">
      <t>ヒン</t>
    </rPh>
    <phoneticPr fontId="2"/>
  </si>
  <si>
    <t>参考図書</t>
    <rPh sb="0" eb="2">
      <t>サンコウ</t>
    </rPh>
    <rPh sb="2" eb="4">
      <t>トショ</t>
    </rPh>
    <phoneticPr fontId="2"/>
  </si>
  <si>
    <t>ｺﾋﾟｰ代</t>
    <rPh sb="4" eb="5">
      <t>ダイ</t>
    </rPh>
    <phoneticPr fontId="2"/>
  </si>
  <si>
    <t>電気・ガス・水道</t>
    <rPh sb="0" eb="2">
      <t>デンキ</t>
    </rPh>
    <rPh sb="6" eb="8">
      <t>スイドウ</t>
    </rPh>
    <phoneticPr fontId="2"/>
  </si>
  <si>
    <t>101号・厨房</t>
    <rPh sb="3" eb="4">
      <t>ゴウ</t>
    </rPh>
    <rPh sb="5" eb="7">
      <t>チュウボウ</t>
    </rPh>
    <phoneticPr fontId="2"/>
  </si>
  <si>
    <t>駐車場・ﾊﾟｿｺﾝﾘｰｽ</t>
    <rPh sb="0" eb="3">
      <t>チュウシャジョウ</t>
    </rPh>
    <phoneticPr fontId="2"/>
  </si>
  <si>
    <t>火災保険</t>
    <rPh sb="0" eb="2">
      <t>カサイ</t>
    </rPh>
    <rPh sb="2" eb="4">
      <t>ホケン</t>
    </rPh>
    <phoneticPr fontId="2"/>
  </si>
  <si>
    <t>出張旅費</t>
    <rPh sb="0" eb="2">
      <t>シュッチョウ</t>
    </rPh>
    <rPh sb="2" eb="4">
      <t>リョヒ</t>
    </rPh>
    <phoneticPr fontId="2"/>
  </si>
  <si>
    <r>
      <t>■■■　</t>
    </r>
    <r>
      <rPr>
        <sz val="10"/>
        <color theme="1"/>
        <rFont val="ＭＳ Ｐゴシック"/>
        <family val="3"/>
        <charset val="128"/>
      </rPr>
      <t>受取国庫補助金</t>
    </r>
    <rPh sb="6" eb="8">
      <t>コッコ</t>
    </rPh>
    <rPh sb="8" eb="11">
      <t>ホジョキン</t>
    </rPh>
    <phoneticPr fontId="2"/>
  </si>
  <si>
    <t>短時間正社員助成</t>
    <rPh sb="0" eb="6">
      <t>タンジカンセイシャイン</t>
    </rPh>
    <rPh sb="6" eb="8">
      <t>ジョセイ</t>
    </rPh>
    <phoneticPr fontId="2"/>
  </si>
  <si>
    <r>
      <t>■■■■</t>
    </r>
    <r>
      <rPr>
        <sz val="9"/>
        <color theme="1"/>
        <rFont val="ＭＳ Ｐ明朝"/>
        <family val="1"/>
        <charset val="128"/>
      </rPr>
      <t>助け合いヘルパー派遣事業収益</t>
    </r>
  </si>
  <si>
    <t>民医連新聞購読</t>
    <rPh sb="0" eb="1">
      <t>タミ</t>
    </rPh>
    <rPh sb="1" eb="2">
      <t>イ</t>
    </rPh>
    <rPh sb="2" eb="3">
      <t>レン</t>
    </rPh>
    <rPh sb="3" eb="5">
      <t>シンブン</t>
    </rPh>
    <rPh sb="5" eb="7">
      <t>コウドク</t>
    </rPh>
    <phoneticPr fontId="2"/>
  </si>
  <si>
    <t>2017年 1 月 1 日 から2017 年 12 月 31 日 まで</t>
    <phoneticPr fontId="2"/>
  </si>
  <si>
    <t>月750Ｈ</t>
    <rPh sb="0" eb="1">
      <t>ツキ</t>
    </rPh>
    <phoneticPr fontId="2"/>
  </si>
  <si>
    <t>要介護40人予防15人</t>
    <rPh sb="0" eb="3">
      <t>ヨウカイゴ</t>
    </rPh>
    <rPh sb="5" eb="6">
      <t>ニン</t>
    </rPh>
    <rPh sb="6" eb="8">
      <t>ヨボウ</t>
    </rPh>
    <rPh sb="10" eb="11">
      <t>ニン</t>
    </rPh>
    <phoneticPr fontId="2"/>
  </si>
  <si>
    <t>月370Ｈ</t>
    <rPh sb="0" eb="1">
      <t>ツキ</t>
    </rPh>
    <phoneticPr fontId="2"/>
  </si>
  <si>
    <t>月180Ｈ</t>
    <rPh sb="0" eb="1">
      <t>ツキ</t>
    </rPh>
    <phoneticPr fontId="2"/>
  </si>
  <si>
    <t>常勤1.5名非常勤1名</t>
    <rPh sb="0" eb="2">
      <t>ジョウキン</t>
    </rPh>
    <rPh sb="5" eb="6">
      <t>メイ</t>
    </rPh>
    <rPh sb="6" eb="9">
      <t>ヒジョウキン</t>
    </rPh>
    <rPh sb="10" eb="11">
      <t>メイ</t>
    </rPh>
    <phoneticPr fontId="2"/>
  </si>
  <si>
    <t>科目存置</t>
    <rPh sb="0" eb="2">
      <t>カモク</t>
    </rPh>
    <rPh sb="2" eb="4">
      <t>ソンチ</t>
    </rPh>
    <phoneticPr fontId="2"/>
  </si>
  <si>
    <t>常勤5.5名非常勤40名</t>
    <rPh sb="0" eb="2">
      <t>ジョウキン</t>
    </rPh>
    <rPh sb="5" eb="6">
      <t>メイ</t>
    </rPh>
    <rPh sb="6" eb="9">
      <t>ヒジョウキン</t>
    </rPh>
    <rPh sb="11" eb="12">
      <t>メイ</t>
    </rPh>
    <phoneticPr fontId="2"/>
  </si>
  <si>
    <t>退職共済5.5名</t>
    <rPh sb="0" eb="2">
      <t>タイショク</t>
    </rPh>
    <rPh sb="2" eb="4">
      <t>キョウサイ</t>
    </rPh>
    <rPh sb="7" eb="8">
      <t>メイ</t>
    </rPh>
    <phoneticPr fontId="2"/>
  </si>
  <si>
    <t>常勤1.5名</t>
    <rPh sb="0" eb="2">
      <t>ジョウキン</t>
    </rPh>
    <rPh sb="5" eb="6">
      <t>メイ</t>
    </rPh>
    <phoneticPr fontId="2"/>
  </si>
  <si>
    <t>フェスタ負担金含む</t>
    <rPh sb="4" eb="7">
      <t>フタンキン</t>
    </rPh>
    <rPh sb="7" eb="8">
      <t>フク</t>
    </rPh>
    <phoneticPr fontId="2"/>
  </si>
  <si>
    <t>月50Ｈ</t>
    <rPh sb="0" eb="1">
      <t>ツキ</t>
    </rPh>
    <phoneticPr fontId="2"/>
  </si>
  <si>
    <r>
      <t>■■■</t>
    </r>
    <r>
      <rPr>
        <sz val="10"/>
        <color theme="1"/>
        <rFont val="ＭＳ Ｐ明朝"/>
        <family val="1"/>
        <charset val="128"/>
      </rPr>
      <t>その他収益</t>
    </r>
    <phoneticPr fontId="2"/>
  </si>
  <si>
    <t>2017年　活動予算書（案）</t>
    <rPh sb="4" eb="5">
      <t>ネン</t>
    </rPh>
    <rPh sb="8" eb="10">
      <t>ヨサン</t>
    </rPh>
    <rPh sb="12" eb="13">
      <t>アン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</si>
</sst>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FFFF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FFFFFF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FFFFFF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112">
    <xf numFmtId="0" fontId="0" fillId="0" borderId="0" xfId="0">
      <alignment vertical="center"/>
    </xf>
    <xf numFmtId="0" fontId="4" fillId="0" borderId="0" xfId="2" applyFont="1">
      <alignment vertical="center"/>
    </xf>
    <xf numFmtId="0" fontId="6" fillId="0" borderId="8" xfId="3" applyBorder="1">
      <alignment vertical="center"/>
    </xf>
    <xf numFmtId="0" fontId="6" fillId="0" borderId="10" xfId="3" applyBorder="1">
      <alignment vertical="center"/>
    </xf>
    <xf numFmtId="0" fontId="6" fillId="0" borderId="0" xfId="3">
      <alignment vertical="center"/>
    </xf>
    <xf numFmtId="0" fontId="6" fillId="0" borderId="11" xfId="3" applyBorder="1">
      <alignment vertical="center"/>
    </xf>
    <xf numFmtId="0" fontId="6" fillId="0" borderId="12" xfId="3" applyBorder="1">
      <alignment vertical="center"/>
    </xf>
    <xf numFmtId="0" fontId="4" fillId="0" borderId="11" xfId="2" applyFont="1" applyBorder="1">
      <alignment vertical="center"/>
    </xf>
    <xf numFmtId="0" fontId="4" fillId="0" borderId="0" xfId="2" applyFont="1" applyBorder="1">
      <alignment vertical="center"/>
    </xf>
    <xf numFmtId="0" fontId="4" fillId="0" borderId="0" xfId="2" applyFont="1" applyBorder="1" applyAlignment="1"/>
    <xf numFmtId="0" fontId="4" fillId="0" borderId="12" xfId="2" applyFont="1" applyBorder="1">
      <alignment vertical="center"/>
    </xf>
    <xf numFmtId="0" fontId="6" fillId="0" borderId="0" xfId="3" applyBorder="1" applyAlignment="1">
      <alignment vertical="center" wrapText="1"/>
    </xf>
    <xf numFmtId="0" fontId="10" fillId="0" borderId="0" xfId="3" applyFont="1" applyBorder="1" applyAlignment="1">
      <alignment horizontal="right" vertical="center" wrapText="1"/>
    </xf>
    <xf numFmtId="0" fontId="6" fillId="0" borderId="11" xfId="3" applyBorder="1" applyAlignment="1">
      <alignment horizontal="center" vertical="center"/>
    </xf>
    <xf numFmtId="0" fontId="10" fillId="0" borderId="15" xfId="3" applyFont="1" applyBorder="1" applyAlignment="1">
      <alignment horizontal="center" vertical="center" wrapText="1"/>
    </xf>
    <xf numFmtId="0" fontId="6" fillId="0" borderId="12" xfId="3" applyBorder="1" applyAlignment="1">
      <alignment horizontal="center" vertical="center"/>
    </xf>
    <xf numFmtId="0" fontId="6" fillId="0" borderId="0" xfId="3" applyAlignment="1">
      <alignment horizontal="center" vertical="center"/>
    </xf>
    <xf numFmtId="0" fontId="11" fillId="0" borderId="16" xfId="3" applyFont="1" applyBorder="1" applyAlignment="1">
      <alignment vertical="center" wrapText="1"/>
    </xf>
    <xf numFmtId="0" fontId="6" fillId="0" borderId="16" xfId="3" applyBorder="1" applyAlignment="1">
      <alignment vertical="center" wrapText="1"/>
    </xf>
    <xf numFmtId="0" fontId="6" fillId="0" borderId="17" xfId="3" applyBorder="1" applyAlignment="1">
      <alignment vertical="center" wrapText="1"/>
    </xf>
    <xf numFmtId="0" fontId="14" fillId="0" borderId="16" xfId="3" applyFont="1" applyBorder="1" applyAlignment="1">
      <alignment vertical="center" wrapText="1"/>
    </xf>
    <xf numFmtId="3" fontId="8" fillId="0" borderId="16" xfId="3" applyNumberFormat="1" applyFont="1" applyBorder="1" applyAlignment="1">
      <alignment horizontal="right" vertical="center" wrapText="1"/>
    </xf>
    <xf numFmtId="0" fontId="8" fillId="0" borderId="16" xfId="3" applyFont="1" applyBorder="1" applyAlignment="1">
      <alignment horizontal="right" vertical="center" wrapText="1"/>
    </xf>
    <xf numFmtId="3" fontId="8" fillId="0" borderId="17" xfId="3" applyNumberFormat="1" applyFont="1" applyBorder="1" applyAlignment="1">
      <alignment horizontal="right" vertical="center" wrapText="1"/>
    </xf>
    <xf numFmtId="0" fontId="16" fillId="0" borderId="16" xfId="3" applyFont="1" applyBorder="1" applyAlignment="1">
      <alignment vertical="center" wrapText="1"/>
    </xf>
    <xf numFmtId="0" fontId="11" fillId="0" borderId="16" xfId="2" applyFont="1" applyBorder="1" applyAlignment="1">
      <alignment vertical="center" wrapText="1"/>
    </xf>
    <xf numFmtId="0" fontId="6" fillId="0" borderId="0" xfId="3" applyBorder="1">
      <alignment vertical="center"/>
    </xf>
    <xf numFmtId="0" fontId="6" fillId="0" borderId="1" xfId="3" applyBorder="1">
      <alignment vertical="center"/>
    </xf>
    <xf numFmtId="0" fontId="6" fillId="0" borderId="6" xfId="3" applyBorder="1">
      <alignment vertical="center"/>
    </xf>
    <xf numFmtId="0" fontId="6" fillId="0" borderId="2" xfId="3" applyBorder="1">
      <alignment vertical="center"/>
    </xf>
    <xf numFmtId="0" fontId="7" fillId="0" borderId="9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1" fillId="0" borderId="21" xfId="3" applyFont="1" applyBorder="1" applyAlignment="1">
      <alignment vertical="center" wrapText="1"/>
    </xf>
    <xf numFmtId="3" fontId="18" fillId="0" borderId="21" xfId="3" applyNumberFormat="1" applyFont="1" applyBorder="1" applyAlignment="1">
      <alignment vertical="center" wrapText="1"/>
    </xf>
    <xf numFmtId="3" fontId="18" fillId="0" borderId="3" xfId="3" applyNumberFormat="1" applyFont="1" applyBorder="1" applyAlignment="1">
      <alignment vertical="center" wrapText="1"/>
    </xf>
    <xf numFmtId="3" fontId="19" fillId="0" borderId="3" xfId="3" applyNumberFormat="1" applyFont="1" applyBorder="1" applyAlignment="1">
      <alignment vertical="center" wrapText="1"/>
    </xf>
    <xf numFmtId="0" fontId="14" fillId="0" borderId="3" xfId="3" applyFont="1" applyBorder="1" applyAlignment="1">
      <alignment vertical="center" wrapText="1"/>
    </xf>
    <xf numFmtId="3" fontId="8" fillId="0" borderId="3" xfId="3" applyNumberFormat="1" applyFont="1" applyBorder="1" applyAlignment="1">
      <alignment horizontal="right" vertical="center" wrapText="1"/>
    </xf>
    <xf numFmtId="0" fontId="8" fillId="0" borderId="3" xfId="3" applyFont="1" applyBorder="1" applyAlignment="1">
      <alignment horizontal="right" vertical="center" wrapText="1"/>
    </xf>
    <xf numFmtId="3" fontId="20" fillId="0" borderId="3" xfId="3" applyNumberFormat="1" applyFont="1" applyBorder="1" applyAlignment="1">
      <alignment horizontal="right" vertical="center" wrapText="1"/>
    </xf>
    <xf numFmtId="0" fontId="12" fillId="0" borderId="3" xfId="3" applyFont="1" applyBorder="1" applyAlignment="1">
      <alignment vertical="center" wrapText="1"/>
    </xf>
    <xf numFmtId="0" fontId="8" fillId="0" borderId="3" xfId="3" applyFont="1" applyBorder="1" applyAlignment="1">
      <alignment vertical="center" wrapText="1"/>
    </xf>
    <xf numFmtId="3" fontId="21" fillId="0" borderId="3" xfId="3" applyNumberFormat="1" applyFont="1" applyBorder="1" applyAlignment="1">
      <alignment horizontal="right" vertical="center" wrapText="1"/>
    </xf>
    <xf numFmtId="0" fontId="12" fillId="0" borderId="22" xfId="3" applyFont="1" applyBorder="1" applyAlignment="1">
      <alignment vertical="center" wrapText="1"/>
    </xf>
    <xf numFmtId="3" fontId="8" fillId="0" borderId="3" xfId="3" applyNumberFormat="1" applyFont="1" applyBorder="1" applyAlignment="1">
      <alignment vertical="center" wrapText="1"/>
    </xf>
    <xf numFmtId="3" fontId="20" fillId="0" borderId="17" xfId="3" applyNumberFormat="1" applyFont="1" applyBorder="1" applyAlignment="1">
      <alignment horizontal="right" vertical="center" wrapText="1"/>
    </xf>
    <xf numFmtId="0" fontId="22" fillId="0" borderId="16" xfId="3" applyFont="1" applyBorder="1" applyAlignment="1">
      <alignment vertical="center" wrapText="1"/>
    </xf>
    <xf numFmtId="3" fontId="6" fillId="0" borderId="17" xfId="3" applyNumberFormat="1" applyFont="1" applyBorder="1" applyAlignment="1">
      <alignment horizontal="right" vertical="center" wrapText="1"/>
    </xf>
    <xf numFmtId="0" fontId="14" fillId="0" borderId="23" xfId="3" applyFont="1" applyBorder="1" applyAlignment="1">
      <alignment vertical="center" wrapText="1"/>
    </xf>
    <xf numFmtId="3" fontId="8" fillId="0" borderId="23" xfId="3" applyNumberFormat="1" applyFont="1" applyBorder="1" applyAlignment="1">
      <alignment horizontal="right" vertical="center" wrapText="1"/>
    </xf>
    <xf numFmtId="0" fontId="8" fillId="0" borderId="23" xfId="3" applyFont="1" applyBorder="1" applyAlignment="1">
      <alignment horizontal="right" vertical="center" wrapText="1"/>
    </xf>
    <xf numFmtId="3" fontId="8" fillId="0" borderId="24" xfId="3" applyNumberFormat="1" applyFont="1" applyBorder="1" applyAlignment="1">
      <alignment horizontal="right" vertical="center" wrapText="1"/>
    </xf>
    <xf numFmtId="3" fontId="20" fillId="0" borderId="24" xfId="3" applyNumberFormat="1" applyFont="1" applyBorder="1" applyAlignment="1">
      <alignment horizontal="right" vertical="center" wrapText="1"/>
    </xf>
    <xf numFmtId="0" fontId="11" fillId="0" borderId="3" xfId="3" applyFont="1" applyBorder="1" applyAlignment="1">
      <alignment vertical="center" wrapText="1"/>
    </xf>
    <xf numFmtId="3" fontId="18" fillId="0" borderId="25" xfId="3" applyNumberFormat="1" applyFont="1" applyBorder="1" applyAlignment="1">
      <alignment vertical="center" wrapText="1"/>
    </xf>
    <xf numFmtId="0" fontId="13" fillId="0" borderId="16" xfId="3" applyFont="1" applyBorder="1" applyAlignment="1">
      <alignment vertical="center" wrapText="1"/>
    </xf>
    <xf numFmtId="3" fontId="24" fillId="0" borderId="16" xfId="3" applyNumberFormat="1" applyFont="1" applyBorder="1" applyAlignment="1">
      <alignment vertical="center" wrapText="1"/>
    </xf>
    <xf numFmtId="3" fontId="24" fillId="0" borderId="3" xfId="3" applyNumberFormat="1" applyFont="1" applyBorder="1" applyAlignment="1">
      <alignment vertical="center" wrapText="1"/>
    </xf>
    <xf numFmtId="0" fontId="16" fillId="0" borderId="8" xfId="3" applyFont="1" applyBorder="1" applyAlignment="1">
      <alignment vertical="center" wrapText="1"/>
    </xf>
    <xf numFmtId="3" fontId="8" fillId="0" borderId="21" xfId="3" applyNumberFormat="1" applyFont="1" applyBorder="1" applyAlignment="1">
      <alignment vertical="center" wrapText="1"/>
    </xf>
    <xf numFmtId="3" fontId="8" fillId="0" borderId="25" xfId="3" applyNumberFormat="1" applyFont="1" applyBorder="1" applyAlignment="1">
      <alignment vertical="center" wrapText="1"/>
    </xf>
    <xf numFmtId="3" fontId="20" fillId="0" borderId="25" xfId="3" applyNumberFormat="1" applyFont="1" applyBorder="1" applyAlignment="1">
      <alignment vertical="center" wrapText="1"/>
    </xf>
    <xf numFmtId="0" fontId="14" fillId="0" borderId="11" xfId="3" applyFont="1" applyBorder="1" applyAlignment="1">
      <alignment vertical="center" wrapText="1"/>
    </xf>
    <xf numFmtId="38" fontId="8" fillId="0" borderId="16" xfId="1" applyFont="1" applyBorder="1" applyAlignment="1">
      <alignment horizontal="right" vertical="center" wrapText="1"/>
    </xf>
    <xf numFmtId="3" fontId="8" fillId="0" borderId="26" xfId="3" applyNumberFormat="1" applyFont="1" applyBorder="1" applyAlignment="1">
      <alignment horizontal="right" vertical="center" wrapText="1"/>
    </xf>
    <xf numFmtId="0" fontId="14" fillId="0" borderId="1" xfId="3" applyFont="1" applyBorder="1" applyAlignment="1">
      <alignment vertical="center" wrapText="1"/>
    </xf>
    <xf numFmtId="3" fontId="8" fillId="0" borderId="27" xfId="3" applyNumberFormat="1" applyFont="1" applyBorder="1" applyAlignment="1">
      <alignment horizontal="right" vertical="center" wrapText="1"/>
    </xf>
    <xf numFmtId="3" fontId="6" fillId="0" borderId="26" xfId="3" applyNumberFormat="1" applyFont="1" applyBorder="1" applyAlignment="1">
      <alignment horizontal="right" vertical="center" wrapText="1"/>
    </xf>
    <xf numFmtId="0" fontId="14" fillId="0" borderId="24" xfId="3" applyFont="1" applyBorder="1" applyAlignment="1">
      <alignment vertical="center" wrapText="1"/>
    </xf>
    <xf numFmtId="3" fontId="24" fillId="0" borderId="21" xfId="3" applyNumberFormat="1" applyFont="1" applyBorder="1" applyAlignment="1">
      <alignment vertical="center" wrapText="1"/>
    </xf>
    <xf numFmtId="3" fontId="24" fillId="0" borderId="25" xfId="3" applyNumberFormat="1" applyFont="1" applyBorder="1" applyAlignment="1">
      <alignment vertical="center" wrapText="1"/>
    </xf>
    <xf numFmtId="0" fontId="11" fillId="0" borderId="22" xfId="3" applyFont="1" applyBorder="1" applyAlignment="1">
      <alignment vertical="center" wrapText="1"/>
    </xf>
    <xf numFmtId="3" fontId="18" fillId="0" borderId="28" xfId="3" applyNumberFormat="1" applyFont="1" applyBorder="1" applyAlignment="1">
      <alignment horizontal="right" vertical="center" wrapText="1"/>
    </xf>
    <xf numFmtId="3" fontId="18" fillId="0" borderId="22" xfId="3" applyNumberFormat="1" applyFont="1" applyBorder="1" applyAlignment="1">
      <alignment horizontal="right" vertical="center" wrapText="1"/>
    </xf>
    <xf numFmtId="0" fontId="25" fillId="0" borderId="5" xfId="2" applyFont="1" applyBorder="1" applyAlignment="1">
      <alignment vertical="center" wrapText="1"/>
    </xf>
    <xf numFmtId="38" fontId="18" fillId="0" borderId="5" xfId="1" applyFont="1" applyBorder="1" applyAlignment="1">
      <alignment horizontal="right" vertical="center" wrapText="1"/>
    </xf>
    <xf numFmtId="0" fontId="11" fillId="0" borderId="7" xfId="2" applyFont="1" applyBorder="1" applyAlignment="1">
      <alignment vertical="center" wrapText="1"/>
    </xf>
    <xf numFmtId="3" fontId="18" fillId="0" borderId="7" xfId="2" applyNumberFormat="1" applyFont="1" applyBorder="1" applyAlignment="1">
      <alignment horizontal="right" vertical="center" wrapText="1"/>
    </xf>
    <xf numFmtId="3" fontId="24" fillId="0" borderId="29" xfId="2" applyNumberFormat="1" applyFont="1" applyBorder="1" applyAlignment="1">
      <alignment horizontal="right" vertical="center" wrapText="1"/>
    </xf>
    <xf numFmtId="0" fontId="24" fillId="0" borderId="29" xfId="2" applyFont="1" applyBorder="1" applyAlignment="1">
      <alignment horizontal="right" vertical="center" wrapText="1"/>
    </xf>
    <xf numFmtId="3" fontId="24" fillId="0" borderId="30" xfId="2" applyNumberFormat="1" applyFont="1" applyBorder="1" applyAlignment="1">
      <alignment horizontal="right" vertical="center" wrapText="1"/>
    </xf>
    <xf numFmtId="3" fontId="24" fillId="0" borderId="18" xfId="2" applyNumberFormat="1" applyFont="1" applyBorder="1" applyAlignment="1">
      <alignment horizontal="right" vertical="center" wrapText="1"/>
    </xf>
    <xf numFmtId="0" fontId="24" fillId="0" borderId="18" xfId="2" applyFont="1" applyBorder="1" applyAlignment="1">
      <alignment horizontal="right" vertical="center" wrapText="1"/>
    </xf>
    <xf numFmtId="3" fontId="24" fillId="0" borderId="15" xfId="2" applyNumberFormat="1" applyFont="1" applyBorder="1" applyAlignment="1">
      <alignment horizontal="right" vertical="center" wrapText="1"/>
    </xf>
    <xf numFmtId="3" fontId="8" fillId="0" borderId="22" xfId="3" applyNumberFormat="1" applyFont="1" applyBorder="1" applyAlignment="1">
      <alignment horizontal="right" vertical="center" wrapText="1"/>
    </xf>
    <xf numFmtId="0" fontId="8" fillId="0" borderId="22" xfId="3" applyFont="1" applyBorder="1" applyAlignment="1">
      <alignment vertical="center" wrapText="1"/>
    </xf>
    <xf numFmtId="3" fontId="21" fillId="0" borderId="22" xfId="3" applyNumberFormat="1" applyFont="1" applyBorder="1" applyAlignment="1">
      <alignment horizontal="right" vertical="center" wrapText="1"/>
    </xf>
    <xf numFmtId="0" fontId="12" fillId="0" borderId="4" xfId="3" applyFont="1" applyBorder="1" applyAlignment="1">
      <alignment vertical="center" wrapText="1"/>
    </xf>
    <xf numFmtId="3" fontId="8" fillId="0" borderId="4" xfId="3" applyNumberFormat="1" applyFont="1" applyBorder="1" applyAlignment="1">
      <alignment horizontal="right" vertical="center" wrapText="1"/>
    </xf>
    <xf numFmtId="0" fontId="8" fillId="0" borderId="4" xfId="3" applyFont="1" applyBorder="1" applyAlignment="1">
      <alignment vertical="center" wrapText="1"/>
    </xf>
    <xf numFmtId="3" fontId="21" fillId="0" borderId="4" xfId="3" applyNumberFormat="1" applyFont="1" applyBorder="1" applyAlignment="1">
      <alignment horizontal="right" vertical="center" wrapText="1"/>
    </xf>
    <xf numFmtId="0" fontId="12" fillId="0" borderId="31" xfId="3" applyFont="1" applyBorder="1" applyAlignment="1">
      <alignment vertical="center" wrapText="1"/>
    </xf>
    <xf numFmtId="3" fontId="21" fillId="0" borderId="24" xfId="3" applyNumberFormat="1" applyFont="1" applyBorder="1" applyAlignment="1">
      <alignment horizontal="right" vertical="center" wrapText="1"/>
    </xf>
    <xf numFmtId="0" fontId="24" fillId="0" borderId="22" xfId="3" applyFont="1" applyBorder="1" applyAlignment="1">
      <alignment vertical="center" wrapText="1"/>
    </xf>
    <xf numFmtId="3" fontId="24" fillId="0" borderId="22" xfId="3" applyNumberFormat="1" applyFont="1" applyBorder="1" applyAlignment="1">
      <alignment vertical="center" wrapText="1"/>
    </xf>
    <xf numFmtId="38" fontId="24" fillId="0" borderId="22" xfId="1" applyFont="1" applyBorder="1" applyAlignment="1">
      <alignment vertical="center" wrapText="1"/>
    </xf>
    <xf numFmtId="0" fontId="11" fillId="0" borderId="5" xfId="3" applyFont="1" applyBorder="1" applyAlignment="1">
      <alignment vertical="center" wrapText="1"/>
    </xf>
    <xf numFmtId="3" fontId="18" fillId="0" borderId="32" xfId="3" applyNumberFormat="1" applyFont="1" applyBorder="1" applyAlignment="1">
      <alignment horizontal="right" vertical="center" wrapText="1"/>
    </xf>
    <xf numFmtId="3" fontId="18" fillId="0" borderId="5" xfId="3" applyNumberFormat="1" applyFont="1" applyBorder="1" applyAlignment="1">
      <alignment horizontal="right" vertical="center" wrapText="1"/>
    </xf>
    <xf numFmtId="3" fontId="8" fillId="0" borderId="31" xfId="3" applyNumberFormat="1" applyFont="1" applyBorder="1" applyAlignment="1">
      <alignment horizontal="right" vertical="center" wrapText="1"/>
    </xf>
    <xf numFmtId="0" fontId="8" fillId="0" borderId="31" xfId="3" applyFont="1" applyBorder="1" applyAlignment="1">
      <alignment vertical="center" wrapText="1"/>
    </xf>
    <xf numFmtId="3" fontId="21" fillId="0" borderId="31" xfId="3" applyNumberFormat="1" applyFont="1" applyBorder="1" applyAlignment="1">
      <alignment horizontal="right" vertical="center" wrapText="1"/>
    </xf>
    <xf numFmtId="3" fontId="6" fillId="0" borderId="0" xfId="3" applyNumberFormat="1">
      <alignment vertical="center"/>
    </xf>
    <xf numFmtId="3" fontId="6" fillId="0" borderId="27" xfId="3" applyNumberFormat="1" applyFont="1" applyBorder="1" applyAlignment="1">
      <alignment horizontal="right" vertical="center" wrapText="1"/>
    </xf>
    <xf numFmtId="3" fontId="6" fillId="0" borderId="24" xfId="3" applyNumberFormat="1" applyFont="1" applyBorder="1" applyAlignment="1">
      <alignment horizontal="right" vertical="center" wrapText="1"/>
    </xf>
    <xf numFmtId="0" fontId="7" fillId="0" borderId="9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9" fillId="0" borderId="14" xfId="3" applyFont="1" applyBorder="1" applyAlignment="1">
      <alignment vertical="center" wrapText="1"/>
    </xf>
    <xf numFmtId="0" fontId="6" fillId="0" borderId="18" xfId="3" applyBorder="1" applyAlignment="1">
      <alignment vertical="center" wrapText="1"/>
    </xf>
    <xf numFmtId="0" fontId="6" fillId="0" borderId="19" xfId="3" applyBorder="1" applyAlignment="1">
      <alignment vertical="center" wrapText="1"/>
    </xf>
    <xf numFmtId="0" fontId="6" fillId="0" borderId="20" xfId="3" applyBorder="1" applyAlignment="1">
      <alignment vertical="center" wrapText="1"/>
    </xf>
    <xf numFmtId="0" fontId="4" fillId="0" borderId="13" xfId="2" applyFont="1" applyBorder="1" applyAlignment="1">
      <alignment horizontal="center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view="pageBreakPreview" zoomScaleNormal="100" zoomScaleSheetLayoutView="100" workbookViewId="0">
      <selection activeCell="D15" sqref="D15"/>
    </sheetView>
  </sheetViews>
  <sheetFormatPr defaultColWidth="9" defaultRowHeight="11.25"/>
  <cols>
    <col min="1" max="1" width="1.75" style="4" customWidth="1"/>
    <col min="2" max="2" width="33.375" style="4" customWidth="1"/>
    <col min="3" max="3" width="14.125" style="4" customWidth="1"/>
    <col min="4" max="4" width="12.5" style="4" customWidth="1"/>
    <col min="5" max="5" width="14.75" style="4" customWidth="1"/>
    <col min="6" max="6" width="18.125" style="4" customWidth="1"/>
    <col min="7" max="7" width="1.5" style="4" customWidth="1"/>
    <col min="8" max="16384" width="9" style="4"/>
  </cols>
  <sheetData>
    <row r="1" spans="1:13" s="1" customFormat="1" ht="13.5">
      <c r="B1" s="1" t="s">
        <v>60</v>
      </c>
    </row>
    <row r="2" spans="1:13" ht="30" customHeight="1">
      <c r="A2" s="2"/>
      <c r="B2" s="105" t="s">
        <v>127</v>
      </c>
      <c r="C2" s="105"/>
      <c r="D2" s="105"/>
      <c r="E2" s="105"/>
      <c r="F2" s="30"/>
      <c r="G2" s="3"/>
    </row>
    <row r="3" spans="1:13" ht="30" customHeight="1">
      <c r="A3" s="5"/>
      <c r="B3" s="106" t="s">
        <v>114</v>
      </c>
      <c r="C3" s="106"/>
      <c r="D3" s="106"/>
      <c r="E3" s="106"/>
      <c r="F3" s="31"/>
      <c r="G3" s="6"/>
    </row>
    <row r="4" spans="1:13" s="1" customFormat="1" ht="20.25" customHeight="1">
      <c r="A4" s="7"/>
      <c r="B4" s="8"/>
      <c r="C4" s="9"/>
      <c r="D4" s="111" t="s">
        <v>1</v>
      </c>
      <c r="E4" s="111"/>
      <c r="F4" s="111"/>
      <c r="G4" s="10"/>
      <c r="H4" s="4"/>
      <c r="I4" s="4"/>
      <c r="J4" s="4"/>
    </row>
    <row r="5" spans="1:13" ht="15" customHeight="1">
      <c r="A5" s="5"/>
      <c r="B5" s="11"/>
      <c r="C5" s="107"/>
      <c r="D5" s="107"/>
      <c r="E5" s="12" t="s">
        <v>2</v>
      </c>
      <c r="F5" s="12"/>
      <c r="G5" s="6"/>
    </row>
    <row r="6" spans="1:13" s="16" customFormat="1" ht="22.5" customHeight="1">
      <c r="A6" s="13"/>
      <c r="B6" s="14" t="s">
        <v>3</v>
      </c>
      <c r="C6" s="14" t="s">
        <v>4</v>
      </c>
      <c r="D6" s="14" t="s">
        <v>5</v>
      </c>
      <c r="E6" s="14" t="s">
        <v>6</v>
      </c>
      <c r="F6" s="14" t="s">
        <v>0</v>
      </c>
      <c r="G6" s="15"/>
    </row>
    <row r="7" spans="1:13" ht="12">
      <c r="A7" s="5"/>
      <c r="B7" s="17" t="s">
        <v>61</v>
      </c>
      <c r="C7" s="18"/>
      <c r="D7" s="18"/>
      <c r="E7" s="19"/>
      <c r="F7" s="19"/>
      <c r="G7" s="6"/>
    </row>
    <row r="8" spans="1:13" ht="14.25">
      <c r="A8" s="5"/>
      <c r="B8" s="32" t="s">
        <v>62</v>
      </c>
      <c r="C8" s="33">
        <f>SUM(C9:C23)-C15-C11</f>
        <v>69065000</v>
      </c>
      <c r="D8" s="33">
        <f>SUM(D9:D23)-D15</f>
        <v>1300000</v>
      </c>
      <c r="E8" s="34">
        <f>SUM(C8:D8)</f>
        <v>70365000</v>
      </c>
      <c r="F8" s="35"/>
      <c r="G8" s="6"/>
    </row>
    <row r="9" spans="1:13" ht="13.5">
      <c r="A9" s="5"/>
      <c r="B9" s="36" t="s">
        <v>59</v>
      </c>
      <c r="C9" s="37">
        <f>H9*I9</f>
        <v>85000</v>
      </c>
      <c r="D9" s="38">
        <v>0</v>
      </c>
      <c r="E9" s="37">
        <f>SUM(C9:D9)</f>
        <v>85000</v>
      </c>
      <c r="F9" s="39" t="s">
        <v>83</v>
      </c>
      <c r="G9" s="6"/>
      <c r="H9" s="4">
        <v>1000</v>
      </c>
      <c r="I9" s="4">
        <v>85</v>
      </c>
    </row>
    <row r="10" spans="1:13" ht="17.25" customHeight="1">
      <c r="A10" s="5"/>
      <c r="B10" s="40" t="s">
        <v>7</v>
      </c>
      <c r="C10" s="37">
        <v>500000</v>
      </c>
      <c r="D10" s="41">
        <v>0</v>
      </c>
      <c r="E10" s="37">
        <f t="shared" ref="E10:E25" si="0">SUM(C10:D10)</f>
        <v>500000</v>
      </c>
      <c r="F10" s="39" t="s">
        <v>63</v>
      </c>
      <c r="G10" s="6"/>
    </row>
    <row r="11" spans="1:13" ht="16.5" customHeight="1">
      <c r="A11" s="5"/>
      <c r="B11" s="43" t="s">
        <v>8</v>
      </c>
      <c r="C11" s="37">
        <f>SUM(C12:C14)</f>
        <v>1301000</v>
      </c>
      <c r="D11" s="41">
        <v>0</v>
      </c>
      <c r="E11" s="37">
        <f t="shared" si="0"/>
        <v>1301000</v>
      </c>
      <c r="F11" s="42"/>
      <c r="G11" s="6"/>
    </row>
    <row r="12" spans="1:13" ht="16.5" customHeight="1">
      <c r="A12" s="5"/>
      <c r="B12" s="91" t="s">
        <v>84</v>
      </c>
      <c r="C12" s="84">
        <v>1000000</v>
      </c>
      <c r="D12" s="85">
        <v>0</v>
      </c>
      <c r="E12" s="84">
        <f t="shared" si="0"/>
        <v>1000000</v>
      </c>
      <c r="F12" s="86" t="s">
        <v>90</v>
      </c>
      <c r="G12" s="6"/>
    </row>
    <row r="13" spans="1:13" ht="16.5" customHeight="1">
      <c r="A13" s="5"/>
      <c r="B13" s="91" t="s">
        <v>110</v>
      </c>
      <c r="C13" s="99">
        <v>300000</v>
      </c>
      <c r="D13" s="100">
        <v>0</v>
      </c>
      <c r="E13" s="99">
        <f t="shared" si="0"/>
        <v>300000</v>
      </c>
      <c r="F13" s="101" t="s">
        <v>111</v>
      </c>
      <c r="G13" s="6"/>
    </row>
    <row r="14" spans="1:13" ht="16.5" customHeight="1">
      <c r="A14" s="5"/>
      <c r="B14" s="87" t="s">
        <v>85</v>
      </c>
      <c r="C14" s="88">
        <v>1000</v>
      </c>
      <c r="D14" s="89">
        <v>0</v>
      </c>
      <c r="E14" s="88">
        <f t="shared" ref="E14" si="1">SUM(C14:D14)</f>
        <v>1000</v>
      </c>
      <c r="F14" s="90" t="s">
        <v>120</v>
      </c>
      <c r="G14" s="6"/>
    </row>
    <row r="15" spans="1:13" ht="13.5">
      <c r="A15" s="5"/>
      <c r="B15" s="43" t="s">
        <v>9</v>
      </c>
      <c r="C15" s="44">
        <f>SUM(C16:C21)</f>
        <v>67157000</v>
      </c>
      <c r="D15" s="41">
        <v>0</v>
      </c>
      <c r="E15" s="37">
        <f t="shared" si="0"/>
        <v>67157000</v>
      </c>
      <c r="F15" s="39"/>
      <c r="G15" s="6"/>
    </row>
    <row r="16" spans="1:13" ht="13.5">
      <c r="A16" s="5"/>
      <c r="B16" s="20" t="s">
        <v>10</v>
      </c>
      <c r="C16" s="21">
        <f>ROUNDDOWN(H16*I16*J16,-3)</f>
        <v>7800000</v>
      </c>
      <c r="D16" s="22">
        <v>0</v>
      </c>
      <c r="E16" s="23">
        <f t="shared" si="0"/>
        <v>7800000</v>
      </c>
      <c r="F16" s="45" t="s">
        <v>89</v>
      </c>
      <c r="G16" s="6"/>
      <c r="H16" s="4">
        <v>600</v>
      </c>
      <c r="I16" s="4">
        <v>1</v>
      </c>
      <c r="J16" s="4">
        <v>13000</v>
      </c>
      <c r="M16" s="4">
        <f>1400*12</f>
        <v>16800</v>
      </c>
    </row>
    <row r="17" spans="1:11" ht="13.5">
      <c r="A17" s="5"/>
      <c r="B17" s="46" t="s">
        <v>112</v>
      </c>
      <c r="C17" s="21">
        <f t="shared" ref="C17" si="2">ROUNDDOWN(H17*I17*J17,-3)</f>
        <v>1101000</v>
      </c>
      <c r="D17" s="22">
        <v>0</v>
      </c>
      <c r="E17" s="23">
        <f t="shared" si="0"/>
        <v>1101000</v>
      </c>
      <c r="F17" s="45" t="s">
        <v>125</v>
      </c>
      <c r="G17" s="6"/>
      <c r="H17" s="4">
        <v>1836</v>
      </c>
      <c r="I17" s="4">
        <v>50</v>
      </c>
      <c r="J17" s="4">
        <v>12</v>
      </c>
      <c r="K17" s="4">
        <f>100000/1700</f>
        <v>58.823529411764703</v>
      </c>
    </row>
    <row r="18" spans="1:11" ht="13.5">
      <c r="A18" s="5"/>
      <c r="B18" s="20" t="s">
        <v>11</v>
      </c>
      <c r="C18" s="21">
        <f>ROUNDDOWN(H18*I18*J18,-3)+ROUNDDOWN(K18*L18*M18,-3)+ROUNDDOWN(N18*O18*P18,-3)</f>
        <v>32652000</v>
      </c>
      <c r="D18" s="22">
        <v>0</v>
      </c>
      <c r="E18" s="23">
        <f t="shared" si="0"/>
        <v>32652000</v>
      </c>
      <c r="F18" s="45" t="s">
        <v>115</v>
      </c>
      <c r="G18" s="6"/>
      <c r="H18" s="4">
        <v>3628</v>
      </c>
      <c r="I18" s="4">
        <v>750</v>
      </c>
      <c r="J18" s="4">
        <v>12</v>
      </c>
    </row>
    <row r="19" spans="1:11" ht="16.5" customHeight="1">
      <c r="A19" s="5"/>
      <c r="B19" s="46" t="s">
        <v>64</v>
      </c>
      <c r="C19" s="21">
        <f t="shared" ref="C19:C21" si="3">ROUNDDOWN(H19*I19*J19,-3)</f>
        <v>14563000</v>
      </c>
      <c r="D19" s="22">
        <v>0</v>
      </c>
      <c r="E19" s="23">
        <f t="shared" si="0"/>
        <v>14563000</v>
      </c>
      <c r="F19" s="45" t="s">
        <v>117</v>
      </c>
      <c r="G19" s="6"/>
      <c r="H19" s="4">
        <v>3280</v>
      </c>
      <c r="I19" s="4">
        <v>370</v>
      </c>
      <c r="J19" s="4">
        <v>12</v>
      </c>
    </row>
    <row r="20" spans="1:11" ht="13.5">
      <c r="A20" s="5"/>
      <c r="B20" s="20" t="s">
        <v>12</v>
      </c>
      <c r="C20" s="21">
        <f t="shared" si="3"/>
        <v>4320000</v>
      </c>
      <c r="D20" s="22">
        <v>0</v>
      </c>
      <c r="E20" s="23">
        <f t="shared" si="0"/>
        <v>4320000</v>
      </c>
      <c r="F20" s="45" t="s">
        <v>118</v>
      </c>
      <c r="G20" s="6"/>
      <c r="H20" s="4">
        <v>2000</v>
      </c>
      <c r="I20" s="4">
        <v>180</v>
      </c>
      <c r="J20" s="4">
        <v>12</v>
      </c>
    </row>
    <row r="21" spans="1:11" ht="13.5">
      <c r="A21" s="5"/>
      <c r="B21" s="20" t="s">
        <v>13</v>
      </c>
      <c r="C21" s="21">
        <f t="shared" si="3"/>
        <v>6721000</v>
      </c>
      <c r="D21" s="22">
        <v>0</v>
      </c>
      <c r="E21" s="23">
        <f t="shared" si="0"/>
        <v>6721000</v>
      </c>
      <c r="F21" s="47" t="s">
        <v>116</v>
      </c>
      <c r="G21" s="6"/>
      <c r="H21" s="4">
        <v>10184</v>
      </c>
      <c r="I21" s="4">
        <v>55</v>
      </c>
      <c r="J21" s="4">
        <v>12</v>
      </c>
    </row>
    <row r="22" spans="1:11" ht="13.5">
      <c r="A22" s="5"/>
      <c r="B22" s="20" t="s">
        <v>14</v>
      </c>
      <c r="C22" s="22">
        <v>0</v>
      </c>
      <c r="D22" s="21">
        <v>1300000</v>
      </c>
      <c r="E22" s="23">
        <f t="shared" si="0"/>
        <v>1300000</v>
      </c>
      <c r="F22" s="45"/>
      <c r="G22" s="6"/>
    </row>
    <row r="23" spans="1:11" ht="13.5">
      <c r="A23" s="5"/>
      <c r="B23" s="43" t="s">
        <v>15</v>
      </c>
      <c r="C23" s="44">
        <f>SUM(C24:C25)</f>
        <v>22000</v>
      </c>
      <c r="D23" s="44">
        <f>SUM(D24:D25)</f>
        <v>0</v>
      </c>
      <c r="E23" s="37">
        <f t="shared" si="0"/>
        <v>22000</v>
      </c>
      <c r="F23" s="39"/>
      <c r="G23" s="6"/>
    </row>
    <row r="24" spans="1:11" ht="13.5">
      <c r="A24" s="5"/>
      <c r="B24" s="20" t="s">
        <v>16</v>
      </c>
      <c r="C24" s="21">
        <v>2000</v>
      </c>
      <c r="D24" s="22">
        <v>0</v>
      </c>
      <c r="E24" s="23">
        <f t="shared" si="0"/>
        <v>2000</v>
      </c>
      <c r="F24" s="45"/>
      <c r="G24" s="6"/>
    </row>
    <row r="25" spans="1:11" ht="13.5">
      <c r="A25" s="5"/>
      <c r="B25" s="48" t="s">
        <v>17</v>
      </c>
      <c r="C25" s="49">
        <v>20000</v>
      </c>
      <c r="D25" s="50">
        <v>0</v>
      </c>
      <c r="E25" s="51">
        <f t="shared" si="0"/>
        <v>20000</v>
      </c>
      <c r="F25" s="52"/>
      <c r="G25" s="6"/>
    </row>
    <row r="26" spans="1:11" ht="14.25">
      <c r="A26" s="5"/>
      <c r="B26" s="53" t="s">
        <v>65</v>
      </c>
      <c r="C26" s="33">
        <f>C27+C58</f>
        <v>69411000</v>
      </c>
      <c r="D26" s="33">
        <f>D27+D58</f>
        <v>937000</v>
      </c>
      <c r="E26" s="54">
        <f>E27+E58</f>
        <v>70348000</v>
      </c>
      <c r="F26" s="54"/>
      <c r="G26" s="6"/>
    </row>
    <row r="27" spans="1:11" ht="13.5">
      <c r="A27" s="5"/>
      <c r="B27" s="55" t="s">
        <v>66</v>
      </c>
      <c r="C27" s="56">
        <f>C34+C28</f>
        <v>60601000</v>
      </c>
      <c r="D27" s="56">
        <f t="shared" ref="D27:E27" si="4">D34+D28</f>
        <v>937000</v>
      </c>
      <c r="E27" s="57">
        <f t="shared" si="4"/>
        <v>61538000</v>
      </c>
      <c r="F27" s="57"/>
      <c r="G27" s="6"/>
    </row>
    <row r="28" spans="1:11" ht="13.5">
      <c r="A28" s="5"/>
      <c r="B28" s="58" t="s">
        <v>18</v>
      </c>
      <c r="C28" s="59">
        <f>SUM(C29:C33)</f>
        <v>45153000</v>
      </c>
      <c r="D28" s="59">
        <f t="shared" ref="D28:E28" si="5">SUM(D29:D33)</f>
        <v>0</v>
      </c>
      <c r="E28" s="60">
        <f t="shared" si="5"/>
        <v>45153000</v>
      </c>
      <c r="F28" s="61"/>
      <c r="G28" s="6"/>
    </row>
    <row r="29" spans="1:11" ht="13.5">
      <c r="A29" s="5"/>
      <c r="B29" s="62" t="s">
        <v>19</v>
      </c>
      <c r="C29" s="21">
        <f>ROUNDDOWN(H29*I29*J29,-3)</f>
        <v>36600000</v>
      </c>
      <c r="D29" s="63">
        <v>0</v>
      </c>
      <c r="E29" s="64">
        <f t="shared" ref="E29:E86" si="6">SUM(C29:D29)</f>
        <v>36600000</v>
      </c>
      <c r="F29" s="67" t="s">
        <v>121</v>
      </c>
      <c r="G29" s="6"/>
      <c r="H29" s="4">
        <v>3050000</v>
      </c>
      <c r="I29" s="4">
        <v>1</v>
      </c>
      <c r="J29" s="4">
        <v>12</v>
      </c>
    </row>
    <row r="30" spans="1:11" ht="13.5">
      <c r="A30" s="5"/>
      <c r="B30" s="62" t="s">
        <v>20</v>
      </c>
      <c r="C30" s="21">
        <f>ROUNDDOWN(H30*I30*J30,-3)+K30</f>
        <v>4395000</v>
      </c>
      <c r="D30" s="22">
        <v>0</v>
      </c>
      <c r="E30" s="64">
        <f t="shared" si="6"/>
        <v>4395000</v>
      </c>
      <c r="F30" s="67" t="s">
        <v>97</v>
      </c>
      <c r="G30" s="6"/>
      <c r="H30" s="102">
        <f>C55</f>
        <v>1149000</v>
      </c>
      <c r="I30" s="4">
        <v>3.75</v>
      </c>
      <c r="J30" s="4">
        <v>1</v>
      </c>
      <c r="K30" s="4">
        <v>87000</v>
      </c>
    </row>
    <row r="31" spans="1:11" ht="13.5">
      <c r="A31" s="5"/>
      <c r="B31" s="62" t="s">
        <v>21</v>
      </c>
      <c r="C31" s="21">
        <f>ROUNDDOWN(H31*I31*J31,-3)+K31</f>
        <v>3710000</v>
      </c>
      <c r="D31" s="22">
        <v>0</v>
      </c>
      <c r="E31" s="64">
        <f t="shared" si="6"/>
        <v>3710000</v>
      </c>
      <c r="F31" s="67" t="s">
        <v>67</v>
      </c>
      <c r="G31" s="6"/>
      <c r="H31" s="4">
        <v>265000</v>
      </c>
      <c r="I31" s="4">
        <v>1</v>
      </c>
      <c r="J31" s="4">
        <v>12</v>
      </c>
      <c r="K31" s="4">
        <f>H31*2</f>
        <v>530000</v>
      </c>
    </row>
    <row r="32" spans="1:11" ht="13.5">
      <c r="A32" s="5"/>
      <c r="B32" s="62" t="s">
        <v>22</v>
      </c>
      <c r="C32" s="21">
        <f>H32*J32</f>
        <v>348000</v>
      </c>
      <c r="D32" s="22">
        <v>0</v>
      </c>
      <c r="E32" s="64">
        <f t="shared" si="6"/>
        <v>348000</v>
      </c>
      <c r="F32" s="67" t="s">
        <v>122</v>
      </c>
      <c r="G32" s="6"/>
      <c r="H32" s="4">
        <v>29000</v>
      </c>
      <c r="J32" s="4">
        <v>12</v>
      </c>
    </row>
    <row r="33" spans="1:11" ht="13.5">
      <c r="A33" s="5"/>
      <c r="B33" s="65" t="s">
        <v>23</v>
      </c>
      <c r="C33" s="49">
        <v>100000</v>
      </c>
      <c r="D33" s="50">
        <v>0</v>
      </c>
      <c r="E33" s="66">
        <f t="shared" si="6"/>
        <v>100000</v>
      </c>
      <c r="F33" s="103" t="s">
        <v>87</v>
      </c>
      <c r="G33" s="6"/>
    </row>
    <row r="34" spans="1:11" ht="13.5">
      <c r="A34" s="5"/>
      <c r="B34" s="24" t="s">
        <v>24</v>
      </c>
      <c r="C34" s="59">
        <f>SUM(C35:C57)</f>
        <v>15448000</v>
      </c>
      <c r="D34" s="59">
        <f>SUM(D35:D57)</f>
        <v>937000</v>
      </c>
      <c r="E34" s="60">
        <f>SUM(E35:E57)</f>
        <v>16385000</v>
      </c>
      <c r="F34" s="61"/>
      <c r="G34" s="6"/>
    </row>
    <row r="35" spans="1:11" ht="13.5">
      <c r="A35" s="5"/>
      <c r="B35" s="20" t="s">
        <v>25</v>
      </c>
      <c r="C35" s="21">
        <f>H35*I35*J35</f>
        <v>3000000</v>
      </c>
      <c r="D35" s="22">
        <v>0</v>
      </c>
      <c r="E35" s="23">
        <f t="shared" si="6"/>
        <v>3000000</v>
      </c>
      <c r="F35" s="47" t="s">
        <v>93</v>
      </c>
      <c r="G35" s="6"/>
      <c r="H35" s="4">
        <f>250000</f>
        <v>250000</v>
      </c>
      <c r="I35" s="4">
        <v>1</v>
      </c>
      <c r="J35" s="4">
        <v>12</v>
      </c>
    </row>
    <row r="36" spans="1:11" ht="13.5">
      <c r="A36" s="5"/>
      <c r="B36" s="20" t="s">
        <v>26</v>
      </c>
      <c r="C36" s="21">
        <f t="shared" ref="C36:C56" si="7">H36*I36*J36</f>
        <v>1920000</v>
      </c>
      <c r="D36" s="22">
        <v>0</v>
      </c>
      <c r="E36" s="23">
        <f t="shared" si="6"/>
        <v>1920000</v>
      </c>
      <c r="F36" s="47" t="s">
        <v>99</v>
      </c>
      <c r="G36" s="6"/>
      <c r="H36" s="4">
        <v>160000</v>
      </c>
      <c r="I36" s="4">
        <v>1</v>
      </c>
      <c r="J36" s="4">
        <v>12</v>
      </c>
    </row>
    <row r="37" spans="1:11" ht="13.5">
      <c r="A37" s="5"/>
      <c r="B37" s="20" t="s">
        <v>27</v>
      </c>
      <c r="C37" s="21">
        <f t="shared" si="7"/>
        <v>1200000</v>
      </c>
      <c r="D37" s="22">
        <v>0</v>
      </c>
      <c r="E37" s="23">
        <f t="shared" si="6"/>
        <v>1200000</v>
      </c>
      <c r="F37" s="47" t="s">
        <v>99</v>
      </c>
      <c r="G37" s="6"/>
      <c r="H37" s="4">
        <v>100000</v>
      </c>
      <c r="I37" s="4">
        <v>1</v>
      </c>
      <c r="J37" s="4">
        <v>12</v>
      </c>
    </row>
    <row r="38" spans="1:11" ht="13.5">
      <c r="A38" s="5"/>
      <c r="B38" s="20" t="s">
        <v>28</v>
      </c>
      <c r="C38" s="21">
        <f t="shared" si="7"/>
        <v>216000</v>
      </c>
      <c r="D38" s="22">
        <v>0</v>
      </c>
      <c r="E38" s="23">
        <f t="shared" si="6"/>
        <v>216000</v>
      </c>
      <c r="F38" s="47" t="s">
        <v>109</v>
      </c>
      <c r="G38" s="6"/>
      <c r="H38" s="4">
        <v>18000</v>
      </c>
      <c r="I38" s="4">
        <v>1</v>
      </c>
      <c r="J38" s="4">
        <v>12</v>
      </c>
    </row>
    <row r="39" spans="1:11" ht="13.5">
      <c r="A39" s="5"/>
      <c r="B39" s="20" t="s">
        <v>29</v>
      </c>
      <c r="C39" s="21">
        <f t="shared" si="7"/>
        <v>744000</v>
      </c>
      <c r="D39" s="21">
        <v>25000</v>
      </c>
      <c r="E39" s="23">
        <f t="shared" si="6"/>
        <v>769000</v>
      </c>
      <c r="F39" s="47" t="s">
        <v>100</v>
      </c>
      <c r="G39" s="6"/>
      <c r="H39" s="4">
        <v>62000</v>
      </c>
      <c r="I39" s="4">
        <v>1</v>
      </c>
      <c r="J39" s="4">
        <v>12</v>
      </c>
    </row>
    <row r="40" spans="1:11" ht="13.5">
      <c r="A40" s="5"/>
      <c r="B40" s="20" t="s">
        <v>30</v>
      </c>
      <c r="C40" s="21">
        <v>70000</v>
      </c>
      <c r="D40" s="22">
        <v>0</v>
      </c>
      <c r="E40" s="23">
        <f t="shared" si="6"/>
        <v>70000</v>
      </c>
      <c r="F40" s="47" t="s">
        <v>101</v>
      </c>
      <c r="G40" s="6"/>
      <c r="I40" s="4">
        <v>1</v>
      </c>
      <c r="J40" s="4">
        <v>12</v>
      </c>
    </row>
    <row r="41" spans="1:11" ht="13.5">
      <c r="A41" s="5"/>
      <c r="B41" s="20" t="s">
        <v>31</v>
      </c>
      <c r="C41" s="21">
        <f t="shared" si="7"/>
        <v>12000</v>
      </c>
      <c r="D41" s="22">
        <v>0</v>
      </c>
      <c r="E41" s="23">
        <f t="shared" si="6"/>
        <v>12000</v>
      </c>
      <c r="F41" s="47"/>
      <c r="G41" s="6"/>
      <c r="H41" s="4">
        <v>1000</v>
      </c>
      <c r="I41" s="4">
        <v>1</v>
      </c>
      <c r="J41" s="4">
        <v>12</v>
      </c>
    </row>
    <row r="42" spans="1:11" ht="13.5">
      <c r="A42" s="5"/>
      <c r="B42" s="20" t="s">
        <v>32</v>
      </c>
      <c r="C42" s="21">
        <f t="shared" si="7"/>
        <v>420000</v>
      </c>
      <c r="D42" s="63">
        <v>5000</v>
      </c>
      <c r="E42" s="23">
        <f t="shared" si="6"/>
        <v>425000</v>
      </c>
      <c r="F42" s="47" t="s">
        <v>102</v>
      </c>
      <c r="G42" s="6"/>
      <c r="H42" s="4">
        <v>35000</v>
      </c>
      <c r="I42" s="4">
        <v>1</v>
      </c>
      <c r="J42" s="4">
        <v>12</v>
      </c>
    </row>
    <row r="43" spans="1:11" ht="13.5">
      <c r="A43" s="5"/>
      <c r="B43" s="20" t="s">
        <v>33</v>
      </c>
      <c r="C43" s="21">
        <v>10000</v>
      </c>
      <c r="D43" s="22">
        <v>0</v>
      </c>
      <c r="E43" s="23">
        <f t="shared" si="6"/>
        <v>10000</v>
      </c>
      <c r="F43" s="47"/>
      <c r="G43" s="6"/>
      <c r="I43" s="4">
        <v>1</v>
      </c>
      <c r="J43" s="4">
        <v>12</v>
      </c>
    </row>
    <row r="44" spans="1:11" ht="13.5">
      <c r="A44" s="5"/>
      <c r="B44" s="20" t="s">
        <v>34</v>
      </c>
      <c r="C44" s="21">
        <f t="shared" si="7"/>
        <v>60000</v>
      </c>
      <c r="D44" s="22">
        <v>0</v>
      </c>
      <c r="E44" s="23">
        <f t="shared" si="6"/>
        <v>60000</v>
      </c>
      <c r="F44" s="47" t="s">
        <v>103</v>
      </c>
      <c r="G44" s="6"/>
      <c r="H44" s="4">
        <v>5000</v>
      </c>
      <c r="I44" s="4">
        <v>1</v>
      </c>
      <c r="J44" s="4">
        <v>12</v>
      </c>
    </row>
    <row r="45" spans="1:11" ht="13.5">
      <c r="A45" s="5"/>
      <c r="B45" s="20" t="s">
        <v>35</v>
      </c>
      <c r="C45" s="21">
        <f t="shared" si="7"/>
        <v>120000</v>
      </c>
      <c r="D45" s="22">
        <v>0</v>
      </c>
      <c r="E45" s="23">
        <f t="shared" si="6"/>
        <v>120000</v>
      </c>
      <c r="F45" s="47" t="s">
        <v>94</v>
      </c>
      <c r="G45" s="6"/>
      <c r="H45" s="4">
        <v>10000</v>
      </c>
      <c r="I45" s="4">
        <v>1</v>
      </c>
      <c r="J45" s="4">
        <v>12</v>
      </c>
    </row>
    <row r="46" spans="1:11" ht="13.5">
      <c r="A46" s="5"/>
      <c r="B46" s="20" t="s">
        <v>36</v>
      </c>
      <c r="C46" s="21">
        <f t="shared" si="7"/>
        <v>456000</v>
      </c>
      <c r="D46" s="63">
        <v>5000</v>
      </c>
      <c r="E46" s="23">
        <f t="shared" si="6"/>
        <v>461000</v>
      </c>
      <c r="F46" s="47" t="s">
        <v>104</v>
      </c>
      <c r="G46" s="6"/>
      <c r="H46" s="4">
        <v>38000</v>
      </c>
      <c r="I46" s="4">
        <v>1</v>
      </c>
      <c r="J46" s="4">
        <v>12</v>
      </c>
    </row>
    <row r="47" spans="1:11" ht="13.5">
      <c r="A47" s="5"/>
      <c r="B47" s="20" t="s">
        <v>37</v>
      </c>
      <c r="C47" s="21">
        <f t="shared" si="7"/>
        <v>420000</v>
      </c>
      <c r="D47" s="63">
        <v>0</v>
      </c>
      <c r="E47" s="23">
        <f t="shared" si="6"/>
        <v>420000</v>
      </c>
      <c r="F47" s="47" t="s">
        <v>95</v>
      </c>
      <c r="G47" s="6"/>
      <c r="H47" s="4">
        <v>35000</v>
      </c>
      <c r="I47" s="4">
        <v>1</v>
      </c>
      <c r="J47" s="4">
        <v>12</v>
      </c>
    </row>
    <row r="48" spans="1:11" ht="13.5">
      <c r="A48" s="5"/>
      <c r="B48" s="20" t="s">
        <v>38</v>
      </c>
      <c r="C48" s="21">
        <f>H48*J48+K48</f>
        <v>664000</v>
      </c>
      <c r="D48" s="63">
        <v>5000</v>
      </c>
      <c r="E48" s="23">
        <f t="shared" si="6"/>
        <v>669000</v>
      </c>
      <c r="F48" s="47" t="s">
        <v>68</v>
      </c>
      <c r="G48" s="6"/>
      <c r="H48" s="4">
        <v>22000</v>
      </c>
      <c r="I48" s="4">
        <v>1</v>
      </c>
      <c r="J48" s="4">
        <v>12</v>
      </c>
      <c r="K48" s="4">
        <v>400000</v>
      </c>
    </row>
    <row r="49" spans="1:10" ht="13.5">
      <c r="A49" s="5"/>
      <c r="B49" s="20" t="s">
        <v>39</v>
      </c>
      <c r="C49" s="21">
        <f t="shared" si="7"/>
        <v>648000</v>
      </c>
      <c r="D49" s="63">
        <v>5000</v>
      </c>
      <c r="E49" s="23">
        <f t="shared" si="6"/>
        <v>653000</v>
      </c>
      <c r="F49" s="47" t="s">
        <v>105</v>
      </c>
      <c r="G49" s="6"/>
      <c r="H49" s="4">
        <v>54000</v>
      </c>
      <c r="I49" s="4">
        <v>1</v>
      </c>
      <c r="J49" s="4">
        <v>12</v>
      </c>
    </row>
    <row r="50" spans="1:10" ht="13.5">
      <c r="A50" s="5"/>
      <c r="B50" s="20" t="s">
        <v>40</v>
      </c>
      <c r="C50" s="21">
        <f t="shared" si="7"/>
        <v>2460000</v>
      </c>
      <c r="D50" s="63">
        <v>12000</v>
      </c>
      <c r="E50" s="23">
        <f t="shared" si="6"/>
        <v>2472000</v>
      </c>
      <c r="F50" s="47" t="s">
        <v>106</v>
      </c>
      <c r="G50" s="6"/>
      <c r="H50" s="4">
        <v>205000</v>
      </c>
      <c r="I50" s="4">
        <v>1</v>
      </c>
      <c r="J50" s="4">
        <v>12</v>
      </c>
    </row>
    <row r="51" spans="1:10" ht="13.5">
      <c r="A51" s="5"/>
      <c r="B51" s="20" t="s">
        <v>41</v>
      </c>
      <c r="C51" s="21">
        <f t="shared" si="7"/>
        <v>1788000</v>
      </c>
      <c r="D51" s="63">
        <v>20000</v>
      </c>
      <c r="E51" s="23">
        <f t="shared" si="6"/>
        <v>1808000</v>
      </c>
      <c r="F51" s="47" t="s">
        <v>107</v>
      </c>
      <c r="G51" s="6"/>
      <c r="H51" s="4">
        <v>149000</v>
      </c>
      <c r="I51" s="4">
        <v>1</v>
      </c>
      <c r="J51" s="4">
        <v>12</v>
      </c>
    </row>
    <row r="52" spans="1:10" ht="13.5">
      <c r="A52" s="5"/>
      <c r="B52" s="20" t="s">
        <v>42</v>
      </c>
      <c r="C52" s="21">
        <f t="shared" si="7"/>
        <v>20000</v>
      </c>
      <c r="D52" s="22">
        <v>0</v>
      </c>
      <c r="E52" s="23">
        <f t="shared" si="6"/>
        <v>20000</v>
      </c>
      <c r="F52" s="47" t="s">
        <v>108</v>
      </c>
      <c r="G52" s="6"/>
      <c r="H52" s="4">
        <v>20000</v>
      </c>
      <c r="I52" s="4">
        <v>1</v>
      </c>
      <c r="J52" s="4">
        <v>1</v>
      </c>
    </row>
    <row r="53" spans="1:10" ht="13.5">
      <c r="A53" s="5"/>
      <c r="B53" s="20" t="s">
        <v>50</v>
      </c>
      <c r="C53" s="21">
        <v>35000</v>
      </c>
      <c r="D53" s="22">
        <v>0</v>
      </c>
      <c r="E53" s="23">
        <f t="shared" ref="E53" si="8">SUM(C53:D53)</f>
        <v>35000</v>
      </c>
      <c r="F53" s="47" t="s">
        <v>96</v>
      </c>
      <c r="G53" s="6"/>
    </row>
    <row r="54" spans="1:10" ht="13.5">
      <c r="A54" s="5"/>
      <c r="B54" s="20" t="s">
        <v>43</v>
      </c>
      <c r="C54" s="21">
        <f t="shared" si="7"/>
        <v>12000</v>
      </c>
      <c r="D54" s="21">
        <v>10000</v>
      </c>
      <c r="E54" s="23">
        <f t="shared" si="6"/>
        <v>22000</v>
      </c>
      <c r="F54" s="47"/>
      <c r="G54" s="6"/>
      <c r="H54" s="4">
        <v>1000</v>
      </c>
      <c r="I54" s="4">
        <v>1</v>
      </c>
      <c r="J54" s="4">
        <v>12</v>
      </c>
    </row>
    <row r="55" spans="1:10" ht="13.5">
      <c r="A55" s="5"/>
      <c r="B55" s="20" t="s">
        <v>44</v>
      </c>
      <c r="C55" s="21">
        <f t="shared" si="7"/>
        <v>1149000</v>
      </c>
      <c r="D55" s="22">
        <v>0</v>
      </c>
      <c r="E55" s="23">
        <f t="shared" si="6"/>
        <v>1149000</v>
      </c>
      <c r="F55" s="47" t="s">
        <v>69</v>
      </c>
      <c r="G55" s="6"/>
      <c r="H55" s="4">
        <v>383000</v>
      </c>
      <c r="I55" s="4">
        <v>0.25</v>
      </c>
      <c r="J55" s="4">
        <v>12</v>
      </c>
    </row>
    <row r="56" spans="1:10" ht="13.5">
      <c r="A56" s="5"/>
      <c r="B56" s="20" t="s">
        <v>46</v>
      </c>
      <c r="C56" s="21">
        <f t="shared" si="7"/>
        <v>24000</v>
      </c>
      <c r="D56" s="22">
        <v>0</v>
      </c>
      <c r="E56" s="23">
        <f t="shared" si="6"/>
        <v>24000</v>
      </c>
      <c r="F56" s="47"/>
      <c r="G56" s="6"/>
      <c r="H56" s="4">
        <v>2000</v>
      </c>
      <c r="I56" s="4">
        <v>1</v>
      </c>
      <c r="J56" s="4">
        <v>12</v>
      </c>
    </row>
    <row r="57" spans="1:10" ht="13.5">
      <c r="A57" s="5"/>
      <c r="B57" s="20" t="s">
        <v>47</v>
      </c>
      <c r="C57" s="22">
        <v>0</v>
      </c>
      <c r="D57" s="21">
        <v>850000</v>
      </c>
      <c r="E57" s="23">
        <f t="shared" si="6"/>
        <v>850000</v>
      </c>
      <c r="F57" s="45"/>
      <c r="G57" s="6"/>
    </row>
    <row r="58" spans="1:10" ht="13.5">
      <c r="A58" s="5"/>
      <c r="B58" s="40" t="s">
        <v>70</v>
      </c>
      <c r="C58" s="57">
        <f>C59+C66</f>
        <v>8810000</v>
      </c>
      <c r="D58" s="57">
        <f t="shared" ref="D58:E58" si="9">D59+D66</f>
        <v>0</v>
      </c>
      <c r="E58" s="57">
        <f t="shared" si="9"/>
        <v>8810000</v>
      </c>
      <c r="F58" s="57" t="s">
        <v>71</v>
      </c>
      <c r="G58" s="6"/>
    </row>
    <row r="59" spans="1:10" ht="13.5">
      <c r="A59" s="5"/>
      <c r="B59" s="58" t="s">
        <v>18</v>
      </c>
      <c r="C59" s="59">
        <f>SUM(C60:C65)</f>
        <v>6001000</v>
      </c>
      <c r="D59" s="59">
        <f t="shared" ref="D59:E59" si="10">SUM(D60:D65)</f>
        <v>0</v>
      </c>
      <c r="E59" s="60">
        <f t="shared" si="10"/>
        <v>6001000</v>
      </c>
      <c r="F59" s="61"/>
      <c r="G59" s="6"/>
    </row>
    <row r="60" spans="1:10" ht="13.5">
      <c r="A60" s="5"/>
      <c r="B60" s="62" t="s">
        <v>48</v>
      </c>
      <c r="C60" s="21">
        <v>360000</v>
      </c>
      <c r="D60" s="22">
        <v>0</v>
      </c>
      <c r="E60" s="64">
        <f t="shared" si="6"/>
        <v>360000</v>
      </c>
      <c r="F60" s="67" t="s">
        <v>72</v>
      </c>
      <c r="G60" s="6"/>
    </row>
    <row r="61" spans="1:10" ht="13.5">
      <c r="A61" s="5"/>
      <c r="B61" s="62" t="s">
        <v>19</v>
      </c>
      <c r="C61" s="21">
        <f>H61*J61</f>
        <v>3600000</v>
      </c>
      <c r="D61" s="63">
        <v>0</v>
      </c>
      <c r="E61" s="64">
        <f t="shared" si="6"/>
        <v>3600000</v>
      </c>
      <c r="F61" s="67" t="s">
        <v>119</v>
      </c>
      <c r="G61" s="6"/>
      <c r="H61" s="4">
        <v>300000</v>
      </c>
      <c r="J61" s="4">
        <v>12</v>
      </c>
    </row>
    <row r="62" spans="1:10" ht="13.5">
      <c r="A62" s="5"/>
      <c r="B62" s="62" t="s">
        <v>20</v>
      </c>
      <c r="C62" s="21">
        <f>ROUNDDOWN(H62*I62*J62,-3)</f>
        <v>885000</v>
      </c>
      <c r="D62" s="22">
        <v>0</v>
      </c>
      <c r="E62" s="64">
        <f t="shared" si="6"/>
        <v>885000</v>
      </c>
      <c r="F62" s="67" t="s">
        <v>88</v>
      </c>
      <c r="G62" s="6"/>
      <c r="H62" s="4">
        <v>295000</v>
      </c>
      <c r="I62" s="4">
        <v>2</v>
      </c>
      <c r="J62" s="4">
        <v>1.5</v>
      </c>
    </row>
    <row r="63" spans="1:10" ht="13.5">
      <c r="A63" s="5"/>
      <c r="B63" s="62" t="s">
        <v>21</v>
      </c>
      <c r="C63" s="21">
        <v>900000</v>
      </c>
      <c r="D63" s="22">
        <v>0</v>
      </c>
      <c r="E63" s="64">
        <f t="shared" si="6"/>
        <v>900000</v>
      </c>
      <c r="F63" s="67" t="s">
        <v>73</v>
      </c>
      <c r="G63" s="6"/>
    </row>
    <row r="64" spans="1:10" ht="13.5">
      <c r="A64" s="5"/>
      <c r="B64" s="62" t="s">
        <v>22</v>
      </c>
      <c r="C64" s="21">
        <f t="shared" ref="C64" si="11">H64*J64</f>
        <v>156000</v>
      </c>
      <c r="D64" s="22">
        <v>0</v>
      </c>
      <c r="E64" s="64">
        <f t="shared" si="6"/>
        <v>156000</v>
      </c>
      <c r="F64" s="67" t="s">
        <v>123</v>
      </c>
      <c r="G64" s="6"/>
      <c r="H64" s="4">
        <v>13000</v>
      </c>
      <c r="J64" s="4">
        <v>12</v>
      </c>
    </row>
    <row r="65" spans="1:11" ht="13.5">
      <c r="A65" s="5"/>
      <c r="B65" s="65" t="s">
        <v>23</v>
      </c>
      <c r="C65" s="21">
        <v>100000</v>
      </c>
      <c r="D65" s="50">
        <v>0</v>
      </c>
      <c r="E65" s="66">
        <f t="shared" si="6"/>
        <v>100000</v>
      </c>
      <c r="F65" s="103" t="s">
        <v>86</v>
      </c>
      <c r="G65" s="6"/>
    </row>
    <row r="66" spans="1:11" ht="13.5">
      <c r="A66" s="5"/>
      <c r="B66" s="24" t="s">
        <v>24</v>
      </c>
      <c r="C66" s="59">
        <f>SUM(C67:C89)</f>
        <v>2809000</v>
      </c>
      <c r="D66" s="59">
        <f>SUM(D67:D89)</f>
        <v>0</v>
      </c>
      <c r="E66" s="60">
        <f>SUM(E67:E89)</f>
        <v>2809000</v>
      </c>
      <c r="F66" s="61"/>
      <c r="G66" s="6"/>
    </row>
    <row r="67" spans="1:11" ht="13.5">
      <c r="A67" s="5"/>
      <c r="B67" s="20" t="s">
        <v>26</v>
      </c>
      <c r="C67" s="21">
        <f t="shared" ref="C67:C89" si="12">H67*J67</f>
        <v>156000</v>
      </c>
      <c r="D67" s="22">
        <v>0</v>
      </c>
      <c r="E67" s="23">
        <f t="shared" si="6"/>
        <v>156000</v>
      </c>
      <c r="F67" s="47" t="s">
        <v>74</v>
      </c>
      <c r="G67" s="6"/>
      <c r="H67" s="4">
        <v>13000</v>
      </c>
      <c r="J67" s="4">
        <v>12</v>
      </c>
    </row>
    <row r="68" spans="1:11" ht="13.5">
      <c r="A68" s="5"/>
      <c r="B68" s="20" t="s">
        <v>27</v>
      </c>
      <c r="C68" s="21">
        <f t="shared" si="12"/>
        <v>48000</v>
      </c>
      <c r="D68" s="22">
        <v>0</v>
      </c>
      <c r="E68" s="23">
        <f t="shared" si="6"/>
        <v>48000</v>
      </c>
      <c r="F68" s="47"/>
      <c r="G68" s="6"/>
      <c r="H68" s="4">
        <v>4000</v>
      </c>
      <c r="J68" s="4">
        <v>12</v>
      </c>
    </row>
    <row r="69" spans="1:11" ht="13.5">
      <c r="A69" s="5"/>
      <c r="B69" s="20" t="s">
        <v>28</v>
      </c>
      <c r="C69" s="21">
        <f t="shared" si="12"/>
        <v>156000</v>
      </c>
      <c r="D69" s="22">
        <v>0</v>
      </c>
      <c r="E69" s="23">
        <f t="shared" si="6"/>
        <v>156000</v>
      </c>
      <c r="F69" s="47"/>
      <c r="G69" s="6"/>
      <c r="H69" s="4">
        <v>13000</v>
      </c>
      <c r="J69" s="4">
        <v>12</v>
      </c>
    </row>
    <row r="70" spans="1:11" ht="13.5">
      <c r="A70" s="5"/>
      <c r="B70" s="20" t="s">
        <v>29</v>
      </c>
      <c r="C70" s="21">
        <f t="shared" si="12"/>
        <v>120000</v>
      </c>
      <c r="D70" s="22">
        <v>0</v>
      </c>
      <c r="E70" s="23">
        <f t="shared" si="6"/>
        <v>120000</v>
      </c>
      <c r="F70" s="47"/>
      <c r="G70" s="6"/>
      <c r="H70" s="4">
        <v>10000</v>
      </c>
      <c r="J70" s="4">
        <v>12</v>
      </c>
    </row>
    <row r="71" spans="1:11" ht="13.5">
      <c r="A71" s="5"/>
      <c r="B71" s="20" t="s">
        <v>49</v>
      </c>
      <c r="C71" s="21">
        <f t="shared" si="12"/>
        <v>96000</v>
      </c>
      <c r="D71" s="22">
        <v>0</v>
      </c>
      <c r="E71" s="23">
        <f t="shared" si="6"/>
        <v>96000</v>
      </c>
      <c r="F71" s="47" t="s">
        <v>75</v>
      </c>
      <c r="G71" s="6"/>
      <c r="H71" s="4">
        <v>8000</v>
      </c>
      <c r="J71" s="4">
        <v>12</v>
      </c>
    </row>
    <row r="72" spans="1:11" ht="13.5">
      <c r="A72" s="5"/>
      <c r="B72" s="20" t="s">
        <v>30</v>
      </c>
      <c r="C72" s="21">
        <v>1000</v>
      </c>
      <c r="D72" s="22">
        <v>0</v>
      </c>
      <c r="E72" s="23">
        <f t="shared" si="6"/>
        <v>1000</v>
      </c>
      <c r="F72" s="47" t="s">
        <v>120</v>
      </c>
      <c r="G72" s="6"/>
      <c r="J72" s="4">
        <v>12</v>
      </c>
    </row>
    <row r="73" spans="1:11" ht="13.5">
      <c r="A73" s="5"/>
      <c r="B73" s="20" t="s">
        <v>31</v>
      </c>
      <c r="C73" s="21">
        <f>H73*J73+K73</f>
        <v>124000</v>
      </c>
      <c r="D73" s="22">
        <v>0</v>
      </c>
      <c r="E73" s="23">
        <f t="shared" si="6"/>
        <v>124000</v>
      </c>
      <c r="F73" s="47" t="s">
        <v>124</v>
      </c>
      <c r="G73" s="6"/>
      <c r="H73" s="4">
        <v>2000</v>
      </c>
      <c r="J73" s="4">
        <v>12</v>
      </c>
      <c r="K73" s="4">
        <v>100000</v>
      </c>
    </row>
    <row r="74" spans="1:11" ht="13.5">
      <c r="A74" s="5"/>
      <c r="B74" s="20" t="s">
        <v>32</v>
      </c>
      <c r="C74" s="21">
        <f t="shared" si="12"/>
        <v>48000</v>
      </c>
      <c r="D74" s="22">
        <v>0</v>
      </c>
      <c r="E74" s="23">
        <f t="shared" si="6"/>
        <v>48000</v>
      </c>
      <c r="F74" s="47"/>
      <c r="G74" s="6"/>
      <c r="H74" s="4">
        <v>4000</v>
      </c>
      <c r="J74" s="4">
        <v>12</v>
      </c>
    </row>
    <row r="75" spans="1:11" ht="13.5">
      <c r="A75" s="5"/>
      <c r="B75" s="20" t="s">
        <v>33</v>
      </c>
      <c r="C75" s="21">
        <f t="shared" si="12"/>
        <v>12000</v>
      </c>
      <c r="D75" s="22">
        <v>0</v>
      </c>
      <c r="E75" s="23">
        <f t="shared" si="6"/>
        <v>12000</v>
      </c>
      <c r="F75" s="47"/>
      <c r="G75" s="6"/>
      <c r="H75" s="4">
        <v>1000</v>
      </c>
      <c r="J75" s="4">
        <v>12</v>
      </c>
    </row>
    <row r="76" spans="1:11" ht="13.5">
      <c r="A76" s="5"/>
      <c r="B76" s="20" t="s">
        <v>34</v>
      </c>
      <c r="C76" s="21">
        <f t="shared" si="12"/>
        <v>12000</v>
      </c>
      <c r="D76" s="22">
        <v>0</v>
      </c>
      <c r="E76" s="23">
        <f t="shared" si="6"/>
        <v>12000</v>
      </c>
      <c r="F76" s="47" t="s">
        <v>113</v>
      </c>
      <c r="G76" s="6"/>
      <c r="H76" s="4">
        <v>1000</v>
      </c>
      <c r="J76" s="4">
        <v>12</v>
      </c>
    </row>
    <row r="77" spans="1:11" ht="13.5">
      <c r="A77" s="5"/>
      <c r="B77" s="20" t="s">
        <v>35</v>
      </c>
      <c r="C77" s="21">
        <f t="shared" si="12"/>
        <v>12000</v>
      </c>
      <c r="D77" s="22">
        <v>0</v>
      </c>
      <c r="E77" s="23">
        <f t="shared" si="6"/>
        <v>12000</v>
      </c>
      <c r="F77" s="47"/>
      <c r="G77" s="6"/>
      <c r="H77" s="4">
        <v>1000</v>
      </c>
      <c r="J77" s="4">
        <v>12</v>
      </c>
    </row>
    <row r="78" spans="1:11" ht="13.5">
      <c r="A78" s="5"/>
      <c r="B78" s="20" t="s">
        <v>36</v>
      </c>
      <c r="C78" s="21">
        <f t="shared" si="12"/>
        <v>60000</v>
      </c>
      <c r="D78" s="22">
        <v>0</v>
      </c>
      <c r="E78" s="23">
        <f t="shared" si="6"/>
        <v>60000</v>
      </c>
      <c r="F78" s="47"/>
      <c r="G78" s="6"/>
      <c r="H78" s="4">
        <v>5000</v>
      </c>
      <c r="J78" s="4">
        <v>12</v>
      </c>
    </row>
    <row r="79" spans="1:11" ht="13.5">
      <c r="A79" s="5"/>
      <c r="B79" s="20" t="s">
        <v>38</v>
      </c>
      <c r="C79" s="21">
        <f>H79*J79+K79</f>
        <v>96000</v>
      </c>
      <c r="D79" s="22">
        <v>0</v>
      </c>
      <c r="E79" s="23">
        <f t="shared" si="6"/>
        <v>96000</v>
      </c>
      <c r="F79" s="47"/>
      <c r="G79" s="6"/>
      <c r="H79" s="4">
        <v>8000</v>
      </c>
      <c r="J79" s="4">
        <v>12</v>
      </c>
    </row>
    <row r="80" spans="1:11" ht="13.5">
      <c r="A80" s="5"/>
      <c r="B80" s="20" t="s">
        <v>39</v>
      </c>
      <c r="C80" s="21">
        <f t="shared" si="12"/>
        <v>60000</v>
      </c>
      <c r="D80" s="22">
        <v>0</v>
      </c>
      <c r="E80" s="23">
        <f t="shared" si="6"/>
        <v>60000</v>
      </c>
      <c r="F80" s="47"/>
      <c r="G80" s="6"/>
      <c r="H80" s="4">
        <v>5000</v>
      </c>
      <c r="J80" s="4">
        <v>12</v>
      </c>
    </row>
    <row r="81" spans="1:11" ht="13.5">
      <c r="A81" s="5"/>
      <c r="B81" s="20" t="s">
        <v>40</v>
      </c>
      <c r="C81" s="21">
        <f t="shared" si="12"/>
        <v>180000</v>
      </c>
      <c r="D81" s="22">
        <v>0</v>
      </c>
      <c r="E81" s="23">
        <f t="shared" si="6"/>
        <v>180000</v>
      </c>
      <c r="F81" s="47"/>
      <c r="G81" s="6"/>
      <c r="H81" s="4">
        <v>15000</v>
      </c>
      <c r="J81" s="4">
        <v>12</v>
      </c>
    </row>
    <row r="82" spans="1:11" ht="13.5">
      <c r="A82" s="5"/>
      <c r="B82" s="20" t="s">
        <v>41</v>
      </c>
      <c r="C82" s="21">
        <f t="shared" si="12"/>
        <v>240000</v>
      </c>
      <c r="D82" s="22">
        <v>0</v>
      </c>
      <c r="E82" s="23">
        <f t="shared" si="6"/>
        <v>240000</v>
      </c>
      <c r="F82" s="47"/>
      <c r="G82" s="6"/>
      <c r="H82" s="4">
        <v>20000</v>
      </c>
      <c r="J82" s="4">
        <v>12</v>
      </c>
    </row>
    <row r="83" spans="1:11" ht="13.5">
      <c r="A83" s="5"/>
      <c r="B83" s="20" t="s">
        <v>42</v>
      </c>
      <c r="C83" s="21">
        <f t="shared" si="12"/>
        <v>300000</v>
      </c>
      <c r="D83" s="22">
        <v>0</v>
      </c>
      <c r="E83" s="23">
        <f t="shared" si="6"/>
        <v>300000</v>
      </c>
      <c r="F83" s="47" t="s">
        <v>98</v>
      </c>
      <c r="G83" s="6"/>
      <c r="H83" s="4">
        <v>300000</v>
      </c>
      <c r="J83" s="4">
        <v>1</v>
      </c>
    </row>
    <row r="84" spans="1:11" ht="13.5">
      <c r="A84" s="5"/>
      <c r="B84" s="20" t="s">
        <v>50</v>
      </c>
      <c r="C84" s="21">
        <f t="shared" si="12"/>
        <v>8000</v>
      </c>
      <c r="D84" s="22">
        <v>0</v>
      </c>
      <c r="E84" s="23">
        <f t="shared" si="6"/>
        <v>8000</v>
      </c>
      <c r="F84" s="47"/>
      <c r="G84" s="6"/>
      <c r="H84" s="4">
        <v>8000</v>
      </c>
      <c r="J84" s="4">
        <v>1</v>
      </c>
    </row>
    <row r="85" spans="1:11" ht="13.5">
      <c r="A85" s="5"/>
      <c r="B85" s="20" t="s">
        <v>43</v>
      </c>
      <c r="C85" s="21">
        <f>H85*J85+K85</f>
        <v>342000</v>
      </c>
      <c r="D85" s="22">
        <v>0</v>
      </c>
      <c r="E85" s="23">
        <f t="shared" si="6"/>
        <v>342000</v>
      </c>
      <c r="F85" s="47" t="s">
        <v>76</v>
      </c>
      <c r="G85" s="6"/>
      <c r="H85" s="4">
        <v>16000</v>
      </c>
      <c r="J85" s="4">
        <v>12</v>
      </c>
      <c r="K85" s="4">
        <v>150000</v>
      </c>
    </row>
    <row r="86" spans="1:11" ht="13.5">
      <c r="A86" s="5"/>
      <c r="B86" s="20" t="s">
        <v>51</v>
      </c>
      <c r="C86" s="21">
        <f t="shared" si="12"/>
        <v>430000</v>
      </c>
      <c r="D86" s="22">
        <v>0</v>
      </c>
      <c r="E86" s="23">
        <f t="shared" si="6"/>
        <v>430000</v>
      </c>
      <c r="F86" s="47" t="s">
        <v>92</v>
      </c>
      <c r="G86" s="6"/>
      <c r="H86" s="4">
        <f>380000+50000</f>
        <v>430000</v>
      </c>
      <c r="J86" s="4">
        <v>1</v>
      </c>
    </row>
    <row r="87" spans="1:11" ht="13.5">
      <c r="A87" s="5"/>
      <c r="B87" s="20" t="s">
        <v>52</v>
      </c>
      <c r="C87" s="21">
        <f t="shared" si="12"/>
        <v>96000</v>
      </c>
      <c r="D87" s="22">
        <v>0</v>
      </c>
      <c r="E87" s="23">
        <f t="shared" ref="E87:E89" si="13">SUM(C87:D87)</f>
        <v>96000</v>
      </c>
      <c r="F87" s="47" t="s">
        <v>77</v>
      </c>
      <c r="G87" s="6"/>
      <c r="H87" s="4">
        <v>8000</v>
      </c>
      <c r="J87" s="4">
        <v>12</v>
      </c>
    </row>
    <row r="88" spans="1:11" ht="13.5">
      <c r="A88" s="5"/>
      <c r="B88" s="20" t="s">
        <v>45</v>
      </c>
      <c r="C88" s="21">
        <f t="shared" si="12"/>
        <v>200000</v>
      </c>
      <c r="D88" s="22">
        <v>0</v>
      </c>
      <c r="E88" s="23">
        <f>SUM(C88:D88)</f>
        <v>200000</v>
      </c>
      <c r="F88" s="47" t="s">
        <v>91</v>
      </c>
      <c r="G88" s="6"/>
      <c r="H88" s="4">
        <v>200000</v>
      </c>
      <c r="J88" s="4">
        <v>1</v>
      </c>
    </row>
    <row r="89" spans="1:11" ht="13.5">
      <c r="A89" s="5"/>
      <c r="B89" s="68" t="s">
        <v>46</v>
      </c>
      <c r="C89" s="21">
        <f t="shared" si="12"/>
        <v>12000</v>
      </c>
      <c r="D89" s="22">
        <v>0</v>
      </c>
      <c r="E89" s="23">
        <f t="shared" si="13"/>
        <v>12000</v>
      </c>
      <c r="F89" s="45"/>
      <c r="G89" s="6"/>
      <c r="H89" s="4">
        <v>1000</v>
      </c>
      <c r="J89" s="4">
        <v>12</v>
      </c>
    </row>
    <row r="90" spans="1:11" ht="15" thickBot="1">
      <c r="A90" s="5"/>
      <c r="B90" s="96" t="s">
        <v>78</v>
      </c>
      <c r="C90" s="97">
        <f>C8-C26</f>
        <v>-346000</v>
      </c>
      <c r="D90" s="98">
        <f>D8-D26</f>
        <v>363000</v>
      </c>
      <c r="E90" s="98">
        <f>E8-E26</f>
        <v>17000</v>
      </c>
      <c r="F90" s="98"/>
      <c r="G90" s="6"/>
    </row>
    <row r="91" spans="1:11" ht="12.75" thickTop="1">
      <c r="A91" s="5"/>
      <c r="B91" s="17" t="s">
        <v>53</v>
      </c>
      <c r="C91" s="18"/>
      <c r="D91" s="18"/>
      <c r="E91" s="19"/>
      <c r="F91" s="19"/>
      <c r="G91" s="6"/>
    </row>
    <row r="92" spans="1:11" ht="13.5">
      <c r="A92" s="5"/>
      <c r="B92" s="71" t="s">
        <v>54</v>
      </c>
      <c r="C92" s="94">
        <f>C93</f>
        <v>1000</v>
      </c>
      <c r="D92" s="93">
        <v>0</v>
      </c>
      <c r="E92" s="95">
        <f t="shared" ref="E92:E93" si="14">SUM(C92:D92)</f>
        <v>1000</v>
      </c>
      <c r="F92" s="93"/>
      <c r="G92" s="6"/>
    </row>
    <row r="93" spans="1:11" ht="13.5">
      <c r="A93" s="5"/>
      <c r="B93" s="48" t="s">
        <v>126</v>
      </c>
      <c r="C93" s="49">
        <v>1000</v>
      </c>
      <c r="D93" s="50">
        <v>0</v>
      </c>
      <c r="E93" s="51">
        <f t="shared" si="14"/>
        <v>1000</v>
      </c>
      <c r="F93" s="92" t="s">
        <v>120</v>
      </c>
      <c r="G93" s="6"/>
    </row>
    <row r="94" spans="1:11" ht="13.5">
      <c r="A94" s="5"/>
      <c r="B94" s="17" t="s">
        <v>55</v>
      </c>
      <c r="C94" s="69">
        <f>C95</f>
        <v>70000</v>
      </c>
      <c r="D94" s="69">
        <f t="shared" ref="D94:E94" si="15">D95</f>
        <v>0</v>
      </c>
      <c r="E94" s="70">
        <f t="shared" si="15"/>
        <v>70000</v>
      </c>
      <c r="F94" s="70"/>
      <c r="G94" s="6"/>
    </row>
    <row r="95" spans="1:11" ht="13.5">
      <c r="A95" s="5"/>
      <c r="B95" s="48" t="s">
        <v>56</v>
      </c>
      <c r="C95" s="49">
        <v>70000</v>
      </c>
      <c r="D95" s="50">
        <v>0</v>
      </c>
      <c r="E95" s="51">
        <v>70000</v>
      </c>
      <c r="F95" s="104" t="s">
        <v>79</v>
      </c>
      <c r="G95" s="6"/>
    </row>
    <row r="96" spans="1:11" ht="14.25">
      <c r="A96" s="5"/>
      <c r="B96" s="71" t="s">
        <v>80</v>
      </c>
      <c r="C96" s="72">
        <f>C92-C94</f>
        <v>-69000</v>
      </c>
      <c r="D96" s="73">
        <f t="shared" ref="D96:E96" si="16">D92-D94</f>
        <v>0</v>
      </c>
      <c r="E96" s="73">
        <f t="shared" si="16"/>
        <v>-69000</v>
      </c>
      <c r="F96" s="73"/>
      <c r="G96" s="6"/>
    </row>
    <row r="97" spans="1:7" ht="15" thickBot="1">
      <c r="A97" s="5"/>
      <c r="B97" s="74" t="s">
        <v>81</v>
      </c>
      <c r="C97" s="75">
        <v>415000</v>
      </c>
      <c r="D97" s="75">
        <v>-363000</v>
      </c>
      <c r="E97" s="75">
        <v>0</v>
      </c>
      <c r="F97" s="75"/>
      <c r="G97" s="6"/>
    </row>
    <row r="98" spans="1:7" ht="15.75" thickTop="1" thickBot="1">
      <c r="A98" s="5"/>
      <c r="B98" s="76" t="s">
        <v>82</v>
      </c>
      <c r="C98" s="77">
        <f>C90+C96+C97</f>
        <v>0</v>
      </c>
      <c r="D98" s="77">
        <f t="shared" ref="D98:E98" si="17">D90+D96+D97</f>
        <v>0</v>
      </c>
      <c r="E98" s="77">
        <f t="shared" si="17"/>
        <v>-52000</v>
      </c>
      <c r="F98" s="77"/>
      <c r="G98" s="6"/>
    </row>
    <row r="99" spans="1:7" ht="14.25" thickTop="1">
      <c r="A99" s="5"/>
      <c r="B99" s="25" t="s">
        <v>57</v>
      </c>
      <c r="C99" s="78">
        <v>17797158</v>
      </c>
      <c r="D99" s="79">
        <v>0</v>
      </c>
      <c r="E99" s="80">
        <f>SUM(C99:D99)</f>
        <v>17797158</v>
      </c>
      <c r="F99" s="80"/>
      <c r="G99" s="6"/>
    </row>
    <row r="100" spans="1:7" ht="13.5">
      <c r="A100" s="5"/>
      <c r="B100" s="25" t="s">
        <v>58</v>
      </c>
      <c r="C100" s="81">
        <f>C99+C98</f>
        <v>17797158</v>
      </c>
      <c r="D100" s="82">
        <v>0</v>
      </c>
      <c r="E100" s="83">
        <f>SUM(C100:D100)</f>
        <v>17797158</v>
      </c>
      <c r="F100" s="83"/>
      <c r="G100" s="6"/>
    </row>
    <row r="101" spans="1:7" ht="0.75" customHeight="1">
      <c r="A101" s="5"/>
      <c r="B101" s="108"/>
      <c r="C101" s="109"/>
      <c r="D101" s="109"/>
      <c r="E101" s="110"/>
      <c r="F101" s="11"/>
      <c r="G101" s="6"/>
    </row>
    <row r="102" spans="1:7">
      <c r="A102" s="5"/>
      <c r="B102" s="26"/>
      <c r="C102" s="26"/>
      <c r="D102" s="26"/>
      <c r="E102" s="26"/>
      <c r="F102" s="26"/>
      <c r="G102" s="6"/>
    </row>
    <row r="103" spans="1:7">
      <c r="A103" s="27"/>
      <c r="B103" s="28"/>
      <c r="C103" s="28"/>
      <c r="D103" s="28"/>
      <c r="E103" s="28"/>
      <c r="F103" s="28"/>
      <c r="G103" s="29"/>
    </row>
  </sheetData>
  <mergeCells count="5">
    <mergeCell ref="B2:E2"/>
    <mergeCell ref="B3:E3"/>
    <mergeCell ref="C5:D5"/>
    <mergeCell ref="B101:E101"/>
    <mergeCell ref="D4:F4"/>
  </mergeCells>
  <phoneticPr fontId="2"/>
  <pageMargins left="0.59055118110236227" right="0.39370078740157483" top="0.19685039370078741" bottom="0.39370078740157483" header="0.51181102362204722" footer="0.19685039370078741"/>
  <pageSetup paperSize="9" scale="95" firstPageNumber="29" orientation="portrait" useFirstPageNumber="1" r:id="rId1"/>
  <headerFooter>
    <oddFooter>&amp;C&amp;P</oddFooter>
  </headerFooter>
  <rowBreaks count="1" manualBreakCount="1"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2017予算</vt:lpstr>
      <vt:lpstr>'2017予算'!Print_Area</vt:lpstr>
      <vt:lpstr>'2017予算'!Print_Titles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yuginosato</dc:creator>
  <cp:lastModifiedBy>user02</cp:lastModifiedBy>
  <cp:lastPrinted>2017-02-14T05:46:24Z</cp:lastPrinted>
  <dcterms:created xsi:type="dcterms:W3CDTF">2011-02-01T05:52:15Z</dcterms:created>
  <dcterms:modified xsi:type="dcterms:W3CDTF">2017-02-14T05:46:28Z</dcterms:modified>
</cp:coreProperties>
</file>