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2420" windowHeight="9000" activeTab="0"/>
  </bookViews>
  <sheets>
    <sheet name="１．協力事業所" sheetId="1" r:id="rId1"/>
    <sheet name="2.A-1、2" sheetId="2" r:id="rId2"/>
    <sheet name="A-3" sheetId="3" r:id="rId3"/>
    <sheet name="A-4" sheetId="4" r:id="rId4"/>
    <sheet name="A-5" sheetId="5" r:id="rId5"/>
    <sheet name="A-6" sheetId="6" r:id="rId6"/>
    <sheet name="A-7" sheetId="7" r:id="rId7"/>
    <sheet name="A-9" sheetId="8" r:id="rId8"/>
  </sheets>
  <definedNames>
    <definedName name="_xlnm.Print_Area" localSheetId="0">'１．協力事業所'!$A$1:$K$126</definedName>
    <definedName name="_xlnm.Print_Area" localSheetId="7">'A-9'!$A$1:$CY$33</definedName>
  </definedNames>
  <calcPr fullCalcOnLoad="1"/>
</workbook>
</file>

<file path=xl/sharedStrings.xml><?xml version="1.0" encoding="utf-8"?>
<sst xmlns="http://schemas.openxmlformats.org/spreadsheetml/2006/main" count="963" uniqueCount="419">
  <si>
    <t>事 業 所 数</t>
  </si>
  <si>
    <t>調査回答数</t>
  </si>
  <si>
    <t>新　体　系　（88.2％）</t>
  </si>
  <si>
    <t>旧　体　系　（11.3％）</t>
  </si>
  <si>
    <t>他 （0.5％）</t>
  </si>
  <si>
    <t>就 労 移 行</t>
  </si>
  <si>
    <t>Ａ 型 事 業</t>
  </si>
  <si>
    <t>Ｂ 型 事 業</t>
  </si>
  <si>
    <t>授 産 施 設</t>
  </si>
  <si>
    <t>福 祉 工 場</t>
  </si>
  <si>
    <t>そ の 他</t>
  </si>
  <si>
    <t>箇 所</t>
  </si>
  <si>
    <t>割 合</t>
  </si>
  <si>
    <t>件 数</t>
  </si>
  <si>
    <t>東日本 ﾌﾞﾛｯｸ</t>
  </si>
  <si>
    <t>中日本 ﾌﾞﾛｯｸ</t>
  </si>
  <si>
    <t>西日本 ﾌﾞﾛｯｸ</t>
  </si>
  <si>
    <t>合　　計</t>
  </si>
  <si>
    <t xml:space="preserve">事 業 種 別 </t>
  </si>
  <si>
    <t>知　的</t>
  </si>
  <si>
    <t>身　体</t>
  </si>
  <si>
    <t>精　神</t>
  </si>
  <si>
    <t>知的・身体</t>
  </si>
  <si>
    <t>知的・精神</t>
  </si>
  <si>
    <t>精神・身体</t>
  </si>
  <si>
    <t>（未入力）</t>
  </si>
  <si>
    <t>計</t>
  </si>
  <si>
    <t>合    計</t>
  </si>
  <si>
    <t>就労移行訓練</t>
  </si>
  <si>
    <t>就労継続Ａ型</t>
  </si>
  <si>
    <t>就労継続Ｂ型</t>
  </si>
  <si>
    <t>旧 授産施設</t>
  </si>
  <si>
    <t>旧 福祉工場</t>
  </si>
  <si>
    <t>他の訓練事業</t>
  </si>
  <si>
    <t>程度区分非該当</t>
  </si>
  <si>
    <t>程度区分 - 1</t>
  </si>
  <si>
    <t>程度区分 - 2</t>
  </si>
  <si>
    <t>程度区分 - 3</t>
  </si>
  <si>
    <t>程度区分 - 4</t>
  </si>
  <si>
    <t>程度区分 - 5</t>
  </si>
  <si>
    <t>程度区分 - 6</t>
  </si>
  <si>
    <t>未入力/未判定</t>
  </si>
  <si>
    <r>
      <t xml:space="preserve">調 査 地 域
</t>
    </r>
    <r>
      <rPr>
        <b/>
        <sz val="10"/>
        <rFont val="ＭＳ 明朝"/>
        <family val="1"/>
      </rPr>
      <t>（ブロック別）</t>
    </r>
  </si>
  <si>
    <t>　Ａ－２．事業種別と障害程度区分別</t>
  </si>
  <si>
    <t>処理したｹｰｽの要約</t>
  </si>
  <si>
    <t xml:space="preserve"> </t>
  </si>
  <si>
    <t>ｹｰｽ</t>
  </si>
  <si>
    <t>含まれたｹｰｽ</t>
  </si>
  <si>
    <t>除かれたｹｰｽ</t>
  </si>
  <si>
    <t>合計</t>
  </si>
  <si>
    <t>度数</t>
  </si>
  <si>
    <t>ﾊﾟｰｾﾝﾄ</t>
  </si>
  <si>
    <t>手腕能力評価割合  x 障害種別</t>
  </si>
  <si>
    <t>体力評価割合  x 障害種別</t>
  </si>
  <si>
    <t>作業意欲維持等評価割合  x 障害種別</t>
  </si>
  <si>
    <t>人間関係評価割合  x 障害種別</t>
  </si>
  <si>
    <t>社会常識評価割合  x 障害種別</t>
  </si>
  <si>
    <t>全評価割合  x 障害種別</t>
  </si>
  <si>
    <t>Ｂｂ：自社評価賃金（時給）  x 障害種別</t>
  </si>
  <si>
    <t>Ｂｃ：支払工賃（現行時給）   x 障害種別</t>
  </si>
  <si>
    <t>Ｂｄ：雇用型支払賃金（時給）  x 障害種別</t>
  </si>
  <si>
    <t>Ｃ：満勤月額賃金  x 障害種別</t>
  </si>
  <si>
    <t>Ｄ：労働基準監督署評価ｄと自社評価Ａの差   x 障害種別</t>
  </si>
  <si>
    <t>Ｆ：Ａ型への実時給支払額(円)  x 障害種別</t>
  </si>
  <si>
    <t>Ｆ：最賃比  x 障害種別</t>
  </si>
  <si>
    <t>Ｇ：満勤月額賃金  x 障害種別</t>
  </si>
  <si>
    <t>Ａ－３．事業別・障害種別能力評価</t>
  </si>
  <si>
    <t>評価色別</t>
  </si>
  <si>
    <t>50%未満</t>
  </si>
  <si>
    <t>50～60%未</t>
  </si>
  <si>
    <t>60～70%未</t>
  </si>
  <si>
    <t>70～80%未</t>
  </si>
  <si>
    <t>　平均差の数字（％）は、回答者全員の平均値と比較した数値</t>
  </si>
  <si>
    <t>事　　業</t>
  </si>
  <si>
    <t>障 害
種 別</t>
  </si>
  <si>
    <t>回答数</t>
  </si>
  <si>
    <t>評　価　項　目　別　割　合</t>
  </si>
  <si>
    <r>
      <t>賃金</t>
    </r>
    <r>
      <rPr>
        <sz val="12"/>
        <rFont val="ＭＳ 明朝"/>
        <family val="1"/>
      </rPr>
      <t xml:space="preserve"> /</t>
    </r>
    <r>
      <rPr>
        <b/>
        <sz val="12"/>
        <rFont val="ＭＳ 明朝"/>
        <family val="1"/>
      </rPr>
      <t xml:space="preserve"> 時給 / </t>
    </r>
    <r>
      <rPr>
        <b/>
        <sz val="12"/>
        <color indexed="10"/>
        <rFont val="ＭＳ 明朝"/>
        <family val="1"/>
      </rPr>
      <t>能力対比</t>
    </r>
  </si>
  <si>
    <t>勤 務 現 況</t>
  </si>
  <si>
    <t>Ａ</t>
  </si>
  <si>
    <t>Ｂ</t>
  </si>
  <si>
    <t>Ｃ</t>
  </si>
  <si>
    <t>Ｄ</t>
  </si>
  <si>
    <t>Ｅ</t>
  </si>
  <si>
    <t>Ｆ</t>
  </si>
  <si>
    <t>手 腕
能 力</t>
  </si>
  <si>
    <t xml:space="preserve">体  力
</t>
  </si>
  <si>
    <t>作業意欲
維 持 等</t>
  </si>
  <si>
    <t>人 間
関 係</t>
  </si>
  <si>
    <t>社 会
常 識</t>
  </si>
  <si>
    <t>全 評 価
1～5の計</t>
  </si>
  <si>
    <t>現 行
工 賃</t>
  </si>
  <si>
    <t>平　 均
時   間</t>
  </si>
  <si>
    <t>平　均
日  数</t>
  </si>
  <si>
    <r>
      <t xml:space="preserve">月 額 賃 金
</t>
    </r>
    <r>
      <rPr>
        <b/>
        <sz val="11"/>
        <color indexed="10"/>
        <rFont val="ＭＳ 明朝"/>
        <family val="1"/>
      </rPr>
      <t>Ｂ×Ｄ×Ｅ</t>
    </r>
  </si>
  <si>
    <t>割合</t>
  </si>
  <si>
    <t>％</t>
  </si>
  <si>
    <t>平均
差</t>
  </si>
  <si>
    <t>％</t>
  </si>
  <si>
    <t>円</t>
  </si>
  <si>
    <t>ｈ</t>
  </si>
  <si>
    <t>日</t>
  </si>
  <si>
    <t>単　独</t>
  </si>
  <si>
    <t>知的</t>
  </si>
  <si>
    <t>身体</t>
  </si>
  <si>
    <t>精神</t>
  </si>
  <si>
    <t>混　合</t>
  </si>
  <si>
    <t>未入力</t>
  </si>
  <si>
    <t>平 均</t>
  </si>
  <si>
    <t>現行工賃/賃金＝ア．ｸﾞﾙｰﾌの工賃は、職業能力評価の47.4％。イ．ｸﾞﾙｰﾌﾟは能力評価の124.7％の賃金。両者の格差は2.63倍に広がっている。</t>
  </si>
  <si>
    <t>評価項目別に見ると、障害特性に対する支援の重点度が見れる。中でも、手腕能力や体力、作業意欲や社会常識のﾚﾍﾞﾙｱｯﾌﾟが就職には必要である。</t>
  </si>
  <si>
    <t>評 価
賃 金</t>
  </si>
  <si>
    <t>Ｂ÷Ａ</t>
  </si>
  <si>
    <r>
      <t xml:space="preserve">　　 旧福祉工場
　　 就労継続支援Ａ型
</t>
    </r>
    <r>
      <rPr>
        <b/>
        <sz val="2"/>
        <rFont val="ＭＳ 明朝"/>
        <family val="1"/>
      </rPr>
      <t xml:space="preserve">
 </t>
    </r>
    <r>
      <rPr>
        <b/>
        <sz val="12"/>
        <rFont val="ＭＳ 明朝"/>
        <family val="1"/>
      </rPr>
      <t>イ・雇用型</t>
    </r>
  </si>
  <si>
    <r>
      <t xml:space="preserve">　　　旧授産事業所
　　　就労継続支援Ｂ型
　　　就労移行
</t>
    </r>
    <r>
      <rPr>
        <b/>
        <sz val="2"/>
        <rFont val="ＭＳ 明朝"/>
        <family val="1"/>
      </rPr>
      <t xml:space="preserve">
 </t>
    </r>
    <r>
      <rPr>
        <b/>
        <sz val="12"/>
        <rFont val="ＭＳ 明朝"/>
        <family val="1"/>
      </rPr>
      <t>ア・非雇用型</t>
    </r>
  </si>
  <si>
    <t>知的
身体</t>
  </si>
  <si>
    <t>知的
精神</t>
  </si>
  <si>
    <t>精神
身体</t>
  </si>
  <si>
    <t>＊</t>
  </si>
  <si>
    <r>
      <t>職業能力評価＝アの平均値は</t>
    </r>
    <r>
      <rPr>
        <b/>
        <sz val="11"/>
        <color indexed="10"/>
        <rFont val="ＭＳ 明朝"/>
        <family val="1"/>
      </rPr>
      <t xml:space="preserve"> 54.8</t>
    </r>
    <r>
      <rPr>
        <b/>
        <sz val="11"/>
        <rFont val="ＭＳ 明朝"/>
        <family val="1"/>
      </rPr>
      <t>％とイに比べ</t>
    </r>
    <r>
      <rPr>
        <b/>
        <sz val="11"/>
        <color indexed="10"/>
        <rFont val="ＭＳ 明朝"/>
        <family val="1"/>
      </rPr>
      <t>6.2</t>
    </r>
    <r>
      <rPr>
        <b/>
        <sz val="11"/>
        <rFont val="ＭＳ 明朝"/>
        <family val="1"/>
      </rPr>
      <t>％低いが、時給額では最低賃金 670円×</t>
    </r>
    <r>
      <rPr>
        <b/>
        <sz val="11"/>
        <color indexed="10"/>
        <rFont val="ＭＳ 明朝"/>
        <family val="1"/>
      </rPr>
      <t>54.8</t>
    </r>
    <r>
      <rPr>
        <b/>
        <sz val="11"/>
        <rFont val="ＭＳ 明朝"/>
        <family val="1"/>
      </rPr>
      <t>％＝</t>
    </r>
    <r>
      <rPr>
        <b/>
        <sz val="11"/>
        <color indexed="10"/>
        <rFont val="ＭＳ 明朝"/>
        <family val="1"/>
      </rPr>
      <t>367</t>
    </r>
    <r>
      <rPr>
        <b/>
        <sz val="11"/>
        <rFont val="ＭＳ 明朝"/>
        <family val="1"/>
      </rPr>
      <t>円。現状の174円は能力に見合った工賃ではない。</t>
    </r>
  </si>
  <si>
    <t>＊</t>
  </si>
  <si>
    <t>＊</t>
  </si>
  <si>
    <t>分散分析</t>
  </si>
  <si>
    <t>平方和</t>
  </si>
  <si>
    <t>自由度</t>
  </si>
  <si>
    <t>平均平方</t>
  </si>
  <si>
    <t>F 値</t>
  </si>
  <si>
    <t>有意確率</t>
  </si>
  <si>
    <t>手腕能力評価割合</t>
  </si>
  <si>
    <t>ｸﾞﾙｰﾌﾟ間</t>
  </si>
  <si>
    <t>ｸﾞﾙｰﾌﾟ内</t>
  </si>
  <si>
    <t>体力評価割合</t>
  </si>
  <si>
    <t>作業意欲維持等評価割合</t>
  </si>
  <si>
    <t>人間関係評価割合</t>
  </si>
  <si>
    <t>社会常識評価割合</t>
  </si>
  <si>
    <t>全評価割合</t>
  </si>
  <si>
    <t>＊時給＊</t>
  </si>
  <si>
    <t>週労働時間（算出値）</t>
  </si>
  <si>
    <t>Ａ－４．年齢グループ別能力評価比較</t>
  </si>
  <si>
    <t>評価の色別</t>
  </si>
  <si>
    <t>＋1.0以上</t>
  </si>
  <si>
    <t>+0～+1以下</t>
  </si>
  <si>
    <t>０～-2以下</t>
  </si>
  <si>
    <t>-2～-4以下</t>
  </si>
  <si>
    <t>-４～-6以下</t>
  </si>
  <si>
    <t>-６～-10以下</t>
  </si>
  <si>
    <t>- 10 以上</t>
  </si>
  <si>
    <t>年 齢
区 分</t>
  </si>
  <si>
    <t>調 査
件 数</t>
  </si>
  <si>
    <t>割 合
（％）</t>
  </si>
  <si>
    <t>評　　　価　　　項　　　目</t>
  </si>
  <si>
    <t>手 腕 能 力</t>
  </si>
  <si>
    <t>体　　力</t>
  </si>
  <si>
    <t>作業意欲持続等</t>
  </si>
  <si>
    <t>人 間 関 係</t>
  </si>
  <si>
    <t>社 会 常 識</t>
  </si>
  <si>
    <t>全　評　価</t>
  </si>
  <si>
    <t>時 　給（回答率 96.8％）</t>
  </si>
  <si>
    <t>平均値
（％）</t>
  </si>
  <si>
    <t>全数平均との差</t>
  </si>
  <si>
    <t>平均値
（％）</t>
  </si>
  <si>
    <t>回 答
件 数</t>
  </si>
  <si>
    <t>割合
（％）</t>
  </si>
  <si>
    <t>平均値
（円）</t>
  </si>
  <si>
    <t>１：16～19歳</t>
  </si>
  <si>
    <t>２：20～29歳</t>
  </si>
  <si>
    <t>３：30～39歳</t>
  </si>
  <si>
    <t>４：40～49歳</t>
  </si>
  <si>
    <t>５：50～59歳</t>
  </si>
  <si>
    <t>６：60～64歳</t>
  </si>
  <si>
    <t>７：65歳以上</t>
  </si>
  <si>
    <t>８：全 　数</t>
  </si>
  <si>
    <t>手 腕 能 力</t>
  </si>
  <si>
    <t>時　　給</t>
  </si>
  <si>
    <t>*</t>
  </si>
  <si>
    <t>年齢区分別職業能力評価の数値は、健常者の傾向と変わらず、60歳を過ぎるまで元気で働く事が可能であるが伺える｡</t>
  </si>
  <si>
    <t>Ａ－５．週 労働時間別能力評価比較</t>
  </si>
  <si>
    <t>労 働
時 間
区 分（週）</t>
  </si>
  <si>
    <t>時 　給（回答率 97.0％）</t>
  </si>
  <si>
    <t xml:space="preserve">１：20ｈ
     未満　　　 </t>
  </si>
  <si>
    <r>
      <t>２：20～30</t>
    </r>
    <r>
      <rPr>
        <b/>
        <sz val="9"/>
        <rFont val="ＭＳ 明朝"/>
        <family val="1"/>
      </rPr>
      <t>ｈ</t>
    </r>
    <r>
      <rPr>
        <b/>
        <sz val="10"/>
        <rFont val="ＭＳ 明朝"/>
        <family val="1"/>
      </rPr>
      <t xml:space="preserve">
　　　未満</t>
    </r>
  </si>
  <si>
    <t>５：全 　数</t>
  </si>
  <si>
    <t>身体力の数値が低い事で短時間労働になっていると感じる｡</t>
  </si>
  <si>
    <t>*</t>
  </si>
  <si>
    <t>2:20～30h未満は、社会常識が低いなど全体的に平均値を下回っているが、その要因は精神的なものと考えられる｡</t>
  </si>
  <si>
    <t>*</t>
  </si>
  <si>
    <t>週 30h以上(1日平均6時間)働く人が約 7割(69.7%)、約1割の人は20h未満。『 支援費単価は支援時間に関係なく同じである。』</t>
  </si>
  <si>
    <t>*</t>
  </si>
  <si>
    <t>4:40h以上働く人の多くはＡ型事業に就職している。この人たちの平均時給額は569円、月額約 91,000円である。</t>
  </si>
  <si>
    <t>Ａ－６．障害程度区分別能力評価比較</t>
  </si>
  <si>
    <t>障 害
程 度
区 分</t>
  </si>
  <si>
    <t>時 　給（回答率 97.9％）</t>
  </si>
  <si>
    <t>１：区分１</t>
  </si>
  <si>
    <t>２：区分２</t>
  </si>
  <si>
    <t>３：区分３</t>
  </si>
  <si>
    <t>４：区分４</t>
  </si>
  <si>
    <t>５：区分５</t>
  </si>
  <si>
    <t>６：区分６</t>
  </si>
  <si>
    <t>７：全　数</t>
  </si>
  <si>
    <t>障害程度区分は、未入力(未判定含)が 793件(43.1%)、非該当者 330件(17.9%)、区分1～6(39%)、内 1～3: 606件(32.9%)、４～6(6.1%)。</t>
  </si>
  <si>
    <t>障害程度区分 4～6の人は 112名(6.1%)、内 知的障害者 105名(93.8%)が働いている｡『 働く意欲を高める支援が必要と考える｡』</t>
  </si>
  <si>
    <r>
      <t>３：30～40</t>
    </r>
    <r>
      <rPr>
        <b/>
        <sz val="9"/>
        <rFont val="ＭＳ 明朝"/>
        <family val="1"/>
      </rPr>
      <t>ｈ</t>
    </r>
    <r>
      <rPr>
        <b/>
        <sz val="10"/>
        <rFont val="ＭＳ 明朝"/>
        <family val="1"/>
      </rPr>
      <t xml:space="preserve">
　　　未満　 </t>
    </r>
  </si>
  <si>
    <t>４：40ｈ
     以上</t>
  </si>
  <si>
    <t>Ａ－７．障害程度区分別調査－① 週 労働時間、② 男性と女性の割合と賃金</t>
  </si>
  <si>
    <t>調 　査　 項　 目</t>
  </si>
  <si>
    <t>① 週 労働時間</t>
  </si>
  <si>
    <t>② 男女別</t>
  </si>
  <si>
    <t>男　　性</t>
  </si>
  <si>
    <t>女　　性</t>
  </si>
  <si>
    <t>平 均
時 間</t>
  </si>
  <si>
    <t xml:space="preserve">人 数
</t>
  </si>
  <si>
    <t>時 給
円</t>
  </si>
  <si>
    <t>*</t>
  </si>
  <si>
    <t>平均労働時間は、区分を問わず1日6時間を越えている。障害の程度と特性を考慮した職場の整備で生産性の向上が期待できる。</t>
  </si>
  <si>
    <t>Ａ－８．男性と女性との評価項目別比較</t>
  </si>
  <si>
    <t>本調査の職業能力評価判定は、中高年齢の人が非正規の雇用条件で働く状態と比較しています。なお、100%以上も100%としています｡</t>
  </si>
  <si>
    <t>手 腕 能 力</t>
  </si>
  <si>
    <t>全 　数</t>
  </si>
  <si>
    <t>全　数</t>
  </si>
  <si>
    <t>男女別</t>
  </si>
  <si>
    <t>男　性</t>
  </si>
  <si>
    <t>女　性</t>
  </si>
  <si>
    <t>１．手 腕 能 力</t>
  </si>
  <si>
    <t>２．体　　力</t>
  </si>
  <si>
    <t>３．作業意欲持続等</t>
  </si>
  <si>
    <t>４．人 間 関 係</t>
  </si>
  <si>
    <t>５．社 会 常 識</t>
  </si>
  <si>
    <t>非雇用型事業所と雇用型事業所の「作業能力評価」と「時給」分布図</t>
  </si>
  <si>
    <t>　Ａ－１．調査地域別 と 新・旧体系別</t>
  </si>
  <si>
    <r>
      <t>Ａ－９　所定時間で見る分布状況</t>
    </r>
    <r>
      <rPr>
        <sz val="12"/>
        <rFont val="ＭＳ 明朝"/>
        <family val="1"/>
      </rPr>
      <t>（時間データ記載事業所のみ。「割合」は合計に占める割合。）</t>
    </r>
  </si>
  <si>
    <t>所 定 時 間</t>
  </si>
  <si>
    <t>①４時間未満</t>
  </si>
  <si>
    <t>②４時間～６時間</t>
  </si>
  <si>
    <t>③６時間以上</t>
  </si>
  <si>
    <r>
      <t>合　計</t>
    </r>
    <r>
      <rPr>
        <sz val="9"/>
        <rFont val="ＭＳ 明朝"/>
        <family val="1"/>
      </rPr>
      <t>（単位：人）</t>
    </r>
  </si>
  <si>
    <t>項　　目</t>
  </si>
  <si>
    <t>知的</t>
  </si>
  <si>
    <t>精神</t>
  </si>
  <si>
    <t>身体</t>
  </si>
  <si>
    <t>混合</t>
  </si>
  <si>
    <t>計</t>
  </si>
  <si>
    <t>割合</t>
  </si>
  <si>
    <t>全　　体</t>
  </si>
  <si>
    <t>就労移行</t>
  </si>
  <si>
    <t>就労継続Ａ型</t>
  </si>
  <si>
    <t>就労継続Ｂ型</t>
  </si>
  <si>
    <t>旧授産施設</t>
  </si>
  <si>
    <t>旧福祉工場</t>
  </si>
  <si>
    <t>その他訓練</t>
  </si>
  <si>
    <t xml:space="preserve">  合　　計</t>
  </si>
  <si>
    <t>％</t>
  </si>
  <si>
    <t>東日本</t>
  </si>
  <si>
    <t>小　　計</t>
  </si>
  <si>
    <t>中日本</t>
  </si>
  <si>
    <t>西日本</t>
  </si>
  <si>
    <t>事業所名</t>
  </si>
  <si>
    <t>北海道</t>
  </si>
  <si>
    <t>札幌市社会自立センター</t>
  </si>
  <si>
    <t>知的障害者通所授産施設ともに</t>
  </si>
  <si>
    <t>ワークトピアあすか</t>
  </si>
  <si>
    <t>岩手</t>
  </si>
  <si>
    <t>福祉工場　みずき</t>
  </si>
  <si>
    <t>室蓬館（こだま作業所）</t>
  </si>
  <si>
    <t>平成会　ヒットエンドラン</t>
  </si>
  <si>
    <t>平成会　ブナの木園</t>
  </si>
  <si>
    <t>平成会　ホームラン</t>
  </si>
  <si>
    <t>ルンルン</t>
  </si>
  <si>
    <t>宮城</t>
  </si>
  <si>
    <t>仙台メンタルヘルスサービス</t>
  </si>
  <si>
    <t>ぱれったけやき</t>
  </si>
  <si>
    <t>栃木</t>
  </si>
  <si>
    <t>愛光園</t>
  </si>
  <si>
    <t>埼玉</t>
  </si>
  <si>
    <t>入間東部福祉会　「入間東部むさしの作業所」</t>
  </si>
  <si>
    <t>千葉</t>
  </si>
  <si>
    <t>安房広域福祉会　「中里ワークホーム」</t>
  </si>
  <si>
    <t>東京</t>
  </si>
  <si>
    <t>森の会「バオバブ」 （就労移行、Ｂ型）</t>
  </si>
  <si>
    <t>（ＮＰＯ）みなと障がい者福祉事業団　「はばたき」</t>
  </si>
  <si>
    <t>世田谷区立知的障害者就労支援センター　すきっぷ</t>
  </si>
  <si>
    <t>玉川福祉作業所 等々力分場</t>
  </si>
  <si>
    <t>武蔵野千川福祉会　チャレンジャー</t>
  </si>
  <si>
    <t>ワークイン関前</t>
  </si>
  <si>
    <t>千川作業所</t>
  </si>
  <si>
    <t>武蔵境ワーキングセンター</t>
  </si>
  <si>
    <t>神奈川</t>
  </si>
  <si>
    <t>ダイア磯子</t>
  </si>
  <si>
    <t>幸陽園</t>
  </si>
  <si>
    <t>宝安寺社会事業部 「四恩職業センター」</t>
  </si>
  <si>
    <t>小田原支援センター</t>
  </si>
  <si>
    <t>進和学園　「しんわルネッサンス」（Ａ型）</t>
  </si>
  <si>
    <t>進和学園　「サンメッセしんわ」（Ｂ型、旧授産）</t>
  </si>
  <si>
    <t>進和学園　「しんわルネッサンス」（移行型）</t>
  </si>
  <si>
    <t>進和職業センター</t>
  </si>
  <si>
    <t>福井</t>
  </si>
  <si>
    <t>あけぼの園　手づくり工房コスモス</t>
  </si>
  <si>
    <t>たけふ福祉工場</t>
  </si>
  <si>
    <t>Ｃ・ネットふくい　今立事業所</t>
  </si>
  <si>
    <t>岐阜</t>
  </si>
  <si>
    <t>(社福)清穂会　精神障害者福祉工場　せいすい石谷工場　ひきえ事業所</t>
  </si>
  <si>
    <t>静岡</t>
  </si>
  <si>
    <t>㈱富士山ドリームビレッジ</t>
  </si>
  <si>
    <t>（社福）天竜厚生会　天竜福祉工場</t>
  </si>
  <si>
    <t>愛知</t>
  </si>
  <si>
    <t>（ＮＰＯ）パンドラの会</t>
  </si>
  <si>
    <t>（社福）名古屋ライトハウス　光和寮</t>
  </si>
  <si>
    <t>（社福）名古屋ライトハウス　明和寮</t>
  </si>
  <si>
    <t>（社福）名古屋ライトハウス　港ワークキャンパス</t>
  </si>
  <si>
    <t>三重</t>
  </si>
  <si>
    <t>（社福）維雅幸育会　上野ひまわり作業所 ふっくりあ</t>
  </si>
  <si>
    <t>かすみヶ浦ﾌﾞﾙｰﾐﾝｸﾞﾊｳｽ</t>
  </si>
  <si>
    <t>滋賀</t>
  </si>
  <si>
    <t>京都</t>
  </si>
  <si>
    <t>（ＮＰＯ）就労ネット　うじ　ＦＯＲ　ＬＩＦＥ</t>
  </si>
  <si>
    <t>（社福）みつみ福祉会　ききょうの杜</t>
  </si>
  <si>
    <t>大阪</t>
  </si>
  <si>
    <t>（ＮＰＯ）Ｃ・ドリームの会　さくら福祉訓練所</t>
  </si>
  <si>
    <t>（ＮＰＯ）ワークステージ</t>
  </si>
  <si>
    <t>（社福）大阪市障害者福祉・ｽﾎﾟｰﾂ協会　千里作業指導所</t>
  </si>
  <si>
    <t>ちのくらぶ</t>
  </si>
  <si>
    <t>兵庫</t>
  </si>
  <si>
    <t>（社福）加古川はぐるまの家</t>
  </si>
  <si>
    <t>（社福）川西市社会福祉事業団　小戸作業指導所</t>
  </si>
  <si>
    <t>奈良</t>
  </si>
  <si>
    <t>（社福）せせらぎ会　御所園</t>
  </si>
  <si>
    <t>（社福）青葉仁会　オープンスペース'AYUMI'</t>
  </si>
  <si>
    <t>和歌山</t>
  </si>
  <si>
    <t>（ＮＰＯ）よつ葉福祉会　地域生活支援センター　てんとう虫</t>
  </si>
  <si>
    <t>（社福）ふたば福祉会　たなかの杜</t>
  </si>
  <si>
    <t>（社福）やおき福祉会　すまいる</t>
  </si>
  <si>
    <t>鳥取</t>
  </si>
  <si>
    <t>ウイズユー千代工場</t>
  </si>
  <si>
    <t>ウイズユー千代作業所</t>
  </si>
  <si>
    <t>島根</t>
  </si>
  <si>
    <t>岡山</t>
  </si>
  <si>
    <t>トモニー・きずな</t>
  </si>
  <si>
    <t>岡山市手をつなぐ育成会　昭和町仲良し</t>
  </si>
  <si>
    <t>ホープ</t>
  </si>
  <si>
    <t>高知</t>
  </si>
  <si>
    <t>福祉工場かがみの</t>
  </si>
  <si>
    <t>福岡</t>
  </si>
  <si>
    <t>サンシャイン</t>
  </si>
  <si>
    <t>北九州手をつなぐ育成会　日明リサイクル工房</t>
  </si>
  <si>
    <t>長崎</t>
  </si>
  <si>
    <t>ワークセンターほたる</t>
  </si>
  <si>
    <t>南高愛隣会　瑞宝太鼓</t>
  </si>
  <si>
    <t>南高愛隣会　わーくかんまち、わーくうんぜん</t>
  </si>
  <si>
    <t>南高愛隣会　サラダ農房</t>
  </si>
  <si>
    <t>南高愛隣会　味彩花</t>
  </si>
  <si>
    <t>熊本</t>
  </si>
  <si>
    <t>インターワーク</t>
  </si>
  <si>
    <t>阿蘇くんわの里　就労移行</t>
  </si>
  <si>
    <t>阿蘇くんわの里　B-C</t>
  </si>
  <si>
    <t>阿蘇くんわの里　B-H</t>
  </si>
  <si>
    <t>阿蘇くんわの里　B-T</t>
  </si>
  <si>
    <t>くんわ就労継続支援事業所</t>
  </si>
  <si>
    <t>大分</t>
  </si>
  <si>
    <t>コンチェルト</t>
  </si>
  <si>
    <t>ナザレトの家</t>
  </si>
  <si>
    <t>鹿児島</t>
  </si>
  <si>
    <t>あいわの里障害者支援センター　就労移行</t>
  </si>
  <si>
    <t>あいわの里障害者支援センター　就労継続</t>
  </si>
  <si>
    <t>№</t>
  </si>
  <si>
    <t>都道
府県</t>
  </si>
  <si>
    <t>事業
所数</t>
  </si>
  <si>
    <t>評価
件数</t>
  </si>
  <si>
    <t>就労（移行・継続）新体系</t>
  </si>
  <si>
    <t>旧施設体系</t>
  </si>
  <si>
    <t>その他</t>
  </si>
  <si>
    <t>1. 就労移行</t>
  </si>
  <si>
    <t>2. Ａ型事業</t>
  </si>
  <si>
    <t>3. Ｂ型事業</t>
  </si>
  <si>
    <t>4. 授産施設</t>
  </si>
  <si>
    <t>5. 福祉工場</t>
  </si>
  <si>
    <t>6. その他</t>
  </si>
  <si>
    <t>北海道 計</t>
  </si>
  <si>
    <r>
      <t xml:space="preserve">占有率 </t>
    </r>
    <r>
      <rPr>
        <b/>
        <sz val="8"/>
        <rFont val="ＭＳ Ｐ明朝"/>
        <family val="1"/>
      </rPr>
      <t>(※ 2）</t>
    </r>
  </si>
  <si>
    <t>「わ・は・わ宮城野(移行)」、「みんなの輪(B型)」</t>
  </si>
  <si>
    <t>東北　計</t>
  </si>
  <si>
    <t>占有率</t>
  </si>
  <si>
    <t>オリーブの樹　「ｵﾘｰﾌﾞﾊｳｽ」「ﾌｧｰｽﾄｵﾘｰﾌﾞ」</t>
  </si>
  <si>
    <t>関東甲信越</t>
  </si>
  <si>
    <t>東日本 計</t>
  </si>
  <si>
    <t>№</t>
  </si>
  <si>
    <t>都道
府県</t>
  </si>
  <si>
    <t>ハートワーク、あゆみ</t>
  </si>
  <si>
    <t>C・ネットふくい　おくえつ事業所</t>
  </si>
  <si>
    <t>C・ネットふくい　丹南　移行型</t>
  </si>
  <si>
    <t>C・ネットふくい　丹南雇用Ⅰ型</t>
  </si>
  <si>
    <t>C・ネットふくい　丹南雇用Ⅱ型</t>
  </si>
  <si>
    <t>C・ネットふくい　丸岡事業所</t>
  </si>
  <si>
    <t>Ｃ・ネットふくい　福井事業所</t>
  </si>
  <si>
    <t>Ｃ・ネットふくい　若狭事業所</t>
  </si>
  <si>
    <t>中部　計</t>
  </si>
  <si>
    <t>（社福）ひかり福祉会　工房ふれっしゅ</t>
  </si>
  <si>
    <t>（社福）ひかり福祉会　HEART WORK結（和みや）</t>
  </si>
  <si>
    <t>（社福）ひかり福祉会　HEART WORK結（布庵）</t>
  </si>
  <si>
    <t>近畿　計</t>
  </si>
  <si>
    <t>中日本 計</t>
  </si>
  <si>
    <t>いわみ福祉会（003、004）</t>
  </si>
  <si>
    <t>中国四国計</t>
  </si>
  <si>
    <t>(社福)幸福会　ソレイユ（A型）</t>
  </si>
  <si>
    <t>九州　計</t>
  </si>
  <si>
    <t>西日本 計</t>
  </si>
  <si>
    <t>1
就労移行</t>
  </si>
  <si>
    <t>2
Ａ型事業</t>
  </si>
  <si>
    <t>3
Ｂ型事業</t>
  </si>
  <si>
    <t>4
授産施設</t>
  </si>
  <si>
    <t>5
福祉工場</t>
  </si>
  <si>
    <t>6
その他</t>
  </si>
  <si>
    <t>全国合計</t>
  </si>
  <si>
    <t>占 有 率</t>
  </si>
  <si>
    <t>　１．調査協力事業所一覧 　</t>
  </si>
  <si>
    <t>Ⅳ．調査のまとめ</t>
  </si>
  <si>
    <t xml:space="preserve"> ２．一次調査の回答集計状況</t>
  </si>
  <si>
    <t>２：20～30ｈ
　　　未満</t>
  </si>
  <si>
    <t xml:space="preserve">３：30～40ｈ
　　　未満　 </t>
  </si>
  <si>
    <t>４：40ｈ
      以上</t>
  </si>
  <si>
    <t xml:space="preserve">１：20ｈ
      未満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</si>
</sst>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00_ "/>
    <numFmt numFmtId="179" formatCode="#,##0_ "/>
    <numFmt numFmtId="180" formatCode="0.0_ "/>
    <numFmt numFmtId="181" formatCode="#,##0.0_ "/>
    <numFmt numFmtId="182" formatCode="0_ "/>
    <numFmt numFmtId="183" formatCode="0_);[Red]\(0\)"/>
  </numFmts>
  <fonts count="63">
    <font>
      <sz val="11"/>
      <name val="ＭＳ 明朝"/>
      <family val="1"/>
    </font>
    <font>
      <b/>
      <sz val="16"/>
      <name val="ＭＳ 明朝"/>
      <family val="1"/>
    </font>
    <font>
      <sz val="6"/>
      <name val="ＭＳ 明朝"/>
      <family val="1"/>
    </font>
    <font>
      <sz val="16"/>
      <name val="ＭＳ 明朝"/>
      <family val="1"/>
    </font>
    <font>
      <sz val="10"/>
      <name val="ＭＳ 明朝"/>
      <family val="1"/>
    </font>
    <font>
      <b/>
      <sz val="10"/>
      <name val="ＭＳ 明朝"/>
      <family val="1"/>
    </font>
    <font>
      <b/>
      <sz val="12"/>
      <name val="ＭＳ 明朝"/>
      <family val="1"/>
    </font>
    <font>
      <b/>
      <sz val="11"/>
      <name val="ＭＳ 明朝"/>
      <family val="1"/>
    </font>
    <font>
      <sz val="6"/>
      <name val="ＭＳ Ｐゴシック"/>
      <family val="3"/>
    </font>
    <font>
      <b/>
      <sz val="14"/>
      <name val="ＭＳ 明朝"/>
      <family val="1"/>
    </font>
    <font>
      <b/>
      <sz val="11"/>
      <color indexed="9"/>
      <name val="ＭＳ 明朝"/>
      <family val="1"/>
    </font>
    <font>
      <b/>
      <sz val="14"/>
      <color indexed="9"/>
      <name val="ＭＳ 明朝"/>
      <family val="1"/>
    </font>
    <font>
      <b/>
      <sz val="12"/>
      <color indexed="9"/>
      <name val="ＭＳ 明朝"/>
      <family val="1"/>
    </font>
    <font>
      <sz val="12"/>
      <name val="ＭＳ 明朝"/>
      <family val="1"/>
    </font>
    <font>
      <sz val="18.5"/>
      <name val="ＭＳ 明朝"/>
      <family val="1"/>
    </font>
    <font>
      <sz val="11.75"/>
      <name val="ＭＳ 明朝"/>
      <family val="1"/>
    </font>
    <font>
      <sz val="9"/>
      <name val="ＭＳ 明朝"/>
      <family val="1"/>
    </font>
    <font>
      <b/>
      <sz val="12"/>
      <color indexed="10"/>
      <name val="ＭＳ 明朝"/>
      <family val="1"/>
    </font>
    <font>
      <b/>
      <sz val="11"/>
      <color indexed="10"/>
      <name val="ＭＳ 明朝"/>
      <family val="1"/>
    </font>
    <font>
      <b/>
      <sz val="9"/>
      <color indexed="10"/>
      <name val="ＭＳ 明朝"/>
      <family val="1"/>
    </font>
    <font>
      <b/>
      <sz val="9"/>
      <name val="ＭＳ 明朝"/>
      <family val="1"/>
    </font>
    <font>
      <b/>
      <sz val="10"/>
      <color indexed="10"/>
      <name val="ＭＳ 明朝"/>
      <family val="1"/>
    </font>
    <font>
      <b/>
      <sz val="16"/>
      <color indexed="9"/>
      <name val="ＭＳ 明朝"/>
      <family val="1"/>
    </font>
    <font>
      <b/>
      <sz val="2"/>
      <name val="ＭＳ 明朝"/>
      <family val="1"/>
    </font>
    <font>
      <sz val="11"/>
      <name val="ＭＳ Ｐゴシック"/>
      <family val="3"/>
    </font>
    <font>
      <sz val="10"/>
      <name val="ＭＳ Ｐゴシック"/>
      <family val="3"/>
    </font>
    <font>
      <b/>
      <sz val="10"/>
      <color indexed="9"/>
      <name val="ＭＳ 明朝"/>
      <family val="1"/>
    </font>
    <font>
      <sz val="11"/>
      <color indexed="48"/>
      <name val="ＭＳ 明朝"/>
      <family val="1"/>
    </font>
    <font>
      <sz val="16"/>
      <name val="ＭＳ Ｐゴシック"/>
      <family val="3"/>
    </font>
    <font>
      <sz val="5.25"/>
      <name val="ＭＳ 明朝"/>
      <family val="1"/>
    </font>
    <font>
      <sz val="5.75"/>
      <name val="ＭＳ 明朝"/>
      <family val="1"/>
    </font>
    <font>
      <sz val="8"/>
      <name val="ＭＳ 明朝"/>
      <family val="1"/>
    </font>
    <font>
      <sz val="5"/>
      <name val="ＭＳ 明朝"/>
      <family val="1"/>
    </font>
    <font>
      <sz val="5.5"/>
      <name val="ＭＳ 明朝"/>
      <family val="1"/>
    </font>
    <font>
      <sz val="8.75"/>
      <name val="ＭＳ 明朝"/>
      <family val="1"/>
    </font>
    <font>
      <sz val="9.25"/>
      <name val="ＭＳ 明朝"/>
      <family val="1"/>
    </font>
    <font>
      <b/>
      <sz val="18"/>
      <name val="ＭＳ 明朝"/>
      <family val="1"/>
    </font>
    <font>
      <b/>
      <sz val="15"/>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明朝"/>
      <family val="1"/>
    </font>
    <font>
      <sz val="11"/>
      <name val="ＭＳ Ｐ明朝"/>
      <family val="1"/>
    </font>
    <font>
      <b/>
      <sz val="11"/>
      <name val="ＭＳ Ｐ明朝"/>
      <family val="1"/>
    </font>
    <font>
      <b/>
      <sz val="10"/>
      <name val="ＭＳ Ｐ明朝"/>
      <family val="1"/>
    </font>
    <font>
      <b/>
      <sz val="8"/>
      <name val="ＭＳ Ｐ明朝"/>
      <family val="1"/>
    </font>
    <font>
      <b/>
      <sz val="12"/>
      <name val="ＭＳ Ｐ明朝"/>
      <family val="1"/>
    </font>
    <font>
      <b/>
      <sz val="16"/>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9"/>
        <bgColor indexed="64"/>
      </patternFill>
    </fill>
    <fill>
      <patternFill patternType="solid">
        <fgColor indexed="61"/>
        <bgColor indexed="64"/>
      </patternFill>
    </fill>
    <fill>
      <patternFill patternType="solid">
        <fgColor indexed="20"/>
        <bgColor indexed="64"/>
      </patternFill>
    </fill>
    <fill>
      <patternFill patternType="solid">
        <fgColor indexed="12"/>
        <bgColor indexed="64"/>
      </patternFill>
    </fill>
    <fill>
      <patternFill patternType="solid">
        <fgColor indexed="58"/>
        <bgColor indexed="64"/>
      </patternFill>
    </fill>
  </fills>
  <borders count="2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double"/>
      <top style="thin"/>
      <bottom style="medium"/>
    </border>
    <border>
      <left style="thin"/>
      <right style="thin"/>
      <top style="medium"/>
      <bottom style="double"/>
    </border>
    <border>
      <left style="thin"/>
      <right style="double"/>
      <top style="medium"/>
      <bottom style="double"/>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color indexed="63"/>
      </top>
      <bottom style="thin"/>
    </border>
    <border>
      <left>
        <color indexed="63"/>
      </left>
      <right style="thin"/>
      <top style="thin"/>
      <bottom style="thin"/>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color indexed="63"/>
      </left>
      <right style="thin">
        <color indexed="9"/>
      </right>
      <top style="thin"/>
      <bottom style="thin">
        <color indexed="9"/>
      </bottom>
    </border>
    <border>
      <left style="thin">
        <color indexed="9"/>
      </left>
      <right style="double"/>
      <top style="thin"/>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double"/>
      <top style="thin">
        <color indexed="9"/>
      </top>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style="double"/>
      <top style="thin">
        <color indexed="9"/>
      </top>
      <bottom style="thin"/>
    </border>
    <border>
      <left style="thin"/>
      <right style="thin"/>
      <top>
        <color indexed="63"/>
      </top>
      <bottom style="double"/>
    </border>
    <border>
      <left style="thin"/>
      <right style="double"/>
      <top>
        <color indexed="63"/>
      </top>
      <bottom style="double"/>
    </border>
    <border>
      <left style="thin"/>
      <right>
        <color indexed="63"/>
      </right>
      <top style="thin"/>
      <bottom style="double"/>
    </border>
    <border>
      <left style="hair"/>
      <right style="thin"/>
      <top style="thin"/>
      <bottom style="double"/>
    </border>
    <border>
      <left style="thin"/>
      <right style="hair"/>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color indexed="63"/>
      </left>
      <right style="double"/>
      <top style="thin"/>
      <bottom style="double"/>
    </border>
    <border>
      <left style="thin"/>
      <right>
        <color indexed="63"/>
      </right>
      <top style="double"/>
      <bottom>
        <color indexed="63"/>
      </bottom>
    </border>
    <border>
      <left style="thin"/>
      <right style="hair"/>
      <top style="double"/>
      <bottom>
        <color indexed="63"/>
      </bottom>
    </border>
    <border>
      <left>
        <color indexed="63"/>
      </left>
      <right style="thin"/>
      <top style="double"/>
      <bottom>
        <color indexed="63"/>
      </bottom>
    </border>
    <border>
      <left>
        <color indexed="63"/>
      </left>
      <right style="hair"/>
      <top style="double"/>
      <bottom>
        <color indexed="63"/>
      </bottom>
    </border>
    <border>
      <left>
        <color indexed="63"/>
      </left>
      <right>
        <color indexed="63"/>
      </right>
      <top style="double"/>
      <bottom>
        <color indexed="63"/>
      </bottom>
    </border>
    <border>
      <left style="thin"/>
      <right style="hair"/>
      <top style="double"/>
      <bottom style="hair"/>
    </border>
    <border>
      <left style="hair"/>
      <right>
        <color indexed="63"/>
      </right>
      <top style="double"/>
      <bottom>
        <color indexed="63"/>
      </bottom>
    </border>
    <border>
      <left style="hair"/>
      <right style="thin"/>
      <top style="double"/>
      <bottom>
        <color indexed="63"/>
      </bottom>
    </border>
    <border>
      <left style="thin"/>
      <right>
        <color indexed="63"/>
      </right>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style="hair"/>
      <top>
        <color indexed="63"/>
      </top>
      <bottom style="hair"/>
    </border>
    <border>
      <left>
        <color indexed="63"/>
      </left>
      <right style="thin"/>
      <top>
        <color indexed="63"/>
      </top>
      <bottom style="thin"/>
    </border>
    <border>
      <left>
        <color indexed="63"/>
      </left>
      <right style="hair"/>
      <top>
        <color indexed="63"/>
      </top>
      <bottom style="hair"/>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color indexed="63"/>
      </left>
      <right style="hair"/>
      <top>
        <color indexed="63"/>
      </top>
      <bottom style="thin"/>
    </border>
    <border>
      <left style="hair"/>
      <right>
        <color indexed="63"/>
      </right>
      <top>
        <color indexed="63"/>
      </top>
      <bottom style="thin"/>
    </border>
    <border>
      <left style="thin"/>
      <right style="hair"/>
      <top>
        <color indexed="63"/>
      </top>
      <bottom>
        <color indexed="63"/>
      </bottom>
    </border>
    <border>
      <left style="hair"/>
      <right style="thin"/>
      <top>
        <color indexed="63"/>
      </top>
      <bottom style="thin"/>
    </border>
    <border>
      <left style="thin"/>
      <right style="hair"/>
      <top style="hair"/>
      <bottom style="thin"/>
    </border>
    <border>
      <left>
        <color indexed="63"/>
      </left>
      <right style="thin"/>
      <top>
        <color indexed="63"/>
      </top>
      <bottom style="hair"/>
    </border>
    <border>
      <left style="thin"/>
      <right>
        <color indexed="63"/>
      </right>
      <top>
        <color indexed="63"/>
      </top>
      <bottom style="hair"/>
    </border>
    <border>
      <left style="thin"/>
      <right style="hair"/>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thin"/>
      <bottom>
        <color indexed="63"/>
      </bottom>
    </border>
    <border>
      <left>
        <color indexed="63"/>
      </left>
      <right>
        <color indexed="63"/>
      </right>
      <top style="thin"/>
      <bottom style="hair"/>
    </border>
    <border>
      <left style="hair"/>
      <right style="thin"/>
      <top style="thin"/>
      <bottom style="hair"/>
    </border>
    <border>
      <left style="hair"/>
      <right>
        <color indexed="63"/>
      </right>
      <top style="thin"/>
      <bottom style="hair"/>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color indexed="63"/>
      </right>
      <top style="thin"/>
      <bottom style="hair"/>
    </border>
    <border>
      <left style="thin"/>
      <right style="hair"/>
      <top>
        <color indexed="63"/>
      </top>
      <bottom style="thin"/>
    </border>
    <border>
      <left style="thin"/>
      <right style="hair"/>
      <top style="hair"/>
      <bottom>
        <color indexed="63"/>
      </bottom>
    </border>
    <border>
      <left style="hair"/>
      <right style="thin"/>
      <top style="hair"/>
      <bottom style="thin"/>
    </border>
    <border>
      <left style="hair"/>
      <right>
        <color indexed="63"/>
      </right>
      <top style="hair"/>
      <bottom style="thin"/>
    </border>
    <border>
      <left>
        <color indexed="63"/>
      </left>
      <right style="hair"/>
      <top style="hair"/>
      <bottom style="thin"/>
    </border>
    <border>
      <left style="hair"/>
      <right style="double"/>
      <top style="double"/>
      <bottom>
        <color indexed="63"/>
      </bottom>
    </border>
    <border>
      <left style="hair"/>
      <right style="double"/>
      <top style="hair"/>
      <bottom style="hair"/>
    </border>
    <border>
      <left style="hair"/>
      <right style="double"/>
      <top>
        <color indexed="63"/>
      </top>
      <bottom style="thin"/>
    </border>
    <border>
      <left style="hair"/>
      <right style="double"/>
      <top style="thin"/>
      <bottom>
        <color indexed="63"/>
      </bottom>
    </border>
    <border>
      <left style="hair"/>
      <right style="double"/>
      <top style="hair"/>
      <bottom style="thin"/>
    </border>
    <border>
      <left style="hair"/>
      <right style="double"/>
      <top style="thin"/>
      <bottom style="thin"/>
    </border>
    <border>
      <left style="double"/>
      <right>
        <color indexed="63"/>
      </right>
      <top style="double"/>
      <bottom style="hair"/>
    </border>
    <border>
      <left style="double"/>
      <right>
        <color indexed="63"/>
      </right>
      <top style="hair"/>
      <bottom style="hair"/>
    </border>
    <border>
      <left style="double"/>
      <right>
        <color indexed="63"/>
      </right>
      <top style="hair"/>
      <bottom style="double"/>
    </border>
    <border>
      <left style="thin"/>
      <right>
        <color indexed="63"/>
      </right>
      <top style="thin"/>
      <bottom style="thin"/>
    </border>
    <border>
      <left style="hair"/>
      <right style="thin"/>
      <top style="thin"/>
      <bottom style="thin">
        <color indexed="9"/>
      </bottom>
    </border>
    <border>
      <left style="hair"/>
      <right style="thin"/>
      <top style="thin">
        <color indexed="9"/>
      </top>
      <bottom style="thin">
        <color indexed="9"/>
      </bottom>
    </border>
    <border>
      <left style="hair"/>
      <right style="thin"/>
      <top style="thin">
        <color indexed="9"/>
      </top>
      <bottom style="thin"/>
    </border>
    <border>
      <left>
        <color indexed="63"/>
      </left>
      <right>
        <color indexed="63"/>
      </right>
      <top style="hair"/>
      <bottom>
        <color indexed="63"/>
      </bottom>
    </border>
    <border>
      <left style="hair"/>
      <right style="hair"/>
      <top style="thin"/>
      <bottom style="thin"/>
    </border>
    <border>
      <left>
        <color indexed="63"/>
      </left>
      <right>
        <color indexed="63"/>
      </right>
      <top style="hair"/>
      <bottom style="thin"/>
    </border>
    <border>
      <left style="thin"/>
      <right>
        <color indexed="63"/>
      </right>
      <top>
        <color indexed="63"/>
      </top>
      <bottom style="thin"/>
    </border>
    <border>
      <left>
        <color indexed="63"/>
      </left>
      <right>
        <color indexed="63"/>
      </right>
      <top style="medium"/>
      <bottom>
        <color indexed="63"/>
      </bottom>
    </border>
    <border>
      <left style="thin"/>
      <right style="thin"/>
      <top style="hair"/>
      <bottom style="thin"/>
    </border>
    <border>
      <left style="medium"/>
      <right style="thin"/>
      <top style="thin"/>
      <bottom>
        <color indexed="63"/>
      </bottom>
    </border>
    <border>
      <left style="thin"/>
      <right style="thin"/>
      <top style="thin"/>
      <bottom>
        <color indexed="63"/>
      </bottom>
    </border>
    <border>
      <left style="medium"/>
      <right style="thin"/>
      <top style="hair"/>
      <bottom style="hair"/>
    </border>
    <border>
      <left style="thin"/>
      <right style="thin"/>
      <top style="hair"/>
      <bottom style="hair"/>
    </border>
    <border>
      <left style="medium"/>
      <right style="thin"/>
      <top>
        <color indexed="63"/>
      </top>
      <bottom style="thin"/>
    </border>
    <border>
      <left style="thin"/>
      <right style="thin"/>
      <top>
        <color indexed="63"/>
      </top>
      <bottom>
        <color indexed="63"/>
      </bottom>
    </border>
    <border>
      <left style="medium"/>
      <right style="thin"/>
      <top style="hair"/>
      <bottom style="thin"/>
    </border>
    <border>
      <left style="medium"/>
      <right style="thin"/>
      <top style="hair"/>
      <bottom>
        <color indexed="63"/>
      </bottom>
    </border>
    <border>
      <left style="thin"/>
      <right style="thin"/>
      <top style="thin"/>
      <bottom style="hair"/>
    </border>
    <border>
      <left style="medium"/>
      <right style="thin"/>
      <top style="thin"/>
      <bottom style="thin"/>
    </border>
    <border>
      <left style="thin"/>
      <right style="thin"/>
      <top style="hair"/>
      <bottom>
        <color indexed="63"/>
      </bottom>
    </border>
    <border>
      <left>
        <color indexed="63"/>
      </left>
      <right>
        <color indexed="63"/>
      </right>
      <top style="medium"/>
      <bottom style="medium"/>
    </border>
    <border>
      <left style="thin"/>
      <right>
        <color indexed="63"/>
      </right>
      <top style="medium"/>
      <bottom>
        <color indexed="63"/>
      </bottom>
    </border>
    <border>
      <left style="thin"/>
      <right>
        <color indexed="63"/>
      </right>
      <top style="hair"/>
      <bottom style="medium"/>
    </border>
    <border>
      <left style="thin"/>
      <right style="medium"/>
      <top style="medium"/>
      <bottom>
        <color indexed="63"/>
      </bottom>
    </border>
    <border>
      <left style="thin"/>
      <right style="medium"/>
      <top style="hair"/>
      <bottom style="thin"/>
    </border>
    <border>
      <left style="thin"/>
      <right style="medium"/>
      <top style="hair"/>
      <bottom style="medium"/>
    </border>
    <border>
      <left style="thin"/>
      <right style="medium"/>
      <top style="thin"/>
      <bottom>
        <color indexed="63"/>
      </bottom>
    </border>
    <border>
      <left style="thin"/>
      <right style="medium"/>
      <top style="hair"/>
      <bottom style="hair"/>
    </border>
    <border>
      <left style="thin"/>
      <right style="medium"/>
      <top>
        <color indexed="63"/>
      </top>
      <bottom style="thin"/>
    </border>
    <border>
      <left style="thin"/>
      <right style="medium"/>
      <top style="thin"/>
      <bottom style="thin"/>
    </border>
    <border>
      <left style="thin"/>
      <right style="medium"/>
      <top style="thin"/>
      <bottom style="hair"/>
    </border>
    <border>
      <left style="thin"/>
      <right style="medium"/>
      <top>
        <color indexed="63"/>
      </top>
      <bottom>
        <color indexed="63"/>
      </bottom>
    </border>
    <border>
      <left>
        <color indexed="63"/>
      </left>
      <right style="thin"/>
      <top style="thin"/>
      <bottom style="hair"/>
    </border>
    <border>
      <left style="medium"/>
      <right>
        <color indexed="63"/>
      </right>
      <top style="hair"/>
      <bottom style="thin"/>
    </border>
    <border>
      <left>
        <color indexed="63"/>
      </left>
      <right style="thin"/>
      <top style="hair"/>
      <bottom style="thin"/>
    </border>
    <border>
      <left style="medium"/>
      <right>
        <color indexed="63"/>
      </right>
      <top style="thin"/>
      <bottom style="hair"/>
    </border>
    <border>
      <left style="thin"/>
      <right style="thin"/>
      <top style="medium"/>
      <bottom>
        <color indexed="63"/>
      </bottom>
    </border>
    <border>
      <left style="medium"/>
      <right style="thin"/>
      <top style="hair"/>
      <bottom style="medium"/>
    </border>
    <border>
      <left style="thin"/>
      <right style="thin"/>
      <top style="hair"/>
      <bottom style="medium"/>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hair"/>
      <bottom>
        <color indexed="63"/>
      </bottom>
    </border>
    <border>
      <left>
        <color indexed="63"/>
      </left>
      <right style="thin"/>
      <top style="hair"/>
      <bottom>
        <color indexed="63"/>
      </bottom>
    </border>
    <border>
      <left style="medium"/>
      <right style="thin"/>
      <top style="medium"/>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double"/>
      <right style="thin"/>
      <top style="double"/>
      <bottom style="thin"/>
    </border>
    <border>
      <left style="double"/>
      <right style="thin"/>
      <top style="thin"/>
      <bottom style="thin"/>
    </border>
    <border>
      <left style="double"/>
      <right style="thin"/>
      <top style="medium"/>
      <bottom style="double"/>
    </border>
    <border>
      <left style="double"/>
      <right style="thin"/>
      <top>
        <color indexed="63"/>
      </top>
      <bottom style="double"/>
    </border>
    <border>
      <left style="double"/>
      <right style="thin">
        <color indexed="9"/>
      </right>
      <top style="thin"/>
      <bottom style="thin">
        <color indexed="9"/>
      </bottom>
    </border>
    <border>
      <left style="double"/>
      <right style="thin">
        <color indexed="9"/>
      </right>
      <top style="thin">
        <color indexed="9"/>
      </top>
      <bottom style="thin">
        <color indexed="9"/>
      </bottom>
    </border>
    <border>
      <left style="double"/>
      <right style="thin">
        <color indexed="9"/>
      </right>
      <top style="thin">
        <color indexed="9"/>
      </top>
      <bottom style="thin"/>
    </border>
    <border>
      <left style="double"/>
      <right style="thin"/>
      <top style="thin"/>
      <bottom style="double"/>
    </border>
    <border>
      <left style="double"/>
      <right style="thin"/>
      <top>
        <color indexed="63"/>
      </top>
      <bottom style="thin"/>
    </border>
    <border>
      <left style="hair"/>
      <right style="hair"/>
      <top style="hair"/>
      <bottom style="hair"/>
    </border>
    <border>
      <left>
        <color indexed="63"/>
      </left>
      <right>
        <color indexed="63"/>
      </right>
      <top>
        <color indexed="63"/>
      </top>
      <bottom style="double"/>
    </border>
    <border>
      <left>
        <color indexed="63"/>
      </left>
      <right style="hair"/>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color indexed="63"/>
      </bottom>
    </border>
    <border>
      <left style="thin"/>
      <right style="hair"/>
      <top style="thin"/>
      <bottom style="hair"/>
    </border>
    <border>
      <left>
        <color indexed="63"/>
      </left>
      <right style="hair"/>
      <top style="thin"/>
      <bottom style="hair"/>
    </border>
    <border>
      <left>
        <color indexed="63"/>
      </left>
      <right style="double"/>
      <top style="thin"/>
      <bottom>
        <color indexed="63"/>
      </bottom>
    </border>
    <border>
      <left style="thin"/>
      <right style="double"/>
      <top style="hair"/>
      <bottom>
        <color indexed="63"/>
      </bottom>
    </border>
    <border>
      <left style="thin"/>
      <right style="thin"/>
      <top style="double"/>
      <bottom>
        <color indexed="63"/>
      </bottom>
    </border>
    <border>
      <left>
        <color indexed="63"/>
      </left>
      <right style="thin">
        <color indexed="9"/>
      </right>
      <top style="thin"/>
      <bottom style="double"/>
    </border>
    <border>
      <left style="thin">
        <color indexed="9"/>
      </left>
      <right style="thin">
        <color indexed="9"/>
      </right>
      <top style="thin"/>
      <bottom style="double"/>
    </border>
    <border>
      <left style="thin">
        <color indexed="9"/>
      </left>
      <right style="double"/>
      <top style="thin"/>
      <bottom style="double"/>
    </border>
    <border>
      <left style="thin">
        <color indexed="9"/>
      </left>
      <right>
        <color indexed="63"/>
      </right>
      <top style="thin"/>
      <bottom style="double"/>
    </border>
    <border>
      <left>
        <color indexed="63"/>
      </left>
      <right>
        <color indexed="63"/>
      </right>
      <top style="double"/>
      <bottom style="hair"/>
    </border>
    <border>
      <left>
        <color indexed="63"/>
      </left>
      <right style="double"/>
      <top style="double"/>
      <bottom style="hair"/>
    </border>
    <border>
      <left>
        <color indexed="63"/>
      </left>
      <right style="double"/>
      <top style="hair"/>
      <bottom style="hair"/>
    </border>
    <border>
      <left>
        <color indexed="63"/>
      </left>
      <right>
        <color indexed="63"/>
      </right>
      <top style="hair"/>
      <bottom style="double"/>
    </border>
    <border>
      <left>
        <color indexed="63"/>
      </left>
      <right style="double"/>
      <top style="hair"/>
      <bottom style="double"/>
    </border>
    <border>
      <left style="hair"/>
      <right>
        <color indexed="63"/>
      </right>
      <top>
        <color indexed="63"/>
      </top>
      <bottom>
        <color indexed="63"/>
      </bottom>
    </border>
    <border>
      <left style="hair"/>
      <right style="hair"/>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hair"/>
    </border>
    <border>
      <left style="medium"/>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style="thin"/>
      <bottom style="medium"/>
    </border>
    <border>
      <left>
        <color indexed="63"/>
      </left>
      <right style="hair"/>
      <top style="thin"/>
      <bottom style="medium"/>
    </border>
    <border>
      <left>
        <color indexed="63"/>
      </left>
      <right style="thin"/>
      <top style="thin"/>
      <bottom style="medium"/>
    </border>
    <border>
      <left style="hair"/>
      <right style="hair"/>
      <top>
        <color indexed="63"/>
      </top>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hair"/>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thin"/>
      <bottom style="medium"/>
    </border>
    <border>
      <left style="medium"/>
      <right>
        <color indexed="63"/>
      </right>
      <top style="thin"/>
      <bottom style="thin"/>
    </border>
    <border>
      <left>
        <color indexed="63"/>
      </left>
      <right style="medium"/>
      <top style="thin"/>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thin"/>
      <right style="hair"/>
      <top style="medium"/>
      <bottom style="medium"/>
    </border>
    <border>
      <left style="hair"/>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22" borderId="2" applyNumberFormat="0" applyFont="0" applyAlignment="0" applyProtection="0"/>
    <xf numFmtId="0" fontId="44" fillId="0" borderId="3" applyNumberFormat="0" applyFill="0" applyAlignment="0" applyProtection="0"/>
    <xf numFmtId="0" fontId="45" fillId="3" borderId="0" applyNumberFormat="0" applyBorder="0" applyAlignment="0" applyProtection="0"/>
    <xf numFmtId="0" fontId="46" fillId="23"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3"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4" applyNumberFormat="0" applyAlignment="0" applyProtection="0"/>
    <xf numFmtId="0" fontId="0" fillId="0" borderId="0">
      <alignment vertical="center"/>
      <protection/>
    </xf>
    <xf numFmtId="0" fontId="0" fillId="0" borderId="0">
      <alignment vertical="center"/>
      <protection/>
    </xf>
    <xf numFmtId="0" fontId="55" fillId="4" borderId="0" applyNumberFormat="0" applyBorder="0" applyAlignment="0" applyProtection="0"/>
  </cellStyleXfs>
  <cellXfs count="964">
    <xf numFmtId="0" fontId="0" fillId="0" borderId="0" xfId="0" applyAlignment="1">
      <alignment vertical="center"/>
    </xf>
    <xf numFmtId="0" fontId="1" fillId="0" borderId="1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Alignment="1">
      <alignment vertical="center"/>
    </xf>
    <xf numFmtId="0" fontId="5" fillId="24" borderId="11" xfId="0" applyFont="1" applyFill="1" applyBorder="1" applyAlignment="1">
      <alignment horizontal="center" vertical="center" wrapText="1"/>
    </xf>
    <xf numFmtId="176" fontId="6" fillId="0" borderId="11" xfId="0" applyNumberFormat="1" applyFont="1" applyBorder="1" applyAlignment="1">
      <alignment vertical="center"/>
    </xf>
    <xf numFmtId="177" fontId="6" fillId="0" borderId="11" xfId="0" applyNumberFormat="1" applyFont="1" applyBorder="1" applyAlignment="1">
      <alignment vertical="center"/>
    </xf>
    <xf numFmtId="177" fontId="6" fillId="0" borderId="11" xfId="0" applyNumberFormat="1" applyFont="1" applyFill="1" applyBorder="1" applyAlignment="1">
      <alignment vertical="center"/>
    </xf>
    <xf numFmtId="177" fontId="4" fillId="0" borderId="0" xfId="0" applyNumberFormat="1" applyFont="1" applyAlignment="1">
      <alignment vertical="center"/>
    </xf>
    <xf numFmtId="0" fontId="1" fillId="0" borderId="0" xfId="0" applyFont="1" applyAlignment="1">
      <alignment vertical="center"/>
    </xf>
    <xf numFmtId="0" fontId="0" fillId="0" borderId="0" xfId="0" applyFont="1" applyAlignment="1">
      <alignment vertical="center"/>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3" fontId="6" fillId="4" borderId="14" xfId="0" applyNumberFormat="1" applyFont="1" applyFill="1" applyBorder="1" applyAlignment="1">
      <alignment vertical="center"/>
    </xf>
    <xf numFmtId="177" fontId="6" fillId="4" borderId="14" xfId="0" applyNumberFormat="1" applyFont="1" applyFill="1" applyBorder="1" applyAlignment="1">
      <alignment vertical="center"/>
    </xf>
    <xf numFmtId="0" fontId="9" fillId="0" borderId="14" xfId="0" applyNumberFormat="1" applyFont="1" applyBorder="1" applyAlignment="1">
      <alignment vertical="center"/>
    </xf>
    <xf numFmtId="0" fontId="9" fillId="4" borderId="14" xfId="0" applyNumberFormat="1" applyFont="1" applyFill="1" applyBorder="1" applyAlignment="1">
      <alignment vertical="center"/>
    </xf>
    <xf numFmtId="0" fontId="9" fillId="0" borderId="14" xfId="0" applyNumberFormat="1" applyFont="1" applyFill="1" applyBorder="1" applyAlignment="1">
      <alignment vertical="center"/>
    </xf>
    <xf numFmtId="177" fontId="6" fillId="0" borderId="14" xfId="0" applyNumberFormat="1" applyFont="1" applyFill="1" applyBorder="1" applyAlignment="1">
      <alignment vertical="center"/>
    </xf>
    <xf numFmtId="3" fontId="9" fillId="4" borderId="14" xfId="49" applyNumberFormat="1" applyFont="1" applyFill="1" applyBorder="1" applyAlignment="1">
      <alignment vertical="center"/>
    </xf>
    <xf numFmtId="9" fontId="6" fillId="4" borderId="15" xfId="0" applyNumberFormat="1" applyFont="1" applyFill="1" applyBorder="1" applyAlignment="1">
      <alignment vertical="center"/>
    </xf>
    <xf numFmtId="0" fontId="9" fillId="0" borderId="16" xfId="0" applyNumberFormat="1" applyFont="1" applyBorder="1" applyAlignment="1">
      <alignment vertical="center"/>
    </xf>
    <xf numFmtId="177" fontId="6" fillId="4" borderId="16" xfId="0" applyNumberFormat="1" applyFont="1" applyFill="1" applyBorder="1" applyAlignment="1">
      <alignment vertical="center"/>
    </xf>
    <xf numFmtId="0" fontId="9" fillId="0" borderId="16" xfId="0" applyNumberFormat="1" applyFont="1" applyFill="1" applyBorder="1" applyAlignment="1">
      <alignment vertical="center"/>
    </xf>
    <xf numFmtId="177" fontId="6" fillId="0" borderId="16" xfId="0" applyNumberFormat="1" applyFont="1" applyFill="1" applyBorder="1" applyAlignment="1">
      <alignment vertical="center"/>
    </xf>
    <xf numFmtId="177" fontId="6" fillId="4" borderId="17" xfId="0" applyNumberFormat="1" applyFont="1" applyFill="1" applyBorder="1" applyAlignment="1">
      <alignment vertical="center"/>
    </xf>
    <xf numFmtId="0" fontId="9" fillId="0" borderId="11" xfId="0" applyNumberFormat="1" applyFont="1" applyBorder="1" applyAlignment="1">
      <alignment vertical="center"/>
    </xf>
    <xf numFmtId="177" fontId="6" fillId="4" borderId="11" xfId="0" applyNumberFormat="1" applyFont="1" applyFill="1" applyBorder="1" applyAlignment="1">
      <alignment vertical="center"/>
    </xf>
    <xf numFmtId="0" fontId="9" fillId="0" borderId="11" xfId="0" applyNumberFormat="1" applyFont="1" applyFill="1" applyBorder="1" applyAlignment="1">
      <alignment vertical="center"/>
    </xf>
    <xf numFmtId="177" fontId="6" fillId="4" borderId="18" xfId="0" applyNumberFormat="1" applyFont="1" applyFill="1" applyBorder="1" applyAlignment="1">
      <alignment vertical="center"/>
    </xf>
    <xf numFmtId="0" fontId="9" fillId="0" borderId="19" xfId="0" applyNumberFormat="1" applyFont="1" applyFill="1" applyBorder="1" applyAlignment="1">
      <alignment vertical="center"/>
    </xf>
    <xf numFmtId="177" fontId="6" fillId="0" borderId="19" xfId="0" applyNumberFormat="1" applyFont="1" applyFill="1" applyBorder="1" applyAlignment="1">
      <alignment vertical="center"/>
    </xf>
    <xf numFmtId="0" fontId="9" fillId="0" borderId="19" xfId="0" applyNumberFormat="1" applyFont="1" applyBorder="1" applyAlignment="1">
      <alignment vertical="center"/>
    </xf>
    <xf numFmtId="177" fontId="6" fillId="4" borderId="20" xfId="0" applyNumberFormat="1" applyFont="1" applyFill="1" applyBorder="1" applyAlignment="1">
      <alignment vertical="center"/>
    </xf>
    <xf numFmtId="0" fontId="9" fillId="21" borderId="16" xfId="0" applyFont="1" applyFill="1" applyBorder="1" applyAlignment="1">
      <alignment vertical="center"/>
    </xf>
    <xf numFmtId="177" fontId="6" fillId="21" borderId="16" xfId="0" applyNumberFormat="1" applyFont="1" applyFill="1" applyBorder="1" applyAlignment="1">
      <alignment vertical="center"/>
    </xf>
    <xf numFmtId="0" fontId="9" fillId="21" borderId="16" xfId="0" applyNumberFormat="1" applyFont="1" applyFill="1" applyBorder="1" applyAlignment="1">
      <alignment vertical="center"/>
    </xf>
    <xf numFmtId="177" fontId="6" fillId="21" borderId="17" xfId="0" applyNumberFormat="1" applyFont="1" applyFill="1" applyBorder="1" applyAlignment="1">
      <alignment vertical="center"/>
    </xf>
    <xf numFmtId="0" fontId="9" fillId="0" borderId="21" xfId="0" applyFont="1" applyFill="1" applyBorder="1" applyAlignment="1">
      <alignment vertical="center"/>
    </xf>
    <xf numFmtId="177" fontId="6" fillId="21" borderId="11" xfId="0" applyNumberFormat="1" applyFont="1" applyFill="1" applyBorder="1" applyAlignment="1">
      <alignment vertical="center"/>
    </xf>
    <xf numFmtId="0" fontId="9" fillId="0" borderId="21" xfId="0" applyNumberFormat="1" applyFont="1" applyFill="1" applyBorder="1" applyAlignment="1">
      <alignment vertical="center"/>
    </xf>
    <xf numFmtId="177" fontId="6" fillId="21" borderId="18" xfId="0" applyNumberFormat="1" applyFont="1" applyFill="1" applyBorder="1" applyAlignment="1">
      <alignment vertical="center"/>
    </xf>
    <xf numFmtId="0" fontId="9" fillId="0" borderId="11" xfId="0" applyFont="1" applyFill="1" applyBorder="1" applyAlignment="1">
      <alignment vertical="center"/>
    </xf>
    <xf numFmtId="0" fontId="9" fillId="0" borderId="22" xfId="0" applyNumberFormat="1" applyFont="1" applyFill="1" applyBorder="1" applyAlignment="1">
      <alignment vertical="center"/>
    </xf>
    <xf numFmtId="0" fontId="11" fillId="25" borderId="23" xfId="0" applyFont="1" applyFill="1" applyBorder="1" applyAlignment="1">
      <alignment vertical="center"/>
    </xf>
    <xf numFmtId="177" fontId="12" fillId="25" borderId="24" xfId="0" applyNumberFormat="1" applyFont="1" applyFill="1" applyBorder="1" applyAlignment="1">
      <alignment vertical="center"/>
    </xf>
    <xf numFmtId="0" fontId="11" fillId="25" borderId="25" xfId="0" applyNumberFormat="1" applyFont="1" applyFill="1" applyBorder="1" applyAlignment="1">
      <alignment vertical="center"/>
    </xf>
    <xf numFmtId="177" fontId="12" fillId="25" borderId="26" xfId="0" applyNumberFormat="1" applyFont="1" applyFill="1" applyBorder="1" applyAlignment="1">
      <alignment vertical="center"/>
    </xf>
    <xf numFmtId="0" fontId="11" fillId="25" borderId="27" xfId="0" applyFont="1" applyFill="1" applyBorder="1" applyAlignment="1">
      <alignment vertical="center"/>
    </xf>
    <xf numFmtId="177" fontId="12" fillId="25" borderId="28" xfId="0" applyNumberFormat="1" applyFont="1" applyFill="1" applyBorder="1" applyAlignment="1">
      <alignment vertical="center"/>
    </xf>
    <xf numFmtId="0" fontId="11" fillId="25" borderId="29" xfId="0" applyNumberFormat="1" applyFont="1" applyFill="1" applyBorder="1" applyAlignment="1">
      <alignment vertical="center"/>
    </xf>
    <xf numFmtId="177" fontId="12" fillId="25" borderId="30" xfId="0" applyNumberFormat="1" applyFont="1" applyFill="1" applyBorder="1" applyAlignment="1">
      <alignment vertical="center"/>
    </xf>
    <xf numFmtId="0" fontId="11" fillId="25" borderId="31" xfId="0" applyFont="1" applyFill="1" applyBorder="1" applyAlignment="1">
      <alignment vertical="center"/>
    </xf>
    <xf numFmtId="177" fontId="12" fillId="25" borderId="32" xfId="0" applyNumberFormat="1" applyFont="1" applyFill="1" applyBorder="1" applyAlignment="1">
      <alignment vertical="center"/>
    </xf>
    <xf numFmtId="0" fontId="11" fillId="25" borderId="33" xfId="0" applyNumberFormat="1" applyFont="1" applyFill="1" applyBorder="1" applyAlignment="1">
      <alignment vertical="center"/>
    </xf>
    <xf numFmtId="177" fontId="12" fillId="25" borderId="34" xfId="0" applyNumberFormat="1" applyFont="1" applyFill="1" applyBorder="1" applyAlignment="1">
      <alignment vertical="center"/>
    </xf>
    <xf numFmtId="0" fontId="9" fillId="0" borderId="35" xfId="0" applyFont="1" applyFill="1" applyBorder="1" applyAlignment="1">
      <alignment vertical="center"/>
    </xf>
    <xf numFmtId="177" fontId="6" fillId="21" borderId="35" xfId="0" applyNumberFormat="1" applyFont="1" applyFill="1" applyBorder="1" applyAlignment="1">
      <alignment vertical="center"/>
    </xf>
    <xf numFmtId="0" fontId="9" fillId="0" borderId="35" xfId="0" applyNumberFormat="1" applyFont="1" applyFill="1" applyBorder="1" applyAlignment="1">
      <alignment vertical="center"/>
    </xf>
    <xf numFmtId="177" fontId="6" fillId="0" borderId="35" xfId="0" applyNumberFormat="1" applyFont="1" applyFill="1" applyBorder="1" applyAlignment="1">
      <alignment vertical="center"/>
    </xf>
    <xf numFmtId="177" fontId="6" fillId="21" borderId="36" xfId="0" applyNumberFormat="1" applyFont="1" applyFill="1" applyBorder="1" applyAlignment="1">
      <alignment vertical="center"/>
    </xf>
    <xf numFmtId="0" fontId="1" fillId="0" borderId="0" xfId="0" applyFont="1" applyAlignment="1">
      <alignment horizontal="left" vertical="center"/>
    </xf>
    <xf numFmtId="0" fontId="0" fillId="0" borderId="0" xfId="0" applyAlignment="1">
      <alignment vertical="top"/>
    </xf>
    <xf numFmtId="0" fontId="6" fillId="0" borderId="0" xfId="0" applyFont="1" applyBorder="1" applyAlignment="1">
      <alignment horizontal="center" vertical="center"/>
    </xf>
    <xf numFmtId="176" fontId="9" fillId="0" borderId="0" xfId="0" applyNumberFormat="1" applyFont="1" applyBorder="1" applyAlignment="1">
      <alignment horizontal="center" vertical="center"/>
    </xf>
    <xf numFmtId="176" fontId="6" fillId="0" borderId="0" xfId="0" applyNumberFormat="1" applyFont="1" applyBorder="1" applyAlignment="1">
      <alignment vertical="center"/>
    </xf>
    <xf numFmtId="177" fontId="6" fillId="0" borderId="0" xfId="0" applyNumberFormat="1" applyFont="1" applyFill="1" applyBorder="1" applyAlignment="1">
      <alignment vertical="center"/>
    </xf>
    <xf numFmtId="177" fontId="6" fillId="0" borderId="0" xfId="0" applyNumberFormat="1" applyFont="1" applyBorder="1" applyAlignment="1">
      <alignment vertical="center"/>
    </xf>
    <xf numFmtId="0" fontId="16" fillId="0" borderId="0" xfId="0" applyFont="1" applyAlignment="1">
      <alignment vertical="center"/>
    </xf>
    <xf numFmtId="179" fontId="19" fillId="0" borderId="37"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21" borderId="42" xfId="0" applyFont="1" applyFill="1" applyBorder="1" applyAlignment="1">
      <alignment horizontal="center" vertical="center" wrapText="1"/>
    </xf>
    <xf numFmtId="0" fontId="20" fillId="21" borderId="39"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6" fillId="0" borderId="45" xfId="0" applyNumberFormat="1" applyFont="1" applyFill="1" applyBorder="1" applyAlignment="1">
      <alignment horizontal="right" vertical="center"/>
    </xf>
    <xf numFmtId="177" fontId="20" fillId="0" borderId="46" xfId="42" applyNumberFormat="1" applyFont="1" applyFill="1" applyBorder="1" applyAlignment="1">
      <alignment horizontal="center" vertical="center"/>
    </xf>
    <xf numFmtId="177" fontId="20" fillId="0" borderId="47" xfId="42" applyNumberFormat="1" applyFont="1" applyFill="1" applyBorder="1" applyAlignment="1">
      <alignment vertical="center"/>
    </xf>
    <xf numFmtId="180" fontId="19" fillId="0" borderId="48" xfId="42" applyNumberFormat="1" applyFont="1" applyFill="1" applyBorder="1" applyAlignment="1">
      <alignment horizontal="right" vertical="center"/>
    </xf>
    <xf numFmtId="177" fontId="20" fillId="0" borderId="45" xfId="42" applyNumberFormat="1" applyFont="1" applyBorder="1" applyAlignment="1">
      <alignment vertical="center"/>
    </xf>
    <xf numFmtId="180" fontId="20" fillId="0" borderId="46" xfId="42" applyNumberFormat="1" applyFont="1" applyFill="1" applyBorder="1" applyAlignment="1">
      <alignment horizontal="right" vertical="center"/>
    </xf>
    <xf numFmtId="177" fontId="20" fillId="0" borderId="47" xfId="42" applyNumberFormat="1" applyFont="1" applyBorder="1" applyAlignment="1">
      <alignment vertical="center"/>
    </xf>
    <xf numFmtId="180" fontId="19" fillId="0" borderId="46" xfId="42" applyNumberFormat="1" applyFont="1" applyFill="1" applyBorder="1" applyAlignment="1">
      <alignment horizontal="right" vertical="center"/>
    </xf>
    <xf numFmtId="3" fontId="7" fillId="24" borderId="49" xfId="0" applyNumberFormat="1" applyFont="1" applyFill="1" applyBorder="1" applyAlignment="1">
      <alignment vertical="center"/>
    </xf>
    <xf numFmtId="3" fontId="18" fillId="24" borderId="50" xfId="0" applyNumberFormat="1" applyFont="1" applyFill="1" applyBorder="1" applyAlignment="1">
      <alignment vertical="center"/>
    </xf>
    <xf numFmtId="3" fontId="6" fillId="24" borderId="45" xfId="0" applyNumberFormat="1" applyFont="1" applyFill="1" applyBorder="1" applyAlignment="1">
      <alignment vertical="center"/>
    </xf>
    <xf numFmtId="3" fontId="17" fillId="24" borderId="46" xfId="0" applyNumberFormat="1" applyFont="1" applyFill="1" applyBorder="1" applyAlignment="1">
      <alignment vertical="center"/>
    </xf>
    <xf numFmtId="177" fontId="20" fillId="24" borderId="44" xfId="0" applyNumberFormat="1" applyFont="1" applyFill="1" applyBorder="1" applyAlignment="1">
      <alignment vertical="center"/>
    </xf>
    <xf numFmtId="177" fontId="5" fillId="24" borderId="51" xfId="0" applyNumberFormat="1" applyFont="1" applyFill="1" applyBorder="1" applyAlignment="1">
      <alignment vertical="center"/>
    </xf>
    <xf numFmtId="181" fontId="5" fillId="21" borderId="47" xfId="0" applyNumberFormat="1" applyFont="1" applyFill="1" applyBorder="1" applyAlignment="1">
      <alignment vertical="center"/>
    </xf>
    <xf numFmtId="181" fontId="5" fillId="21" borderId="48" xfId="0" applyNumberFormat="1" applyFont="1" applyFill="1" applyBorder="1" applyAlignment="1">
      <alignment vertical="center"/>
    </xf>
    <xf numFmtId="181" fontId="5" fillId="21" borderId="44" xfId="0" applyNumberFormat="1" applyFont="1" applyFill="1" applyBorder="1" applyAlignment="1">
      <alignment vertical="center"/>
    </xf>
    <xf numFmtId="181" fontId="5" fillId="21" borderId="50" xfId="0" applyNumberFormat="1" applyFont="1" applyFill="1" applyBorder="1" applyAlignment="1">
      <alignment vertical="center"/>
    </xf>
    <xf numFmtId="0" fontId="7" fillId="0" borderId="52" xfId="0" applyFont="1" applyFill="1" applyBorder="1" applyAlignment="1">
      <alignment horizontal="center" vertical="center" wrapText="1"/>
    </xf>
    <xf numFmtId="0" fontId="6" fillId="0" borderId="53" xfId="0" applyNumberFormat="1" applyFont="1" applyBorder="1" applyAlignment="1">
      <alignment horizontal="right" vertical="center"/>
    </xf>
    <xf numFmtId="177" fontId="20" fillId="0" borderId="54" xfId="42" applyNumberFormat="1" applyFont="1" applyFill="1" applyBorder="1" applyAlignment="1">
      <alignment horizontal="center" vertical="center"/>
    </xf>
    <xf numFmtId="177" fontId="20" fillId="0" borderId="55" xfId="42" applyNumberFormat="1" applyFont="1" applyFill="1" applyBorder="1" applyAlignment="1">
      <alignment vertical="center"/>
    </xf>
    <xf numFmtId="0" fontId="20" fillId="0" borderId="56" xfId="42" applyNumberFormat="1" applyFont="1" applyFill="1" applyBorder="1" applyAlignment="1">
      <alignment horizontal="center" vertical="center"/>
    </xf>
    <xf numFmtId="177" fontId="20" fillId="26" borderId="53" xfId="42" applyNumberFormat="1" applyFont="1" applyFill="1" applyBorder="1" applyAlignment="1">
      <alignment vertical="center"/>
    </xf>
    <xf numFmtId="180" fontId="19" fillId="26" borderId="54" xfId="42" applyNumberFormat="1" applyFont="1" applyFill="1" applyBorder="1" applyAlignment="1">
      <alignment vertical="center"/>
    </xf>
    <xf numFmtId="177" fontId="20" fillId="0" borderId="55" xfId="42" applyNumberFormat="1" applyFont="1" applyBorder="1" applyAlignment="1">
      <alignment vertical="center"/>
    </xf>
    <xf numFmtId="180" fontId="20" fillId="0" borderId="57" xfId="42" applyNumberFormat="1" applyFont="1" applyBorder="1" applyAlignment="1">
      <alignment vertical="center"/>
    </xf>
    <xf numFmtId="177" fontId="20" fillId="0" borderId="53" xfId="42" applyNumberFormat="1" applyFont="1" applyFill="1" applyBorder="1" applyAlignment="1">
      <alignment vertical="center"/>
    </xf>
    <xf numFmtId="180" fontId="20" fillId="0" borderId="54" xfId="42" applyNumberFormat="1" applyFont="1" applyBorder="1" applyAlignment="1">
      <alignment vertical="center"/>
    </xf>
    <xf numFmtId="177" fontId="20" fillId="4" borderId="55" xfId="42" applyNumberFormat="1" applyFont="1" applyFill="1" applyBorder="1" applyAlignment="1">
      <alignment vertical="center"/>
    </xf>
    <xf numFmtId="180" fontId="20" fillId="4" borderId="57" xfId="42" applyNumberFormat="1" applyFont="1" applyFill="1" applyBorder="1" applyAlignment="1">
      <alignment vertical="center"/>
    </xf>
    <xf numFmtId="177" fontId="20" fillId="0" borderId="53" xfId="42" applyNumberFormat="1" applyFont="1" applyBorder="1" applyAlignment="1">
      <alignment vertical="center"/>
    </xf>
    <xf numFmtId="3" fontId="7" fillId="24" borderId="53" xfId="0" applyNumberFormat="1" applyFont="1" applyFill="1" applyBorder="1" applyAlignment="1">
      <alignment vertical="center"/>
    </xf>
    <xf numFmtId="3" fontId="18" fillId="24" borderId="57" xfId="0" applyNumberFormat="1" applyFont="1" applyFill="1" applyBorder="1" applyAlignment="1">
      <alignment vertical="center"/>
    </xf>
    <xf numFmtId="3" fontId="6" fillId="24" borderId="53" xfId="0" applyNumberFormat="1" applyFont="1" applyFill="1" applyBorder="1" applyAlignment="1">
      <alignment vertical="center"/>
    </xf>
    <xf numFmtId="3" fontId="17" fillId="24" borderId="58" xfId="0" applyNumberFormat="1" applyFont="1" applyFill="1" applyBorder="1" applyAlignment="1">
      <alignment vertical="center"/>
    </xf>
    <xf numFmtId="177" fontId="20" fillId="24" borderId="52" xfId="0" applyNumberFormat="1" applyFont="1" applyFill="1" applyBorder="1" applyAlignment="1">
      <alignment vertical="center"/>
    </xf>
    <xf numFmtId="177" fontId="21" fillId="24" borderId="54" xfId="0" applyNumberFormat="1" applyFont="1" applyFill="1" applyBorder="1" applyAlignment="1">
      <alignment vertical="center"/>
    </xf>
    <xf numFmtId="181" fontId="5" fillId="21" borderId="55" xfId="0" applyNumberFormat="1" applyFont="1" applyFill="1" applyBorder="1" applyAlignment="1">
      <alignment vertical="center"/>
    </xf>
    <xf numFmtId="181" fontId="21" fillId="21" borderId="56" xfId="0" applyNumberFormat="1" applyFont="1" applyFill="1" applyBorder="1" applyAlignment="1">
      <alignment vertical="center"/>
    </xf>
    <xf numFmtId="181" fontId="5" fillId="21" borderId="52" xfId="0" applyNumberFormat="1" applyFont="1" applyFill="1" applyBorder="1" applyAlignment="1">
      <alignment vertical="center"/>
    </xf>
    <xf numFmtId="181" fontId="5" fillId="21" borderId="57" xfId="0" applyNumberFormat="1" applyFont="1" applyFill="1" applyBorder="1" applyAlignment="1">
      <alignment vertical="center"/>
    </xf>
    <xf numFmtId="0" fontId="7" fillId="0" borderId="59" xfId="0" applyFont="1" applyFill="1" applyBorder="1" applyAlignment="1">
      <alignment horizontal="center" vertical="center" wrapText="1"/>
    </xf>
    <xf numFmtId="0" fontId="6" fillId="0" borderId="60" xfId="0" applyNumberFormat="1" applyFont="1" applyBorder="1" applyAlignment="1">
      <alignment horizontal="right" vertical="center"/>
    </xf>
    <xf numFmtId="177" fontId="20" fillId="0" borderId="61" xfId="42" applyNumberFormat="1" applyFont="1" applyFill="1" applyBorder="1" applyAlignment="1">
      <alignment horizontal="center" vertical="center"/>
    </xf>
    <xf numFmtId="177" fontId="20" fillId="4" borderId="62" xfId="42" applyNumberFormat="1" applyFont="1" applyFill="1" applyBorder="1" applyAlignment="1">
      <alignment vertical="center"/>
    </xf>
    <xf numFmtId="0" fontId="20" fillId="4" borderId="63" xfId="42" applyNumberFormat="1" applyFont="1" applyFill="1" applyBorder="1" applyAlignment="1">
      <alignment horizontal="center" vertical="center"/>
    </xf>
    <xf numFmtId="177" fontId="20" fillId="0" borderId="60" xfId="42" applyNumberFormat="1" applyFont="1" applyBorder="1" applyAlignment="1">
      <alignment vertical="center"/>
    </xf>
    <xf numFmtId="180" fontId="20" fillId="0" borderId="64" xfId="42" applyNumberFormat="1" applyFont="1" applyBorder="1" applyAlignment="1">
      <alignment vertical="center"/>
    </xf>
    <xf numFmtId="180" fontId="20" fillId="4" borderId="65" xfId="42" applyNumberFormat="1" applyFont="1" applyFill="1" applyBorder="1" applyAlignment="1">
      <alignment vertical="center"/>
    </xf>
    <xf numFmtId="177" fontId="20" fillId="4" borderId="60" xfId="42" applyNumberFormat="1" applyFont="1" applyFill="1" applyBorder="1" applyAlignment="1">
      <alignment vertical="center"/>
    </xf>
    <xf numFmtId="180" fontId="20" fillId="4" borderId="64" xfId="42" applyNumberFormat="1" applyFont="1" applyFill="1" applyBorder="1" applyAlignment="1">
      <alignment vertical="center"/>
    </xf>
    <xf numFmtId="177" fontId="20" fillId="4" borderId="66" xfId="42" applyNumberFormat="1" applyFont="1" applyFill="1" applyBorder="1" applyAlignment="1">
      <alignment vertical="center"/>
    </xf>
    <xf numFmtId="180" fontId="20" fillId="4" borderId="67" xfId="42" applyNumberFormat="1" applyFont="1" applyFill="1" applyBorder="1" applyAlignment="1">
      <alignment vertical="center"/>
    </xf>
    <xf numFmtId="177" fontId="20" fillId="4" borderId="68" xfId="42" applyNumberFormat="1" applyFont="1" applyFill="1" applyBorder="1" applyAlignment="1">
      <alignment vertical="center"/>
    </xf>
    <xf numFmtId="180" fontId="20" fillId="4" borderId="69" xfId="42" applyNumberFormat="1" applyFont="1" applyFill="1" applyBorder="1" applyAlignment="1">
      <alignment vertical="center"/>
    </xf>
    <xf numFmtId="3" fontId="7" fillId="24" borderId="70" xfId="0" applyNumberFormat="1" applyFont="1" applyFill="1" applyBorder="1" applyAlignment="1">
      <alignment vertical="center"/>
    </xf>
    <xf numFmtId="3" fontId="7" fillId="24" borderId="65" xfId="0" applyNumberFormat="1" applyFont="1" applyFill="1" applyBorder="1" applyAlignment="1">
      <alignment vertical="center"/>
    </xf>
    <xf numFmtId="3" fontId="6" fillId="24" borderId="60" xfId="0" applyNumberFormat="1" applyFont="1" applyFill="1" applyBorder="1" applyAlignment="1">
      <alignment vertical="center"/>
    </xf>
    <xf numFmtId="3" fontId="6" fillId="24" borderId="71" xfId="0" applyNumberFormat="1" applyFont="1" applyFill="1" applyBorder="1" applyAlignment="1">
      <alignment vertical="center"/>
    </xf>
    <xf numFmtId="177" fontId="20" fillId="24" borderId="72" xfId="0" applyNumberFormat="1" applyFont="1" applyFill="1" applyBorder="1" applyAlignment="1">
      <alignment vertical="center"/>
    </xf>
    <xf numFmtId="177" fontId="21" fillId="24" borderId="64" xfId="0" applyNumberFormat="1" applyFont="1" applyFill="1" applyBorder="1" applyAlignment="1">
      <alignment vertical="center"/>
    </xf>
    <xf numFmtId="181" fontId="5" fillId="21" borderId="62" xfId="0" applyNumberFormat="1" applyFont="1" applyFill="1" applyBorder="1" applyAlignment="1">
      <alignment vertical="center"/>
    </xf>
    <xf numFmtId="181" fontId="21" fillId="21" borderId="63" xfId="0" applyNumberFormat="1" applyFont="1" applyFill="1" applyBorder="1" applyAlignment="1">
      <alignment vertical="center"/>
    </xf>
    <xf numFmtId="181" fontId="5" fillId="21" borderId="72" xfId="0" applyNumberFormat="1" applyFont="1" applyFill="1" applyBorder="1" applyAlignment="1">
      <alignment vertical="center"/>
    </xf>
    <xf numFmtId="181" fontId="21" fillId="21" borderId="65" xfId="0" applyNumberFormat="1" applyFont="1" applyFill="1" applyBorder="1" applyAlignment="1">
      <alignment vertical="center"/>
    </xf>
    <xf numFmtId="0" fontId="6" fillId="0" borderId="73" xfId="0" applyNumberFormat="1" applyFont="1" applyBorder="1" applyAlignment="1">
      <alignment horizontal="right" vertical="center"/>
    </xf>
    <xf numFmtId="177" fontId="20" fillId="0" borderId="74" xfId="42" applyNumberFormat="1" applyFont="1" applyFill="1" applyBorder="1" applyAlignment="1">
      <alignment horizontal="center" vertical="center"/>
    </xf>
    <xf numFmtId="177" fontId="20" fillId="26" borderId="75" xfId="42" applyNumberFormat="1" applyFont="1" applyFill="1" applyBorder="1" applyAlignment="1">
      <alignment vertical="center"/>
    </xf>
    <xf numFmtId="0" fontId="19" fillId="26" borderId="76" xfId="42" applyNumberFormat="1" applyFont="1" applyFill="1" applyBorder="1" applyAlignment="1">
      <alignment horizontal="center" vertical="center"/>
    </xf>
    <xf numFmtId="177" fontId="20" fillId="26" borderId="73" xfId="42" applyNumberFormat="1" applyFont="1" applyFill="1" applyBorder="1" applyAlignment="1">
      <alignment vertical="center"/>
    </xf>
    <xf numFmtId="180" fontId="19" fillId="26" borderId="77" xfId="42" applyNumberFormat="1" applyFont="1" applyFill="1" applyBorder="1" applyAlignment="1">
      <alignment vertical="center"/>
    </xf>
    <xf numFmtId="177" fontId="20" fillId="0" borderId="75" xfId="42" applyNumberFormat="1" applyFont="1" applyBorder="1" applyAlignment="1">
      <alignment vertical="center"/>
    </xf>
    <xf numFmtId="180" fontId="19" fillId="0" borderId="78" xfId="42" applyNumberFormat="1" applyFont="1" applyBorder="1" applyAlignment="1">
      <alignment vertical="center"/>
    </xf>
    <xf numFmtId="180" fontId="19" fillId="26" borderId="78" xfId="42" applyNumberFormat="1" applyFont="1" applyFill="1" applyBorder="1" applyAlignment="1">
      <alignment vertical="center"/>
    </xf>
    <xf numFmtId="3" fontId="7" fillId="24" borderId="59" xfId="0" applyNumberFormat="1" applyFont="1" applyFill="1" applyBorder="1" applyAlignment="1">
      <alignment vertical="center"/>
    </xf>
    <xf numFmtId="3" fontId="18" fillId="24" borderId="78" xfId="0" applyNumberFormat="1" applyFont="1" applyFill="1" applyBorder="1" applyAlignment="1">
      <alignment vertical="center"/>
    </xf>
    <xf numFmtId="3" fontId="6" fillId="24" borderId="73" xfId="0" applyNumberFormat="1" applyFont="1" applyFill="1" applyBorder="1" applyAlignment="1">
      <alignment vertical="center"/>
    </xf>
    <xf numFmtId="3" fontId="17" fillId="24" borderId="74" xfId="0" applyNumberFormat="1" applyFont="1" applyFill="1" applyBorder="1" applyAlignment="1">
      <alignment vertical="center"/>
    </xf>
    <xf numFmtId="177" fontId="20" fillId="24" borderId="79" xfId="0" applyNumberFormat="1" applyFont="1" applyFill="1" applyBorder="1" applyAlignment="1">
      <alignment vertical="center"/>
    </xf>
    <xf numFmtId="177" fontId="21" fillId="24" borderId="77" xfId="0" applyNumberFormat="1" applyFont="1" applyFill="1" applyBorder="1" applyAlignment="1">
      <alignment vertical="center"/>
    </xf>
    <xf numFmtId="181" fontId="5" fillId="21" borderId="75" xfId="0" applyNumberFormat="1" applyFont="1" applyFill="1" applyBorder="1" applyAlignment="1">
      <alignment vertical="center"/>
    </xf>
    <xf numFmtId="181" fontId="5" fillId="21" borderId="76" xfId="0" applyNumberFormat="1" applyFont="1" applyFill="1" applyBorder="1" applyAlignment="1">
      <alignment vertical="center"/>
    </xf>
    <xf numFmtId="181" fontId="5" fillId="21" borderId="79" xfId="0" applyNumberFormat="1" applyFont="1" applyFill="1" applyBorder="1" applyAlignment="1">
      <alignment vertical="center"/>
    </xf>
    <xf numFmtId="181" fontId="5" fillId="21" borderId="78" xfId="0" applyNumberFormat="1" applyFont="1" applyFill="1" applyBorder="1" applyAlignment="1">
      <alignment vertical="center"/>
    </xf>
    <xf numFmtId="180" fontId="19" fillId="0" borderId="54" xfId="42" applyNumberFormat="1" applyFont="1" applyBorder="1" applyAlignment="1">
      <alignment vertical="center"/>
    </xf>
    <xf numFmtId="180" fontId="19" fillId="0" borderId="57" xfId="42" applyNumberFormat="1" applyFont="1" applyBorder="1" applyAlignment="1">
      <alignment vertical="center"/>
    </xf>
    <xf numFmtId="3" fontId="6" fillId="24" borderId="58" xfId="0" applyNumberFormat="1" applyFont="1" applyFill="1" applyBorder="1" applyAlignment="1">
      <alignment vertical="center"/>
    </xf>
    <xf numFmtId="177" fontId="5" fillId="24" borderId="54" xfId="0" applyNumberFormat="1" applyFont="1" applyFill="1" applyBorder="1" applyAlignment="1">
      <alignment vertical="center"/>
    </xf>
    <xf numFmtId="177" fontId="20" fillId="0" borderId="62" xfId="42" applyNumberFormat="1" applyFont="1" applyFill="1" applyBorder="1" applyAlignment="1">
      <alignment vertical="center"/>
    </xf>
    <xf numFmtId="0" fontId="19" fillId="0" borderId="63" xfId="42" applyNumberFormat="1" applyFont="1" applyFill="1" applyBorder="1" applyAlignment="1">
      <alignment horizontal="center" vertical="center"/>
    </xf>
    <xf numFmtId="177" fontId="20" fillId="26" borderId="60" xfId="42" applyNumberFormat="1" applyFont="1" applyFill="1" applyBorder="1" applyAlignment="1">
      <alignment vertical="center"/>
    </xf>
    <xf numFmtId="180" fontId="19" fillId="26" borderId="64" xfId="42" applyNumberFormat="1" applyFont="1" applyFill="1" applyBorder="1" applyAlignment="1">
      <alignment vertical="center"/>
    </xf>
    <xf numFmtId="177" fontId="20" fillId="0" borderId="62" xfId="42" applyNumberFormat="1" applyFont="1" applyBorder="1" applyAlignment="1">
      <alignment vertical="center"/>
    </xf>
    <xf numFmtId="180" fontId="20" fillId="0" borderId="65" xfId="42" applyNumberFormat="1" applyFont="1" applyBorder="1" applyAlignment="1">
      <alignment horizontal="right" vertical="center"/>
    </xf>
    <xf numFmtId="177" fontId="20" fillId="0" borderId="66" xfId="42" applyNumberFormat="1" applyFont="1" applyBorder="1" applyAlignment="1">
      <alignment vertical="center"/>
    </xf>
    <xf numFmtId="180" fontId="20" fillId="0" borderId="67" xfId="42" applyNumberFormat="1" applyFont="1" applyBorder="1" applyAlignment="1">
      <alignment vertical="center"/>
    </xf>
    <xf numFmtId="177" fontId="20" fillId="0" borderId="60" xfId="42" applyNumberFormat="1" applyFont="1" applyFill="1" applyBorder="1" applyAlignment="1">
      <alignment vertical="center"/>
    </xf>
    <xf numFmtId="180" fontId="20" fillId="0" borderId="69" xfId="42" applyNumberFormat="1" applyFont="1" applyBorder="1" applyAlignment="1">
      <alignment vertical="center"/>
    </xf>
    <xf numFmtId="3" fontId="18" fillId="24" borderId="65" xfId="0" applyNumberFormat="1" applyFont="1" applyFill="1" applyBorder="1" applyAlignment="1">
      <alignment vertical="center"/>
    </xf>
    <xf numFmtId="177" fontId="5" fillId="24" borderId="64" xfId="0" applyNumberFormat="1" applyFont="1" applyFill="1" applyBorder="1" applyAlignment="1">
      <alignment vertical="center"/>
    </xf>
    <xf numFmtId="181" fontId="5" fillId="21" borderId="65" xfId="0" applyNumberFormat="1" applyFont="1" applyFill="1" applyBorder="1" applyAlignment="1">
      <alignment vertical="center"/>
    </xf>
    <xf numFmtId="177" fontId="20" fillId="0" borderId="22" xfId="42" applyNumberFormat="1" applyFont="1" applyFill="1" applyBorder="1" applyAlignment="1">
      <alignment horizontal="center" vertical="center"/>
    </xf>
    <xf numFmtId="177" fontId="20" fillId="0" borderId="75" xfId="42" applyNumberFormat="1" applyFont="1" applyFill="1" applyBorder="1" applyAlignment="1">
      <alignment vertical="center"/>
    </xf>
    <xf numFmtId="0" fontId="20" fillId="0" borderId="80" xfId="42" applyNumberFormat="1" applyFont="1" applyFill="1" applyBorder="1" applyAlignment="1">
      <alignment horizontal="center" vertical="center"/>
    </xf>
    <xf numFmtId="177" fontId="20" fillId="4" borderId="73" xfId="42" applyNumberFormat="1" applyFont="1" applyFill="1" applyBorder="1" applyAlignment="1">
      <alignment vertical="center"/>
    </xf>
    <xf numFmtId="180" fontId="20" fillId="4" borderId="81" xfId="42" applyNumberFormat="1" applyFont="1" applyFill="1" applyBorder="1" applyAlignment="1">
      <alignment vertical="center"/>
    </xf>
    <xf numFmtId="177" fontId="20" fillId="4" borderId="75" xfId="42" applyNumberFormat="1" applyFont="1" applyFill="1" applyBorder="1" applyAlignment="1">
      <alignment vertical="center"/>
    </xf>
    <xf numFmtId="180" fontId="20" fillId="4" borderId="82" xfId="42" applyNumberFormat="1" applyFont="1" applyFill="1" applyBorder="1" applyAlignment="1">
      <alignment vertical="center"/>
    </xf>
    <xf numFmtId="177" fontId="20" fillId="0" borderId="73" xfId="42" applyNumberFormat="1" applyFont="1" applyBorder="1" applyAlignment="1">
      <alignment vertical="center"/>
    </xf>
    <xf numFmtId="180" fontId="20" fillId="0" borderId="81" xfId="42" applyNumberFormat="1" applyFont="1" applyBorder="1" applyAlignment="1">
      <alignment vertical="center"/>
    </xf>
    <xf numFmtId="177" fontId="20" fillId="4" borderId="83" xfId="42" applyNumberFormat="1" applyFont="1" applyFill="1" applyBorder="1" applyAlignment="1">
      <alignment vertical="center"/>
    </xf>
    <xf numFmtId="180" fontId="20" fillId="4" borderId="84" xfId="42" applyNumberFormat="1" applyFont="1" applyFill="1" applyBorder="1" applyAlignment="1">
      <alignment vertical="center"/>
    </xf>
    <xf numFmtId="177" fontId="20" fillId="4" borderId="85" xfId="42" applyNumberFormat="1" applyFont="1" applyFill="1" applyBorder="1" applyAlignment="1">
      <alignment vertical="center"/>
    </xf>
    <xf numFmtId="180" fontId="20" fillId="4" borderId="86" xfId="42" applyNumberFormat="1" applyFont="1" applyFill="1" applyBorder="1" applyAlignment="1">
      <alignment vertical="center"/>
    </xf>
    <xf numFmtId="3" fontId="7" fillId="24" borderId="82" xfId="0" applyNumberFormat="1" applyFont="1" applyFill="1" applyBorder="1" applyAlignment="1">
      <alignment vertical="center"/>
    </xf>
    <xf numFmtId="3" fontId="6" fillId="24" borderId="85" xfId="0" applyNumberFormat="1" applyFont="1" applyFill="1" applyBorder="1" applyAlignment="1">
      <alignment vertical="center"/>
    </xf>
    <xf numFmtId="3" fontId="17" fillId="24" borderId="22" xfId="0" applyNumberFormat="1" applyFont="1" applyFill="1" applyBorder="1" applyAlignment="1">
      <alignment vertical="center"/>
    </xf>
    <xf numFmtId="177" fontId="20" fillId="24" borderId="87" xfId="0" applyNumberFormat="1" applyFont="1" applyFill="1" applyBorder="1" applyAlignment="1">
      <alignment vertical="center"/>
    </xf>
    <xf numFmtId="177" fontId="19" fillId="24" borderId="81" xfId="0" applyNumberFormat="1" applyFont="1" applyFill="1" applyBorder="1" applyAlignment="1">
      <alignment vertical="center"/>
    </xf>
    <xf numFmtId="181" fontId="5" fillId="21" borderId="75" xfId="0" applyNumberFormat="1" applyFont="1" applyFill="1" applyBorder="1" applyAlignment="1">
      <alignment vertical="center"/>
    </xf>
    <xf numFmtId="181" fontId="5" fillId="21" borderId="80" xfId="0" applyNumberFormat="1" applyFont="1" applyFill="1" applyBorder="1" applyAlignment="1">
      <alignment vertical="center"/>
    </xf>
    <xf numFmtId="181" fontId="5" fillId="21" borderId="79" xfId="0" applyNumberFormat="1" applyFont="1" applyFill="1" applyBorder="1" applyAlignment="1">
      <alignment vertical="center"/>
    </xf>
    <xf numFmtId="181" fontId="21" fillId="21" borderId="82" xfId="0" applyNumberFormat="1" applyFont="1" applyFill="1" applyBorder="1" applyAlignment="1">
      <alignment vertical="center"/>
    </xf>
    <xf numFmtId="0" fontId="6" fillId="0" borderId="45" xfId="0" applyNumberFormat="1" applyFont="1" applyBorder="1" applyAlignment="1">
      <alignment horizontal="right" vertical="center"/>
    </xf>
    <xf numFmtId="177" fontId="20" fillId="0" borderId="51" xfId="42" applyNumberFormat="1" applyFont="1" applyBorder="1" applyAlignment="1">
      <alignment horizontal="center" vertical="center"/>
    </xf>
    <xf numFmtId="177" fontId="20" fillId="0" borderId="45" xfId="42" applyNumberFormat="1" applyFont="1" applyFill="1" applyBorder="1" applyAlignment="1">
      <alignment vertical="center"/>
    </xf>
    <xf numFmtId="177" fontId="20" fillId="4" borderId="45" xfId="42" applyNumberFormat="1" applyFont="1" applyFill="1" applyBorder="1" applyAlignment="1">
      <alignment vertical="center"/>
    </xf>
    <xf numFmtId="180" fontId="20" fillId="4" borderId="46" xfId="42" applyNumberFormat="1" applyFont="1" applyFill="1" applyBorder="1" applyAlignment="1">
      <alignment horizontal="right" vertical="center"/>
    </xf>
    <xf numFmtId="177" fontId="20" fillId="4" borderId="47" xfId="42" applyNumberFormat="1" applyFont="1" applyFill="1" applyBorder="1" applyAlignment="1">
      <alignment vertical="center"/>
    </xf>
    <xf numFmtId="180" fontId="19" fillId="4" borderId="48" xfId="42" applyNumberFormat="1" applyFont="1" applyFill="1" applyBorder="1" applyAlignment="1">
      <alignment horizontal="right" vertical="center"/>
    </xf>
    <xf numFmtId="180" fontId="19" fillId="4" borderId="46" xfId="42" applyNumberFormat="1" applyFont="1" applyFill="1" applyBorder="1" applyAlignment="1">
      <alignment horizontal="right" vertical="center"/>
    </xf>
    <xf numFmtId="0" fontId="7" fillId="24" borderId="45" xfId="0" applyNumberFormat="1" applyFont="1" applyFill="1" applyBorder="1" applyAlignment="1">
      <alignment vertical="center"/>
    </xf>
    <xf numFmtId="0" fontId="18" fillId="24" borderId="50" xfId="0" applyNumberFormat="1" applyFont="1" applyFill="1" applyBorder="1" applyAlignment="1">
      <alignment vertical="center"/>
    </xf>
    <xf numFmtId="0" fontId="7" fillId="24" borderId="45" xfId="0" applyNumberFormat="1" applyFont="1" applyFill="1" applyBorder="1" applyAlignment="1">
      <alignment vertical="center"/>
    </xf>
    <xf numFmtId="0" fontId="7" fillId="24" borderId="51" xfId="0" applyNumberFormat="1" applyFont="1" applyFill="1" applyBorder="1" applyAlignment="1">
      <alignment vertical="center"/>
    </xf>
    <xf numFmtId="177" fontId="20" fillId="24" borderId="45" xfId="0" applyNumberFormat="1" applyFont="1" applyFill="1" applyBorder="1" applyAlignment="1">
      <alignment vertical="center"/>
    </xf>
    <xf numFmtId="177" fontId="20" fillId="24" borderId="51" xfId="0" applyNumberFormat="1" applyFont="1" applyFill="1" applyBorder="1" applyAlignment="1">
      <alignment vertical="center"/>
    </xf>
    <xf numFmtId="181" fontId="5" fillId="21" borderId="45" xfId="0" applyNumberFormat="1" applyFont="1" applyFill="1" applyBorder="1" applyAlignment="1">
      <alignment vertical="center"/>
    </xf>
    <xf numFmtId="181" fontId="5" fillId="21" borderId="51" xfId="0" applyNumberFormat="1" applyFont="1" applyFill="1" applyBorder="1" applyAlignment="1">
      <alignment vertical="center"/>
    </xf>
    <xf numFmtId="177" fontId="20" fillId="0" borderId="54" xfId="42" applyNumberFormat="1" applyFont="1" applyBorder="1" applyAlignment="1">
      <alignment horizontal="center" vertical="center"/>
    </xf>
    <xf numFmtId="177" fontId="20" fillId="7" borderId="53" xfId="42" applyNumberFormat="1" applyFont="1" applyFill="1" applyBorder="1" applyAlignment="1">
      <alignment vertical="center"/>
    </xf>
    <xf numFmtId="180" fontId="20" fillId="7" borderId="57" xfId="42" applyNumberFormat="1" applyFont="1" applyFill="1" applyBorder="1" applyAlignment="1">
      <alignment vertical="center"/>
    </xf>
    <xf numFmtId="177" fontId="20" fillId="4" borderId="53" xfId="42" applyNumberFormat="1" applyFont="1" applyFill="1" applyBorder="1" applyAlignment="1">
      <alignment vertical="center"/>
    </xf>
    <xf numFmtId="180" fontId="19" fillId="4" borderId="54" xfId="42" applyNumberFormat="1" applyFont="1" applyFill="1" applyBorder="1" applyAlignment="1">
      <alignment vertical="center"/>
    </xf>
    <xf numFmtId="177" fontId="20" fillId="7" borderId="55" xfId="42" applyNumberFormat="1" applyFont="1" applyFill="1" applyBorder="1" applyAlignment="1">
      <alignment vertical="center"/>
    </xf>
    <xf numFmtId="180" fontId="20" fillId="4" borderId="54" xfId="42" applyNumberFormat="1" applyFont="1" applyFill="1" applyBorder="1" applyAlignment="1">
      <alignment vertical="center"/>
    </xf>
    <xf numFmtId="0" fontId="7" fillId="24" borderId="53" xfId="0" applyNumberFormat="1" applyFont="1" applyFill="1" applyBorder="1" applyAlignment="1">
      <alignment vertical="center"/>
    </xf>
    <xf numFmtId="0" fontId="7" fillId="24" borderId="57" xfId="0" applyNumberFormat="1" applyFont="1" applyFill="1" applyBorder="1" applyAlignment="1">
      <alignment vertical="center"/>
    </xf>
    <xf numFmtId="0" fontId="7" fillId="24" borderId="53" xfId="0" applyNumberFormat="1" applyFont="1" applyFill="1" applyBorder="1" applyAlignment="1">
      <alignment horizontal="right" vertical="center"/>
    </xf>
    <xf numFmtId="0" fontId="7" fillId="24" borderId="54" xfId="0" applyNumberFormat="1" applyFont="1" applyFill="1" applyBorder="1" applyAlignment="1">
      <alignment vertical="center"/>
    </xf>
    <xf numFmtId="177" fontId="20" fillId="24" borderId="53" xfId="0" applyNumberFormat="1" applyFont="1" applyFill="1" applyBorder="1" applyAlignment="1">
      <alignment vertical="center"/>
    </xf>
    <xf numFmtId="177" fontId="20" fillId="24" borderId="54" xfId="0" applyNumberFormat="1" applyFont="1" applyFill="1" applyBorder="1" applyAlignment="1">
      <alignment vertical="center"/>
    </xf>
    <xf numFmtId="181" fontId="5" fillId="21" borderId="53" xfId="0" applyNumberFormat="1" applyFont="1" applyFill="1" applyBorder="1" applyAlignment="1">
      <alignment vertical="center"/>
    </xf>
    <xf numFmtId="181" fontId="21" fillId="21" borderId="57" xfId="0" applyNumberFormat="1" applyFont="1" applyFill="1" applyBorder="1" applyAlignment="1">
      <alignment vertical="center"/>
    </xf>
    <xf numFmtId="181" fontId="5" fillId="21" borderId="54" xfId="0" applyNumberFormat="1" applyFont="1" applyFill="1" applyBorder="1" applyAlignment="1">
      <alignment vertical="center"/>
    </xf>
    <xf numFmtId="0" fontId="6" fillId="0" borderId="88" xfId="0" applyNumberFormat="1" applyFont="1" applyBorder="1" applyAlignment="1">
      <alignment horizontal="right" vertical="center"/>
    </xf>
    <xf numFmtId="177" fontId="20" fillId="0" borderId="69" xfId="42" applyNumberFormat="1" applyFont="1" applyBorder="1" applyAlignment="1">
      <alignment horizontal="center" vertical="center"/>
    </xf>
    <xf numFmtId="177" fontId="20" fillId="4" borderId="88" xfId="42" applyNumberFormat="1" applyFont="1" applyFill="1" applyBorder="1" applyAlignment="1">
      <alignment vertical="center"/>
    </xf>
    <xf numFmtId="177" fontId="20" fillId="0" borderId="88" xfId="42" applyNumberFormat="1" applyFont="1" applyFill="1" applyBorder="1" applyAlignment="1">
      <alignment vertical="center"/>
    </xf>
    <xf numFmtId="180" fontId="19" fillId="0" borderId="69" xfId="42" applyNumberFormat="1" applyFont="1" applyFill="1" applyBorder="1" applyAlignment="1">
      <alignment vertical="center"/>
    </xf>
    <xf numFmtId="180" fontId="19" fillId="4" borderId="67" xfId="42" applyNumberFormat="1" applyFont="1" applyFill="1" applyBorder="1" applyAlignment="1">
      <alignment vertical="center"/>
    </xf>
    <xf numFmtId="177" fontId="20" fillId="0" borderId="88" xfId="42" applyNumberFormat="1" applyFont="1" applyBorder="1" applyAlignment="1">
      <alignment vertical="center"/>
    </xf>
    <xf numFmtId="177" fontId="20" fillId="0" borderId="89" xfId="42" applyNumberFormat="1" applyFont="1" applyFill="1" applyBorder="1" applyAlignment="1">
      <alignment vertical="center"/>
    </xf>
    <xf numFmtId="180" fontId="19" fillId="4" borderId="69" xfId="42" applyNumberFormat="1" applyFont="1" applyFill="1" applyBorder="1" applyAlignment="1">
      <alignment vertical="center"/>
    </xf>
    <xf numFmtId="0" fontId="7" fillId="24" borderId="70" xfId="0" applyNumberFormat="1" applyFont="1" applyFill="1" applyBorder="1" applyAlignment="1">
      <alignment vertical="center"/>
    </xf>
    <xf numFmtId="0" fontId="7" fillId="24" borderId="67" xfId="0" applyNumberFormat="1" applyFont="1" applyFill="1" applyBorder="1" applyAlignment="1">
      <alignment vertical="center"/>
    </xf>
    <xf numFmtId="0" fontId="7" fillId="24" borderId="88" xfId="0" applyNumberFormat="1" applyFont="1" applyFill="1" applyBorder="1" applyAlignment="1">
      <alignment vertical="center"/>
    </xf>
    <xf numFmtId="0" fontId="18" fillId="24" borderId="69" xfId="0" applyNumberFormat="1" applyFont="1" applyFill="1" applyBorder="1" applyAlignment="1">
      <alignment vertical="center"/>
    </xf>
    <xf numFmtId="177" fontId="20" fillId="24" borderId="88" xfId="0" applyNumberFormat="1" applyFont="1" applyFill="1" applyBorder="1" applyAlignment="1">
      <alignment vertical="center"/>
    </xf>
    <xf numFmtId="177" fontId="19" fillId="24" borderId="69" xfId="0" applyNumberFormat="1" applyFont="1" applyFill="1" applyBorder="1" applyAlignment="1">
      <alignment vertical="center"/>
    </xf>
    <xf numFmtId="181" fontId="5" fillId="21" borderId="88" xfId="0" applyNumberFormat="1" applyFont="1" applyFill="1" applyBorder="1" applyAlignment="1">
      <alignment vertical="center"/>
    </xf>
    <xf numFmtId="181" fontId="21" fillId="21" borderId="67" xfId="0" applyNumberFormat="1" applyFont="1" applyFill="1" applyBorder="1" applyAlignment="1">
      <alignment vertical="center"/>
    </xf>
    <xf numFmtId="181" fontId="21" fillId="21" borderId="69" xfId="0" applyNumberFormat="1" applyFont="1" applyFill="1" applyBorder="1" applyAlignment="1">
      <alignment vertical="center"/>
    </xf>
    <xf numFmtId="177" fontId="20" fillId="0" borderId="77" xfId="42" applyNumberFormat="1" applyFont="1" applyBorder="1" applyAlignment="1">
      <alignment horizontal="center" vertical="center"/>
    </xf>
    <xf numFmtId="177" fontId="20" fillId="0" borderId="73" xfId="42" applyNumberFormat="1" applyFont="1" applyFill="1" applyBorder="1" applyAlignment="1">
      <alignment vertical="center"/>
    </xf>
    <xf numFmtId="180" fontId="19" fillId="0" borderId="78" xfId="42" applyNumberFormat="1" applyFont="1" applyFill="1" applyBorder="1" applyAlignment="1">
      <alignment vertical="center"/>
    </xf>
    <xf numFmtId="180" fontId="19" fillId="0" borderId="77" xfId="42" applyNumberFormat="1" applyFont="1" applyFill="1" applyBorder="1" applyAlignment="1">
      <alignment vertical="center"/>
    </xf>
    <xf numFmtId="0" fontId="7" fillId="24" borderId="68" xfId="0" applyNumberFormat="1" applyFont="1" applyFill="1" applyBorder="1" applyAlignment="1">
      <alignment vertical="center"/>
    </xf>
    <xf numFmtId="0" fontId="18" fillId="24" borderId="78" xfId="0" applyNumberFormat="1" applyFont="1" applyFill="1" applyBorder="1" applyAlignment="1">
      <alignment vertical="center"/>
    </xf>
    <xf numFmtId="0" fontId="7" fillId="24" borderId="73" xfId="0" applyNumberFormat="1" applyFont="1" applyFill="1" applyBorder="1" applyAlignment="1">
      <alignment vertical="center"/>
    </xf>
    <xf numFmtId="0" fontId="21" fillId="24" borderId="77" xfId="0" applyNumberFormat="1" applyFont="1" applyFill="1" applyBorder="1" applyAlignment="1">
      <alignment vertical="center"/>
    </xf>
    <xf numFmtId="177" fontId="20" fillId="24" borderId="73" xfId="0" applyNumberFormat="1" applyFont="1" applyFill="1" applyBorder="1" applyAlignment="1">
      <alignment vertical="center"/>
    </xf>
    <xf numFmtId="177" fontId="19" fillId="24" borderId="77" xfId="0" applyNumberFormat="1" applyFont="1" applyFill="1" applyBorder="1" applyAlignment="1">
      <alignment vertical="center"/>
    </xf>
    <xf numFmtId="181" fontId="5" fillId="21" borderId="73" xfId="0" applyNumberFormat="1" applyFont="1" applyFill="1" applyBorder="1" applyAlignment="1">
      <alignment vertical="center"/>
    </xf>
    <xf numFmtId="181" fontId="21" fillId="21" borderId="78" xfId="0" applyNumberFormat="1" applyFont="1" applyFill="1" applyBorder="1" applyAlignment="1">
      <alignment vertical="center"/>
    </xf>
    <xf numFmtId="181" fontId="5" fillId="21" borderId="77" xfId="0" applyNumberFormat="1" applyFont="1" applyFill="1" applyBorder="1" applyAlignment="1">
      <alignment vertical="center"/>
    </xf>
    <xf numFmtId="0" fontId="6" fillId="0" borderId="70" xfId="0" applyNumberFormat="1" applyFont="1" applyBorder="1" applyAlignment="1">
      <alignment horizontal="right" vertical="center"/>
    </xf>
    <xf numFmtId="177" fontId="20" fillId="0" borderId="90" xfId="42" applyNumberFormat="1" applyFont="1" applyBorder="1" applyAlignment="1">
      <alignment horizontal="center" vertical="center"/>
    </xf>
    <xf numFmtId="177" fontId="20" fillId="4" borderId="70" xfId="42" applyNumberFormat="1" applyFont="1" applyFill="1" applyBorder="1" applyAlignment="1">
      <alignment vertical="center"/>
    </xf>
    <xf numFmtId="180" fontId="20" fillId="4" borderId="91" xfId="42" applyNumberFormat="1" applyFont="1" applyFill="1" applyBorder="1" applyAlignment="1">
      <alignment vertical="center"/>
    </xf>
    <xf numFmtId="180" fontId="20" fillId="4" borderId="90" xfId="42" applyNumberFormat="1" applyFont="1" applyFill="1" applyBorder="1" applyAlignment="1">
      <alignment vertical="center"/>
    </xf>
    <xf numFmtId="177" fontId="20" fillId="4" borderId="92" xfId="42" applyNumberFormat="1" applyFont="1" applyFill="1" applyBorder="1" applyAlignment="1">
      <alignment vertical="center"/>
    </xf>
    <xf numFmtId="177" fontId="20" fillId="0" borderId="70" xfId="42" applyNumberFormat="1" applyFont="1" applyBorder="1" applyAlignment="1">
      <alignment vertical="center"/>
    </xf>
    <xf numFmtId="180" fontId="19" fillId="0" borderId="90" xfId="42" applyNumberFormat="1" applyFont="1" applyFill="1" applyBorder="1" applyAlignment="1">
      <alignment vertical="center"/>
    </xf>
    <xf numFmtId="0" fontId="7" fillId="24" borderId="91" xfId="0" applyNumberFormat="1" applyFont="1" applyFill="1" applyBorder="1" applyAlignment="1">
      <alignment vertical="center"/>
    </xf>
    <xf numFmtId="0" fontId="7" fillId="24" borderId="70" xfId="0" applyNumberFormat="1" applyFont="1" applyFill="1" applyBorder="1" applyAlignment="1">
      <alignment vertical="center"/>
    </xf>
    <xf numFmtId="0" fontId="18" fillId="24" borderId="90" xfId="0" applyNumberFormat="1" applyFont="1" applyFill="1" applyBorder="1" applyAlignment="1">
      <alignment vertical="center"/>
    </xf>
    <xf numFmtId="177" fontId="20" fillId="24" borderId="70" xfId="0" applyNumberFormat="1" applyFont="1" applyFill="1" applyBorder="1" applyAlignment="1">
      <alignment vertical="center"/>
    </xf>
    <xf numFmtId="177" fontId="19" fillId="24" borderId="90" xfId="0" applyNumberFormat="1" applyFont="1" applyFill="1" applyBorder="1" applyAlignment="1">
      <alignment vertical="center"/>
    </xf>
    <xf numFmtId="181" fontId="5" fillId="21" borderId="70" xfId="0" applyNumberFormat="1" applyFont="1" applyFill="1" applyBorder="1" applyAlignment="1">
      <alignment vertical="center"/>
    </xf>
    <xf numFmtId="181" fontId="21" fillId="21" borderId="91" xfId="0" applyNumberFormat="1" applyFont="1" applyFill="1" applyBorder="1" applyAlignment="1">
      <alignment vertical="center"/>
    </xf>
    <xf numFmtId="181" fontId="21" fillId="21" borderId="90" xfId="0" applyNumberFormat="1" applyFont="1" applyFill="1" applyBorder="1" applyAlignment="1">
      <alignment vertical="center"/>
    </xf>
    <xf numFmtId="0" fontId="6" fillId="0" borderId="0" xfId="0" applyFont="1" applyBorder="1" applyAlignment="1">
      <alignment horizontal="left" vertical="center"/>
    </xf>
    <xf numFmtId="10" fontId="16" fillId="0" borderId="0" xfId="0" applyNumberFormat="1" applyFont="1" applyAlignment="1">
      <alignment vertical="center"/>
    </xf>
    <xf numFmtId="3" fontId="5" fillId="21" borderId="45" xfId="0" applyNumberFormat="1" applyFont="1" applyFill="1" applyBorder="1" applyAlignment="1">
      <alignment vertical="center" shrinkToFit="1"/>
    </xf>
    <xf numFmtId="3" fontId="5" fillId="21" borderId="93" xfId="0" applyNumberFormat="1" applyFont="1" applyFill="1" applyBorder="1" applyAlignment="1">
      <alignment vertical="center" shrinkToFit="1"/>
    </xf>
    <xf numFmtId="3" fontId="5" fillId="21" borderId="53" xfId="0" applyNumberFormat="1" applyFont="1" applyFill="1" applyBorder="1" applyAlignment="1">
      <alignment vertical="center" shrinkToFit="1"/>
    </xf>
    <xf numFmtId="3" fontId="5" fillId="21" borderId="94" xfId="0" applyNumberFormat="1" applyFont="1" applyFill="1" applyBorder="1" applyAlignment="1">
      <alignment vertical="center" shrinkToFit="1"/>
    </xf>
    <xf numFmtId="3" fontId="5" fillId="21" borderId="88" xfId="0" applyNumberFormat="1" applyFont="1" applyFill="1" applyBorder="1" applyAlignment="1">
      <alignment vertical="center" shrinkToFit="1"/>
    </xf>
    <xf numFmtId="3" fontId="19" fillId="21" borderId="95" xfId="0" applyNumberFormat="1" applyFont="1" applyFill="1" applyBorder="1" applyAlignment="1">
      <alignment vertical="center" shrinkToFit="1"/>
    </xf>
    <xf numFmtId="3" fontId="5" fillId="21" borderId="73" xfId="0" applyNumberFormat="1" applyFont="1" applyFill="1" applyBorder="1" applyAlignment="1">
      <alignment vertical="center" shrinkToFit="1"/>
    </xf>
    <xf numFmtId="3" fontId="19" fillId="21" borderId="96" xfId="0" applyNumberFormat="1" applyFont="1" applyFill="1" applyBorder="1" applyAlignment="1">
      <alignment vertical="center" shrinkToFit="1"/>
    </xf>
    <xf numFmtId="3" fontId="5" fillId="21" borderId="70" xfId="0" applyNumberFormat="1" applyFont="1" applyFill="1" applyBorder="1" applyAlignment="1">
      <alignment vertical="center" shrinkToFit="1"/>
    </xf>
    <xf numFmtId="3" fontId="19" fillId="21" borderId="97" xfId="0" applyNumberFormat="1" applyFont="1" applyFill="1" applyBorder="1" applyAlignment="1">
      <alignment vertical="center" shrinkToFit="1"/>
    </xf>
    <xf numFmtId="3" fontId="21" fillId="21" borderId="94" xfId="0" applyNumberFormat="1" applyFont="1" applyFill="1" applyBorder="1" applyAlignment="1">
      <alignment vertical="center" shrinkToFit="1"/>
    </xf>
    <xf numFmtId="3" fontId="21" fillId="21" borderId="95" xfId="0" applyNumberFormat="1" applyFont="1" applyFill="1" applyBorder="1" applyAlignment="1">
      <alignment vertical="center" shrinkToFit="1"/>
    </xf>
    <xf numFmtId="3" fontId="21" fillId="21" borderId="96" xfId="0" applyNumberFormat="1" applyFont="1" applyFill="1" applyBorder="1" applyAlignment="1">
      <alignment vertical="center" shrinkToFit="1"/>
    </xf>
    <xf numFmtId="3" fontId="5" fillId="21" borderId="85" xfId="0" applyNumberFormat="1" applyFont="1" applyFill="1" applyBorder="1" applyAlignment="1">
      <alignment vertical="center" shrinkToFit="1"/>
    </xf>
    <xf numFmtId="3" fontId="21" fillId="21" borderId="98" xfId="0" applyNumberFormat="1" applyFont="1" applyFill="1" applyBorder="1" applyAlignment="1">
      <alignment vertical="center" shrinkToFit="1"/>
    </xf>
    <xf numFmtId="0" fontId="5" fillId="0" borderId="7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9" xfId="0" applyFont="1" applyBorder="1" applyAlignment="1">
      <alignment horizontal="center" vertical="center" wrapText="1"/>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4" fillId="26" borderId="0" xfId="0" applyFont="1" applyFill="1" applyAlignment="1">
      <alignment vertical="center"/>
    </xf>
    <xf numFmtId="0" fontId="4" fillId="0" borderId="102" xfId="0" applyFont="1" applyBorder="1" applyAlignment="1">
      <alignment horizontal="center" vertical="center" wrapText="1"/>
    </xf>
    <xf numFmtId="0" fontId="16" fillId="0" borderId="86" xfId="0" applyFont="1" applyFill="1" applyBorder="1" applyAlignment="1">
      <alignment horizontal="center" vertical="center" wrapText="1"/>
    </xf>
    <xf numFmtId="0" fontId="4" fillId="0" borderId="85" xfId="0" applyFont="1" applyBorder="1" applyAlignment="1">
      <alignment horizontal="center" vertical="center" wrapText="1"/>
    </xf>
    <xf numFmtId="0" fontId="16" fillId="0" borderId="22" xfId="0" applyFont="1" applyFill="1" applyBorder="1" applyAlignment="1">
      <alignment horizontal="center" vertical="center" wrapText="1"/>
    </xf>
    <xf numFmtId="0" fontId="4" fillId="0" borderId="86" xfId="0" applyFont="1" applyBorder="1" applyAlignment="1">
      <alignment horizontal="center" vertical="center" wrapText="1"/>
    </xf>
    <xf numFmtId="0" fontId="7" fillId="0" borderId="85" xfId="0" applyFont="1" applyFill="1" applyBorder="1" applyAlignment="1">
      <alignment vertical="center"/>
    </xf>
    <xf numFmtId="177" fontId="7" fillId="0" borderId="22" xfId="0" applyNumberFormat="1" applyFont="1" applyFill="1" applyBorder="1" applyAlignment="1">
      <alignment vertical="center"/>
    </xf>
    <xf numFmtId="177" fontId="7" fillId="0" borderId="102" xfId="0" applyNumberFormat="1" applyFont="1" applyFill="1" applyBorder="1" applyAlignment="1">
      <alignment vertical="center"/>
    </xf>
    <xf numFmtId="177" fontId="18" fillId="21" borderId="86" xfId="0" applyNumberFormat="1" applyFont="1" applyFill="1" applyBorder="1" applyAlignment="1">
      <alignment vertical="center"/>
    </xf>
    <xf numFmtId="177" fontId="7" fillId="0" borderId="85" xfId="0" applyNumberFormat="1" applyFont="1" applyFill="1" applyBorder="1" applyAlignment="1">
      <alignment vertical="center"/>
    </xf>
    <xf numFmtId="177" fontId="18" fillId="21" borderId="22" xfId="0" applyNumberFormat="1" applyFont="1" applyFill="1" applyBorder="1" applyAlignment="1">
      <alignment vertical="center"/>
    </xf>
    <xf numFmtId="177" fontId="7" fillId="4" borderId="22" xfId="0" applyNumberFormat="1" applyFont="1" applyFill="1" applyBorder="1" applyAlignment="1">
      <alignment vertical="center"/>
    </xf>
    <xf numFmtId="177" fontId="7" fillId="4" borderId="86" xfId="0" applyNumberFormat="1" applyFont="1" applyFill="1" applyBorder="1" applyAlignment="1">
      <alignment vertical="center"/>
    </xf>
    <xf numFmtId="177" fontId="7" fillId="24" borderId="22" xfId="0" applyNumberFormat="1" applyFont="1" applyFill="1" applyBorder="1" applyAlignment="1">
      <alignment vertical="center"/>
    </xf>
    <xf numFmtId="0" fontId="7" fillId="0" borderId="102" xfId="0" applyFont="1" applyFill="1" applyBorder="1" applyAlignment="1">
      <alignment vertical="center"/>
    </xf>
    <xf numFmtId="177" fontId="7" fillId="0" borderId="86" xfId="0" applyNumberFormat="1" applyFont="1" applyFill="1" applyBorder="1" applyAlignment="1">
      <alignment vertical="center"/>
    </xf>
    <xf numFmtId="182" fontId="7" fillId="0" borderId="85" xfId="0" applyNumberFormat="1" applyFont="1" applyFill="1" applyBorder="1" applyAlignment="1">
      <alignment vertical="center"/>
    </xf>
    <xf numFmtId="182" fontId="18" fillId="7" borderId="22" xfId="0" applyNumberFormat="1" applyFont="1" applyFill="1" applyBorder="1" applyAlignment="1">
      <alignment vertical="center"/>
    </xf>
    <xf numFmtId="182" fontId="18" fillId="21" borderId="22" xfId="0" applyNumberFormat="1" applyFont="1" applyFill="1" applyBorder="1" applyAlignment="1">
      <alignment vertical="center"/>
    </xf>
    <xf numFmtId="177" fontId="7" fillId="24" borderId="86" xfId="0" applyNumberFormat="1" applyFont="1" applyFill="1" applyBorder="1" applyAlignment="1">
      <alignment vertical="center"/>
    </xf>
    <xf numFmtId="182" fontId="7" fillId="4" borderId="22" xfId="0" applyNumberFormat="1" applyFont="1" applyFill="1" applyBorder="1" applyAlignment="1">
      <alignment vertical="center"/>
    </xf>
    <xf numFmtId="182" fontId="10" fillId="3" borderId="22" xfId="0" applyNumberFormat="1" applyFont="1" applyFill="1" applyBorder="1" applyAlignment="1">
      <alignment vertical="center"/>
    </xf>
    <xf numFmtId="177" fontId="10" fillId="3" borderId="86" xfId="0" applyNumberFormat="1" applyFont="1" applyFill="1" applyBorder="1" applyAlignment="1">
      <alignment vertical="center"/>
    </xf>
    <xf numFmtId="177" fontId="26" fillId="17" borderId="22" xfId="0" applyNumberFormat="1" applyFont="1" applyFill="1" applyBorder="1" applyAlignment="1">
      <alignment vertical="center"/>
    </xf>
    <xf numFmtId="177" fontId="10" fillId="25" borderId="86" xfId="0" applyNumberFormat="1" applyFont="1" applyFill="1" applyBorder="1" applyAlignment="1">
      <alignment vertical="center"/>
    </xf>
    <xf numFmtId="177" fontId="10" fillId="3" borderId="22" xfId="0" applyNumberFormat="1" applyFont="1" applyFill="1" applyBorder="1" applyAlignment="1">
      <alignment vertical="center"/>
    </xf>
    <xf numFmtId="177" fontId="26" fillId="17" borderId="86" xfId="0" applyNumberFormat="1" applyFont="1" applyFill="1" applyBorder="1" applyAlignment="1">
      <alignment vertical="center"/>
    </xf>
    <xf numFmtId="177" fontId="10" fillId="25" borderId="22" xfId="0" applyNumberFormat="1" applyFont="1" applyFill="1" applyBorder="1" applyAlignment="1">
      <alignment vertical="center"/>
    </xf>
    <xf numFmtId="182" fontId="10" fillId="25" borderId="22" xfId="0" applyNumberFormat="1" applyFont="1" applyFill="1" applyBorder="1" applyAlignment="1">
      <alignment vertical="center"/>
    </xf>
    <xf numFmtId="0" fontId="5" fillId="0" borderId="80" xfId="0" applyFont="1" applyFill="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vertical="center"/>
    </xf>
    <xf numFmtId="177" fontId="18" fillId="7" borderId="22" xfId="0" applyNumberFormat="1" applyFont="1" applyFill="1" applyBorder="1" applyAlignment="1">
      <alignment vertical="center"/>
    </xf>
    <xf numFmtId="182" fontId="7" fillId="24" borderId="22" xfId="0" applyNumberFormat="1" applyFont="1" applyFill="1" applyBorder="1" applyAlignment="1">
      <alignment vertical="center"/>
    </xf>
    <xf numFmtId="177" fontId="18" fillId="7" borderId="86" xfId="0" applyNumberFormat="1" applyFont="1" applyFill="1" applyBorder="1" applyAlignment="1">
      <alignment vertical="center"/>
    </xf>
    <xf numFmtId="0" fontId="25" fillId="0" borderId="80" xfId="0" applyFont="1" applyBorder="1" applyAlignment="1">
      <alignment horizontal="center" vertical="center"/>
    </xf>
    <xf numFmtId="179" fontId="7" fillId="0" borderId="80" xfId="0" applyNumberFormat="1" applyFont="1" applyFill="1" applyBorder="1" applyAlignment="1">
      <alignment horizontal="right" vertical="center"/>
    </xf>
    <xf numFmtId="9" fontId="7" fillId="0" borderId="80" xfId="0" applyNumberFormat="1" applyFont="1" applyFill="1" applyBorder="1" applyAlignment="1">
      <alignment vertical="center"/>
    </xf>
    <xf numFmtId="177" fontId="7" fillId="0" borderId="80" xfId="0" applyNumberFormat="1" applyFont="1" applyFill="1" applyBorder="1" applyAlignment="1">
      <alignment vertical="center"/>
    </xf>
    <xf numFmtId="182" fontId="7" fillId="0" borderId="80" xfId="0" applyNumberFormat="1" applyFont="1" applyFill="1" applyBorder="1" applyAlignment="1">
      <alignment vertical="center"/>
    </xf>
    <xf numFmtId="179" fontId="7" fillId="0" borderId="0" xfId="0" applyNumberFormat="1" applyFont="1" applyFill="1" applyBorder="1" applyAlignment="1">
      <alignment vertical="center"/>
    </xf>
    <xf numFmtId="182" fontId="18" fillId="24" borderId="22" xfId="0" applyNumberFormat="1" applyFont="1" applyFill="1" applyBorder="1" applyAlignment="1">
      <alignment vertical="center"/>
    </xf>
    <xf numFmtId="177" fontId="18" fillId="7" borderId="103" xfId="0" applyNumberFormat="1" applyFont="1" applyFill="1" applyBorder="1" applyAlignment="1">
      <alignment vertical="center"/>
    </xf>
    <xf numFmtId="177" fontId="18" fillId="21" borderId="103" xfId="0" applyNumberFormat="1" applyFont="1" applyFill="1" applyBorder="1" applyAlignment="1">
      <alignment vertical="center"/>
    </xf>
    <xf numFmtId="179" fontId="18" fillId="0" borderId="0" xfId="0" applyNumberFormat="1" applyFont="1" applyFill="1" applyBorder="1" applyAlignment="1">
      <alignment vertical="center"/>
    </xf>
    <xf numFmtId="177" fontId="26" fillId="25" borderId="104" xfId="0" applyNumberFormat="1" applyFont="1" applyFill="1" applyBorder="1" applyAlignment="1">
      <alignment vertical="center"/>
    </xf>
    <xf numFmtId="177" fontId="10" fillId="25" borderId="104" xfId="0" applyNumberFormat="1" applyFont="1" applyFill="1" applyBorder="1" applyAlignment="1">
      <alignment vertical="center"/>
    </xf>
    <xf numFmtId="177" fontId="26" fillId="17" borderId="104" xfId="0" applyNumberFormat="1" applyFont="1" applyFill="1" applyBorder="1" applyAlignment="1">
      <alignment vertical="center"/>
    </xf>
    <xf numFmtId="177" fontId="10" fillId="3" borderId="104" xfId="0" applyNumberFormat="1" applyFont="1" applyFill="1" applyBorder="1" applyAlignment="1">
      <alignment vertical="center"/>
    </xf>
    <xf numFmtId="177" fontId="26" fillId="17" borderId="105" xfId="0" applyNumberFormat="1" applyFont="1" applyFill="1" applyBorder="1" applyAlignment="1">
      <alignment vertical="center"/>
    </xf>
    <xf numFmtId="179" fontId="10" fillId="0" borderId="0" xfId="0" applyNumberFormat="1" applyFont="1" applyFill="1" applyBorder="1" applyAlignment="1">
      <alignment vertical="center"/>
    </xf>
    <xf numFmtId="0" fontId="4" fillId="0" borderId="0" xfId="0" applyFont="1" applyBorder="1" applyAlignment="1">
      <alignment vertical="center"/>
    </xf>
    <xf numFmtId="0" fontId="27" fillId="0" borderId="0" xfId="0" applyFont="1" applyBorder="1" applyAlignment="1">
      <alignment vertical="center"/>
    </xf>
    <xf numFmtId="0" fontId="5" fillId="0" borderId="0" xfId="0" applyFont="1" applyFill="1" applyBorder="1" applyAlignment="1">
      <alignment horizontal="center" vertical="center"/>
    </xf>
    <xf numFmtId="179" fontId="7" fillId="0" borderId="0" xfId="0" applyNumberFormat="1" applyFont="1" applyFill="1" applyBorder="1" applyAlignment="1">
      <alignment horizontal="right" vertical="center"/>
    </xf>
    <xf numFmtId="9" fontId="7" fillId="0" borderId="0" xfId="0" applyNumberFormat="1" applyFont="1" applyFill="1" applyBorder="1" applyAlignment="1">
      <alignment vertical="center"/>
    </xf>
    <xf numFmtId="177" fontId="7" fillId="0" borderId="0" xfId="0" applyNumberFormat="1" applyFont="1" applyFill="1" applyBorder="1" applyAlignment="1">
      <alignment vertical="center"/>
    </xf>
    <xf numFmtId="178" fontId="7"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0" fillId="0" borderId="10" xfId="0" applyFont="1" applyFill="1" applyBorder="1" applyAlignment="1">
      <alignment vertical="center"/>
    </xf>
    <xf numFmtId="0" fontId="7" fillId="0" borderId="10" xfId="0" applyFont="1" applyFill="1" applyBorder="1" applyAlignment="1">
      <alignment vertical="center"/>
    </xf>
    <xf numFmtId="0" fontId="5" fillId="0" borderId="10" xfId="0" applyFont="1" applyFill="1" applyBorder="1" applyAlignment="1">
      <alignment horizontal="center" vertical="center"/>
    </xf>
    <xf numFmtId="0" fontId="4" fillId="0" borderId="106" xfId="0" applyFont="1" applyBorder="1" applyAlignment="1">
      <alignment vertical="center"/>
    </xf>
    <xf numFmtId="0" fontId="0" fillId="0" borderId="106" xfId="0" applyFont="1" applyBorder="1" applyAlignment="1">
      <alignment vertical="center"/>
    </xf>
    <xf numFmtId="0" fontId="27" fillId="0" borderId="106" xfId="0" applyFont="1" applyBorder="1" applyAlignment="1">
      <alignment vertical="center"/>
    </xf>
    <xf numFmtId="0" fontId="5" fillId="0" borderId="59" xfId="0" applyFont="1" applyBorder="1" applyAlignment="1">
      <alignment horizontal="center" vertical="center"/>
    </xf>
    <xf numFmtId="0" fontId="16" fillId="0" borderId="67" xfId="0" applyFont="1" applyFill="1" applyBorder="1" applyAlignment="1">
      <alignment horizontal="center" vertical="center" wrapText="1"/>
    </xf>
    <xf numFmtId="0" fontId="4" fillId="0" borderId="107" xfId="0" applyFont="1" applyBorder="1" applyAlignment="1">
      <alignment horizontal="center" vertical="center" wrapText="1"/>
    </xf>
    <xf numFmtId="0" fontId="4" fillId="0" borderId="59" xfId="0" applyFont="1" applyBorder="1" applyAlignment="1">
      <alignment horizontal="center" vertical="center" wrapText="1"/>
    </xf>
    <xf numFmtId="181" fontId="7" fillId="4" borderId="84" xfId="0" applyNumberFormat="1" applyFont="1" applyFill="1" applyBorder="1" applyAlignment="1">
      <alignment vertical="center"/>
    </xf>
    <xf numFmtId="176" fontId="7" fillId="0" borderId="102" xfId="0" applyNumberFormat="1" applyFont="1" applyFill="1" applyBorder="1" applyAlignment="1">
      <alignment horizontal="right" vertical="center"/>
    </xf>
    <xf numFmtId="177" fontId="7" fillId="0" borderId="84" xfId="0" applyNumberFormat="1" applyFont="1" applyFill="1" applyBorder="1" applyAlignment="1">
      <alignment horizontal="right" vertical="center"/>
    </xf>
    <xf numFmtId="176" fontId="7" fillId="0" borderId="85" xfId="0" applyNumberFormat="1" applyFont="1" applyFill="1" applyBorder="1" applyAlignment="1">
      <alignment horizontal="right" vertical="center"/>
    </xf>
    <xf numFmtId="182" fontId="7" fillId="0" borderId="0" xfId="0" applyNumberFormat="1" applyFont="1" applyFill="1" applyBorder="1" applyAlignment="1">
      <alignment vertical="center"/>
    </xf>
    <xf numFmtId="181" fontId="7" fillId="24" borderId="84"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21" borderId="84" xfId="0" applyNumberFormat="1" applyFont="1" applyFill="1" applyBorder="1" applyAlignment="1">
      <alignment vertical="center"/>
    </xf>
    <xf numFmtId="182" fontId="10" fillId="0" borderId="0" xfId="0" applyNumberFormat="1" applyFont="1" applyFill="1" applyBorder="1" applyAlignment="1">
      <alignment vertical="center"/>
    </xf>
    <xf numFmtId="181" fontId="18" fillId="7" borderId="84" xfId="0" applyNumberFormat="1" applyFont="1" applyFill="1" applyBorder="1" applyAlignment="1">
      <alignment vertical="center"/>
    </xf>
    <xf numFmtId="0" fontId="4" fillId="0" borderId="108" xfId="0" applyFont="1" applyBorder="1" applyAlignment="1">
      <alignment vertical="center"/>
    </xf>
    <xf numFmtId="0" fontId="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179" fontId="7" fillId="0" borderId="85" xfId="0" applyNumberFormat="1" applyFont="1" applyFill="1" applyBorder="1" applyAlignment="1">
      <alignment vertical="center"/>
    </xf>
    <xf numFmtId="0" fontId="7" fillId="0" borderId="59" xfId="0" applyFont="1" applyFill="1" applyBorder="1" applyAlignment="1">
      <alignment vertical="center"/>
    </xf>
    <xf numFmtId="0" fontId="5" fillId="0" borderId="59"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10" fillId="0" borderId="0" xfId="0" applyFont="1" applyFill="1" applyBorder="1" applyAlignment="1" quotePrefix="1">
      <alignment horizontal="center" vertical="center"/>
    </xf>
    <xf numFmtId="0" fontId="24" fillId="0" borderId="0" xfId="0" applyFont="1" applyFill="1" applyBorder="1" applyAlignment="1">
      <alignment vertical="center"/>
    </xf>
    <xf numFmtId="182" fontId="7" fillId="0" borderId="76" xfId="0" applyNumberFormat="1" applyFont="1" applyFill="1" applyBorder="1" applyAlignment="1">
      <alignment vertical="center"/>
    </xf>
    <xf numFmtId="177" fontId="7" fillId="0" borderId="76" xfId="0" applyNumberFormat="1" applyFont="1" applyFill="1" applyBorder="1" applyAlignment="1">
      <alignment vertical="center"/>
    </xf>
    <xf numFmtId="0" fontId="1" fillId="0" borderId="0" xfId="0" applyFont="1" applyAlignment="1">
      <alignment horizontal="left" vertical="top"/>
    </xf>
    <xf numFmtId="0" fontId="4" fillId="3" borderId="109" xfId="0" applyFont="1" applyFill="1" applyBorder="1" applyAlignment="1">
      <alignment horizontal="center" vertical="center" wrapText="1"/>
    </xf>
    <xf numFmtId="181" fontId="7" fillId="3" borderId="102" xfId="0" applyNumberFormat="1" applyFont="1" applyFill="1" applyBorder="1" applyAlignment="1">
      <alignment vertical="center"/>
    </xf>
    <xf numFmtId="0" fontId="4" fillId="24" borderId="86" xfId="0" applyFont="1" applyFill="1" applyBorder="1" applyAlignment="1">
      <alignment horizontal="center" vertical="center" wrapText="1"/>
    </xf>
    <xf numFmtId="183" fontId="7" fillId="24" borderId="86" xfId="0" applyNumberFormat="1" applyFont="1" applyFill="1" applyBorder="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38" fillId="0" borderId="0" xfId="0" applyFont="1" applyBorder="1" applyAlignment="1">
      <alignment horizontal="left" vertical="center"/>
    </xf>
    <xf numFmtId="0" fontId="0" fillId="24" borderId="110" xfId="0" applyFill="1" applyBorder="1" applyAlignment="1">
      <alignment vertical="center" shrinkToFit="1"/>
    </xf>
    <xf numFmtId="0" fontId="0" fillId="0" borderId="79" xfId="0" applyBorder="1" applyAlignment="1">
      <alignment vertical="center" shrinkToFit="1"/>
    </xf>
    <xf numFmtId="0" fontId="0" fillId="0" borderId="76" xfId="0" applyBorder="1" applyAlignment="1">
      <alignment vertical="center" shrinkToFit="1"/>
    </xf>
    <xf numFmtId="0" fontId="0" fillId="0" borderId="52" xfId="0" applyBorder="1" applyAlignment="1">
      <alignment vertical="center" shrinkToFit="1"/>
    </xf>
    <xf numFmtId="0" fontId="0" fillId="0" borderId="56" xfId="0" applyBorder="1" applyAlignment="1">
      <alignment vertical="center" shrinkToFit="1"/>
    </xf>
    <xf numFmtId="0" fontId="0" fillId="0" borderId="109" xfId="0" applyBorder="1" applyAlignment="1">
      <alignment vertical="center" shrinkToFit="1"/>
    </xf>
    <xf numFmtId="0" fontId="0" fillId="0" borderId="10" xfId="0" applyBorder="1" applyAlignment="1">
      <alignment vertical="center" shrinkToFit="1"/>
    </xf>
    <xf numFmtId="0" fontId="0" fillId="0" borderId="0" xfId="0" applyFill="1" applyBorder="1" applyAlignment="1">
      <alignment vertical="center"/>
    </xf>
    <xf numFmtId="0" fontId="0" fillId="0" borderId="0" xfId="0" applyAlignment="1">
      <alignment horizontal="center" vertical="center" textRotation="255"/>
    </xf>
    <xf numFmtId="0" fontId="57" fillId="0" borderId="0" xfId="62" applyFont="1">
      <alignment vertical="center"/>
      <protection/>
    </xf>
    <xf numFmtId="49" fontId="59" fillId="24" borderId="111" xfId="62" applyNumberFormat="1" applyFont="1" applyFill="1" applyBorder="1" applyAlignment="1">
      <alignment horizontal="center" vertical="center" wrapText="1"/>
      <protection/>
    </xf>
    <xf numFmtId="0" fontId="58" fillId="7" borderId="112" xfId="62" applyFont="1" applyFill="1" applyBorder="1" applyAlignment="1">
      <alignment horizontal="center" vertical="center"/>
      <protection/>
    </xf>
    <xf numFmtId="0" fontId="58" fillId="27" borderId="113" xfId="62" applyFont="1" applyFill="1" applyBorder="1" applyAlignment="1">
      <alignment horizontal="center" vertical="center" wrapText="1"/>
      <protection/>
    </xf>
    <xf numFmtId="0" fontId="58" fillId="27" borderId="113" xfId="62" applyFont="1" applyFill="1" applyBorder="1" applyAlignment="1">
      <alignment horizontal="left" vertical="center" shrinkToFit="1"/>
      <protection/>
    </xf>
    <xf numFmtId="0" fontId="58" fillId="27" borderId="113" xfId="62" applyFont="1" applyFill="1" applyBorder="1" applyAlignment="1">
      <alignment horizontal="center" vertical="center" shrinkToFit="1"/>
      <protection/>
    </xf>
    <xf numFmtId="0" fontId="57" fillId="27" borderId="113" xfId="62" applyFont="1" applyFill="1" applyBorder="1" applyAlignment="1">
      <alignment horizontal="center" vertical="center" shrinkToFit="1"/>
      <protection/>
    </xf>
    <xf numFmtId="0" fontId="58" fillId="7" borderId="114" xfId="62" applyFont="1" applyFill="1" applyBorder="1" applyAlignment="1">
      <alignment horizontal="center" vertical="center"/>
      <protection/>
    </xf>
    <xf numFmtId="0" fontId="58" fillId="27" borderId="115" xfId="62" applyFont="1" applyFill="1" applyBorder="1" applyAlignment="1">
      <alignment horizontal="left" vertical="center" shrinkToFit="1"/>
      <protection/>
    </xf>
    <xf numFmtId="0" fontId="58" fillId="27" borderId="115" xfId="62" applyFont="1" applyFill="1" applyBorder="1" applyAlignment="1">
      <alignment horizontal="center" vertical="center" wrapText="1"/>
      <protection/>
    </xf>
    <xf numFmtId="0" fontId="58" fillId="27" borderId="115" xfId="62" applyFont="1" applyFill="1" applyBorder="1" applyAlignment="1">
      <alignment horizontal="center" vertical="center" shrinkToFit="1"/>
      <protection/>
    </xf>
    <xf numFmtId="0" fontId="57" fillId="27" borderId="115" xfId="62" applyFont="1" applyFill="1" applyBorder="1" applyAlignment="1">
      <alignment horizontal="center" vertical="center" shrinkToFit="1"/>
      <protection/>
    </xf>
    <xf numFmtId="0" fontId="58" fillId="7" borderId="116" xfId="62" applyFont="1" applyFill="1" applyBorder="1" applyAlignment="1">
      <alignment horizontal="center" vertical="center"/>
      <protection/>
    </xf>
    <xf numFmtId="0" fontId="58" fillId="0" borderId="21" xfId="62" applyFont="1" applyFill="1" applyBorder="1" applyAlignment="1">
      <alignment horizontal="left" vertical="center" shrinkToFit="1"/>
      <protection/>
    </xf>
    <xf numFmtId="0" fontId="58" fillId="0" borderId="21" xfId="62" applyFont="1" applyFill="1" applyBorder="1" applyAlignment="1">
      <alignment horizontal="center" vertical="center" shrinkToFit="1"/>
      <protection/>
    </xf>
    <xf numFmtId="0" fontId="57" fillId="0" borderId="21" xfId="62" applyFont="1" applyFill="1" applyBorder="1" applyAlignment="1">
      <alignment horizontal="center" vertical="center" shrinkToFit="1"/>
      <protection/>
    </xf>
    <xf numFmtId="0" fontId="58" fillId="7" borderId="117" xfId="62" applyFont="1" applyFill="1" applyBorder="1" applyAlignment="1">
      <alignment horizontal="center" vertical="center" wrapText="1"/>
      <protection/>
    </xf>
    <xf numFmtId="0" fontId="58" fillId="7" borderId="113" xfId="62" applyFont="1" applyFill="1" applyBorder="1" applyAlignment="1">
      <alignment horizontal="center" vertical="center" shrinkToFit="1"/>
      <protection/>
    </xf>
    <xf numFmtId="0" fontId="58" fillId="7" borderId="113" xfId="62" applyFont="1" applyFill="1" applyBorder="1" applyAlignment="1">
      <alignment horizontal="center" vertical="center" wrapText="1"/>
      <protection/>
    </xf>
    <xf numFmtId="0" fontId="57" fillId="7" borderId="113" xfId="62" applyFont="1" applyFill="1" applyBorder="1" applyAlignment="1">
      <alignment horizontal="center" vertical="center" wrapText="1"/>
      <protection/>
    </xf>
    <xf numFmtId="0" fontId="58" fillId="7" borderId="118" xfId="62" applyFont="1" applyFill="1" applyBorder="1" applyAlignment="1">
      <alignment horizontal="center" vertical="center"/>
      <protection/>
    </xf>
    <xf numFmtId="177" fontId="58" fillId="7" borderId="111" xfId="42" applyNumberFormat="1" applyFont="1" applyFill="1" applyBorder="1" applyAlignment="1">
      <alignment horizontal="center" vertical="center" wrapText="1"/>
    </xf>
    <xf numFmtId="9" fontId="57" fillId="7" borderId="111" xfId="42" applyNumberFormat="1" applyFont="1" applyFill="1" applyBorder="1" applyAlignment="1">
      <alignment horizontal="center" vertical="center" wrapText="1"/>
    </xf>
    <xf numFmtId="0" fontId="58" fillId="27" borderId="11" xfId="62" applyFont="1" applyFill="1" applyBorder="1" applyAlignment="1">
      <alignment horizontal="left" vertical="center" shrinkToFit="1"/>
      <protection/>
    </xf>
    <xf numFmtId="0" fontId="58" fillId="27" borderId="21" xfId="62" applyFont="1" applyFill="1" applyBorder="1" applyAlignment="1">
      <alignment horizontal="center" vertical="center" shrinkToFit="1"/>
      <protection/>
    </xf>
    <xf numFmtId="0" fontId="58" fillId="7" borderId="113" xfId="62" applyFont="1" applyFill="1" applyBorder="1" applyAlignment="1">
      <alignment horizontal="left" vertical="center" shrinkToFit="1"/>
      <protection/>
    </xf>
    <xf numFmtId="9" fontId="58" fillId="7" borderId="111" xfId="42" applyNumberFormat="1" applyFont="1" applyFill="1" applyBorder="1" applyAlignment="1">
      <alignment horizontal="center" vertical="center" wrapText="1"/>
    </xf>
    <xf numFmtId="0" fontId="58" fillId="27" borderId="11" xfId="62" applyFont="1" applyFill="1" applyBorder="1" applyAlignment="1">
      <alignment horizontal="center" vertical="center" wrapText="1"/>
      <protection/>
    </xf>
    <xf numFmtId="0" fontId="58" fillId="27" borderId="11" xfId="62" applyFont="1" applyFill="1" applyBorder="1" applyAlignment="1">
      <alignment horizontal="center" vertical="center" shrinkToFit="1"/>
      <protection/>
    </xf>
    <xf numFmtId="0" fontId="58" fillId="7" borderId="119" xfId="62" applyFont="1" applyFill="1" applyBorder="1" applyAlignment="1">
      <alignment horizontal="center" vertical="center"/>
      <protection/>
    </xf>
    <xf numFmtId="0" fontId="58" fillId="27" borderId="111" xfId="62" applyFont="1" applyFill="1" applyBorder="1" applyAlignment="1">
      <alignment horizontal="center" vertical="center" wrapText="1"/>
      <protection/>
    </xf>
    <xf numFmtId="0" fontId="58" fillId="27" borderId="111" xfId="62" applyFont="1" applyFill="1" applyBorder="1" applyAlignment="1">
      <alignment horizontal="center" vertical="center" shrinkToFit="1"/>
      <protection/>
    </xf>
    <xf numFmtId="177" fontId="58" fillId="7" borderId="111" xfId="42" applyNumberFormat="1" applyFont="1" applyFill="1" applyBorder="1" applyAlignment="1">
      <alignment horizontal="center" wrapText="1"/>
    </xf>
    <xf numFmtId="0" fontId="58" fillId="7" borderId="120" xfId="62" applyFont="1" applyFill="1" applyBorder="1" applyAlignment="1">
      <alignment horizontal="center" vertical="center" wrapText="1"/>
      <protection/>
    </xf>
    <xf numFmtId="0" fontId="58" fillId="4" borderId="112" xfId="62" applyFont="1" applyFill="1" applyBorder="1" applyAlignment="1">
      <alignment horizontal="center" vertical="center"/>
      <protection/>
    </xf>
    <xf numFmtId="0" fontId="58" fillId="4" borderId="114" xfId="62" applyFont="1" applyFill="1" applyBorder="1" applyAlignment="1">
      <alignment horizontal="center" vertical="center"/>
      <protection/>
    </xf>
    <xf numFmtId="0" fontId="58" fillId="4" borderId="116" xfId="62" applyFont="1" applyFill="1" applyBorder="1" applyAlignment="1">
      <alignment horizontal="center" vertical="center"/>
      <protection/>
    </xf>
    <xf numFmtId="0" fontId="58" fillId="4" borderId="121" xfId="62" applyFont="1" applyFill="1" applyBorder="1" applyAlignment="1">
      <alignment horizontal="center" vertical="center"/>
      <protection/>
    </xf>
    <xf numFmtId="0" fontId="58" fillId="4" borderId="118" xfId="62" applyFont="1" applyFill="1" applyBorder="1" applyAlignment="1">
      <alignment horizontal="center" vertical="center"/>
      <protection/>
    </xf>
    <xf numFmtId="0" fontId="58" fillId="4" borderId="117" xfId="62" applyFont="1" applyFill="1" applyBorder="1" applyAlignment="1">
      <alignment horizontal="center" vertical="center" wrapText="1"/>
      <protection/>
    </xf>
    <xf numFmtId="0" fontId="58" fillId="4" borderId="113" xfId="62" applyFont="1" applyFill="1" applyBorder="1" applyAlignment="1">
      <alignment horizontal="left" vertical="center" shrinkToFit="1"/>
      <protection/>
    </xf>
    <xf numFmtId="177" fontId="58" fillId="4" borderId="111" xfId="42" applyNumberFormat="1" applyFont="1" applyFill="1" applyBorder="1" applyAlignment="1">
      <alignment horizontal="center" vertical="center" wrapText="1"/>
    </xf>
    <xf numFmtId="177" fontId="58" fillId="4" borderId="111" xfId="42" applyNumberFormat="1" applyFont="1" applyFill="1" applyBorder="1" applyAlignment="1">
      <alignment horizontal="center" wrapText="1"/>
    </xf>
    <xf numFmtId="9" fontId="58" fillId="4" borderId="111" xfId="42" applyNumberFormat="1" applyFont="1" applyFill="1" applyBorder="1" applyAlignment="1">
      <alignment horizontal="center" vertical="center" wrapText="1"/>
    </xf>
    <xf numFmtId="0" fontId="58" fillId="4" borderId="113" xfId="62" applyFont="1" applyFill="1" applyBorder="1" applyAlignment="1">
      <alignment horizontal="center" vertical="center" wrapText="1"/>
      <protection/>
    </xf>
    <xf numFmtId="0" fontId="58" fillId="4" borderId="117" xfId="62" applyFont="1" applyFill="1" applyBorder="1" applyAlignment="1">
      <alignment horizontal="center" wrapText="1"/>
      <protection/>
    </xf>
    <xf numFmtId="0" fontId="58" fillId="21" borderId="112" xfId="62" applyFont="1" applyFill="1" applyBorder="1" applyAlignment="1">
      <alignment horizontal="center" vertical="center"/>
      <protection/>
    </xf>
    <xf numFmtId="0" fontId="58" fillId="21" borderId="118" xfId="62" applyFont="1" applyFill="1" applyBorder="1" applyAlignment="1">
      <alignment horizontal="center" vertical="center"/>
      <protection/>
    </xf>
    <xf numFmtId="0" fontId="58" fillId="21" borderId="121" xfId="62" applyFont="1" applyFill="1" applyBorder="1" applyAlignment="1">
      <alignment horizontal="center" vertical="center"/>
      <protection/>
    </xf>
    <xf numFmtId="0" fontId="58" fillId="21" borderId="114" xfId="62" applyFont="1" applyFill="1" applyBorder="1" applyAlignment="1">
      <alignment horizontal="center" vertical="center"/>
      <protection/>
    </xf>
    <xf numFmtId="0" fontId="58" fillId="21" borderId="116" xfId="62" applyFont="1" applyFill="1" applyBorder="1" applyAlignment="1">
      <alignment horizontal="center" vertical="center"/>
      <protection/>
    </xf>
    <xf numFmtId="0" fontId="58" fillId="21" borderId="113" xfId="62" applyFont="1" applyFill="1" applyBorder="1" applyAlignment="1">
      <alignment horizontal="center" vertical="center" wrapText="1"/>
      <protection/>
    </xf>
    <xf numFmtId="0" fontId="58" fillId="21" borderId="113" xfId="62" applyFont="1" applyFill="1" applyBorder="1" applyAlignment="1">
      <alignment horizontal="left" vertical="center" shrinkToFit="1"/>
      <protection/>
    </xf>
    <xf numFmtId="177" fontId="58" fillId="21" borderId="111" xfId="42" applyNumberFormat="1" applyFont="1" applyFill="1" applyBorder="1" applyAlignment="1">
      <alignment horizontal="center" vertical="center" wrapText="1"/>
    </xf>
    <xf numFmtId="9" fontId="58" fillId="21" borderId="111" xfId="42" applyNumberFormat="1" applyFont="1" applyFill="1" applyBorder="1" applyAlignment="1">
      <alignment horizontal="center" vertical="center" wrapText="1"/>
    </xf>
    <xf numFmtId="0" fontId="58" fillId="21" borderId="76" xfId="62" applyFont="1" applyFill="1" applyBorder="1" applyAlignment="1">
      <alignment horizontal="center" vertical="center" wrapText="1"/>
      <protection/>
    </xf>
    <xf numFmtId="0" fontId="58" fillId="21" borderId="74" xfId="62" applyFont="1" applyFill="1" applyBorder="1" applyAlignment="1">
      <alignment horizontal="left" vertical="center" shrinkToFit="1"/>
      <protection/>
    </xf>
    <xf numFmtId="177" fontId="58" fillId="21" borderId="122" xfId="42" applyNumberFormat="1" applyFont="1" applyFill="1" applyBorder="1" applyAlignment="1">
      <alignment horizontal="center" vertical="center" wrapText="1"/>
    </xf>
    <xf numFmtId="0" fontId="57" fillId="0" borderId="123" xfId="62" applyFont="1" applyFill="1" applyBorder="1" applyAlignment="1">
      <alignment horizontal="center" vertical="center"/>
      <protection/>
    </xf>
    <xf numFmtId="177" fontId="57" fillId="0" borderId="123" xfId="42" applyNumberFormat="1" applyFont="1" applyFill="1" applyBorder="1" applyAlignment="1">
      <alignment horizontal="center" vertical="center" wrapText="1"/>
    </xf>
    <xf numFmtId="38" fontId="61" fillId="24" borderId="124" xfId="49" applyFont="1" applyFill="1" applyBorder="1" applyAlignment="1">
      <alignment horizontal="center" vertical="center"/>
    </xf>
    <xf numFmtId="38" fontId="58" fillId="24" borderId="124" xfId="49" applyFont="1" applyFill="1" applyBorder="1" applyAlignment="1">
      <alignment horizontal="center" vertical="center"/>
    </xf>
    <xf numFmtId="38" fontId="57" fillId="0" borderId="0" xfId="62" applyNumberFormat="1" applyFont="1">
      <alignment vertical="center"/>
      <protection/>
    </xf>
    <xf numFmtId="9" fontId="58" fillId="24" borderId="125" xfId="42" applyFont="1" applyFill="1" applyBorder="1" applyAlignment="1">
      <alignment horizontal="center" vertical="center"/>
    </xf>
    <xf numFmtId="177" fontId="61" fillId="24" borderId="125" xfId="42" applyNumberFormat="1" applyFont="1" applyFill="1" applyBorder="1" applyAlignment="1">
      <alignment horizontal="center" vertical="center"/>
    </xf>
    <xf numFmtId="0" fontId="57" fillId="0" borderId="0" xfId="62" applyFont="1" applyAlignment="1">
      <alignment horizontal="center" vertical="center"/>
      <protection/>
    </xf>
    <xf numFmtId="0" fontId="57" fillId="0" borderId="0" xfId="62" applyFont="1" applyAlignment="1">
      <alignment vertical="center" shrinkToFit="1"/>
      <protection/>
    </xf>
    <xf numFmtId="0" fontId="59" fillId="24" borderId="126" xfId="62" applyFont="1" applyFill="1" applyBorder="1" applyAlignment="1">
      <alignment horizontal="center" vertical="center" wrapText="1"/>
      <protection/>
    </xf>
    <xf numFmtId="49" fontId="59" fillId="24" borderId="127" xfId="62" applyNumberFormat="1" applyFont="1" applyFill="1" applyBorder="1" applyAlignment="1">
      <alignment horizontal="center" vertical="center" wrapText="1"/>
      <protection/>
    </xf>
    <xf numFmtId="38" fontId="61" fillId="24" borderId="126" xfId="49" applyFont="1" applyFill="1" applyBorder="1" applyAlignment="1">
      <alignment horizontal="center" vertical="center"/>
    </xf>
    <xf numFmtId="177" fontId="61" fillId="24" borderId="128" xfId="42" applyNumberFormat="1" applyFont="1" applyFill="1" applyBorder="1" applyAlignment="1">
      <alignment horizontal="center" vertical="center"/>
    </xf>
    <xf numFmtId="0" fontId="57" fillId="27" borderId="129" xfId="62" applyFont="1" applyFill="1" applyBorder="1" applyAlignment="1">
      <alignment horizontal="center" vertical="center" shrinkToFit="1"/>
      <protection/>
    </xf>
    <xf numFmtId="0" fontId="57" fillId="27" borderId="130" xfId="62" applyFont="1" applyFill="1" applyBorder="1" applyAlignment="1">
      <alignment horizontal="center" vertical="center" shrinkToFit="1"/>
      <protection/>
    </xf>
    <xf numFmtId="0" fontId="57" fillId="0" borderId="131" xfId="62" applyFont="1" applyFill="1" applyBorder="1" applyAlignment="1">
      <alignment horizontal="center" vertical="center" shrinkToFit="1"/>
      <protection/>
    </xf>
    <xf numFmtId="0" fontId="57" fillId="7" borderId="129" xfId="62" applyFont="1" applyFill="1" applyBorder="1" applyAlignment="1">
      <alignment horizontal="center" vertical="center" wrapText="1"/>
      <protection/>
    </xf>
    <xf numFmtId="9" fontId="57" fillId="7" borderId="127" xfId="42" applyNumberFormat="1" applyFont="1" applyFill="1" applyBorder="1" applyAlignment="1">
      <alignment horizontal="center" vertical="center" wrapText="1"/>
    </xf>
    <xf numFmtId="0" fontId="57" fillId="27" borderId="131" xfId="62" applyFont="1" applyFill="1" applyBorder="1" applyAlignment="1">
      <alignment horizontal="center" vertical="center" shrinkToFit="1"/>
      <protection/>
    </xf>
    <xf numFmtId="0" fontId="57" fillId="27" borderId="132" xfId="62" applyFont="1" applyFill="1" applyBorder="1" applyAlignment="1">
      <alignment horizontal="center" vertical="center" shrinkToFit="1"/>
      <protection/>
    </xf>
    <xf numFmtId="0" fontId="57" fillId="27" borderId="127" xfId="62" applyFont="1" applyFill="1" applyBorder="1" applyAlignment="1">
      <alignment horizontal="center" vertical="center" shrinkToFit="1"/>
      <protection/>
    </xf>
    <xf numFmtId="0" fontId="58" fillId="27" borderId="130" xfId="62" applyFont="1" applyFill="1" applyBorder="1" applyAlignment="1">
      <alignment horizontal="center" vertical="center" shrinkToFit="1"/>
      <protection/>
    </xf>
    <xf numFmtId="0" fontId="58" fillId="27" borderId="131" xfId="62" applyFont="1" applyFill="1" applyBorder="1" applyAlignment="1">
      <alignment horizontal="center" vertical="center" shrinkToFit="1"/>
      <protection/>
    </xf>
    <xf numFmtId="0" fontId="58" fillId="27" borderId="129" xfId="62" applyFont="1" applyFill="1" applyBorder="1" applyAlignment="1">
      <alignment horizontal="center" vertical="center" shrinkToFit="1"/>
      <protection/>
    </xf>
    <xf numFmtId="0" fontId="58" fillId="7" borderId="129" xfId="62" applyFont="1" applyFill="1" applyBorder="1" applyAlignment="1">
      <alignment horizontal="center" vertical="center" wrapText="1"/>
      <protection/>
    </xf>
    <xf numFmtId="177" fontId="58" fillId="7" borderId="127" xfId="42" applyNumberFormat="1" applyFont="1" applyFill="1" applyBorder="1" applyAlignment="1">
      <alignment horizontal="center" vertical="center" wrapText="1"/>
    </xf>
    <xf numFmtId="0" fontId="58" fillId="7" borderId="133" xfId="62" applyFont="1" applyFill="1" applyBorder="1" applyAlignment="1">
      <alignment horizontal="center" vertical="center" wrapText="1"/>
      <protection/>
    </xf>
    <xf numFmtId="0" fontId="57" fillId="4" borderId="129" xfId="62" applyFont="1" applyFill="1" applyBorder="1" applyAlignment="1">
      <alignment horizontal="center" vertical="center" wrapText="1"/>
      <protection/>
    </xf>
    <xf numFmtId="9" fontId="57" fillId="4" borderId="127" xfId="42" applyNumberFormat="1" applyFont="1" applyFill="1" applyBorder="1" applyAlignment="1">
      <alignment horizontal="center" vertical="center" wrapText="1"/>
    </xf>
    <xf numFmtId="0" fontId="57" fillId="4" borderId="134" xfId="62" applyFont="1" applyFill="1" applyBorder="1" applyAlignment="1">
      <alignment horizontal="center" vertical="center" wrapText="1"/>
      <protection/>
    </xf>
    <xf numFmtId="0" fontId="58" fillId="27" borderId="127" xfId="62" applyFont="1" applyFill="1" applyBorder="1" applyAlignment="1">
      <alignment horizontal="center" vertical="center" shrinkToFit="1"/>
      <protection/>
    </xf>
    <xf numFmtId="0" fontId="58" fillId="27" borderId="132" xfId="62" applyFont="1" applyFill="1" applyBorder="1" applyAlignment="1">
      <alignment horizontal="center" vertical="center" shrinkToFit="1"/>
      <protection/>
    </xf>
    <xf numFmtId="0" fontId="58" fillId="21" borderId="129" xfId="62" applyFont="1" applyFill="1" applyBorder="1" applyAlignment="1">
      <alignment horizontal="center" vertical="center" wrapText="1"/>
      <protection/>
    </xf>
    <xf numFmtId="9" fontId="58" fillId="21" borderId="127" xfId="42" applyNumberFormat="1" applyFont="1" applyFill="1" applyBorder="1" applyAlignment="1">
      <alignment horizontal="center" vertical="center" wrapText="1"/>
    </xf>
    <xf numFmtId="177" fontId="58" fillId="21" borderId="127" xfId="42" applyNumberFormat="1" applyFont="1" applyFill="1" applyBorder="1" applyAlignment="1">
      <alignment horizontal="center" vertical="center" wrapText="1"/>
    </xf>
    <xf numFmtId="177" fontId="58" fillId="21" borderId="128" xfId="42" applyNumberFormat="1" applyFont="1" applyFill="1" applyBorder="1" applyAlignment="1">
      <alignment horizontal="center" vertical="center" wrapText="1"/>
    </xf>
    <xf numFmtId="0" fontId="58" fillId="27" borderId="120" xfId="62" applyFont="1" applyFill="1" applyBorder="1" applyAlignment="1">
      <alignment horizontal="center" vertical="center" wrapText="1"/>
      <protection/>
    </xf>
    <xf numFmtId="0" fontId="6" fillId="24" borderId="79" xfId="0" applyFont="1" applyFill="1" applyBorder="1" applyAlignment="1">
      <alignment horizontal="center" vertical="center" wrapText="1"/>
    </xf>
    <xf numFmtId="0" fontId="58" fillId="7" borderId="135" xfId="62" applyFont="1" applyFill="1" applyBorder="1" applyAlignment="1">
      <alignment horizontal="center" vertical="center"/>
      <protection/>
    </xf>
    <xf numFmtId="0" fontId="58" fillId="24" borderId="21" xfId="62" applyFont="1" applyFill="1" applyBorder="1" applyAlignment="1">
      <alignment horizontal="center" vertical="center" shrinkToFit="1"/>
      <protection/>
    </xf>
    <xf numFmtId="0" fontId="58" fillId="7" borderId="136" xfId="62" applyFont="1" applyFill="1" applyBorder="1" applyAlignment="1">
      <alignment horizontal="center" vertical="center"/>
      <protection/>
    </xf>
    <xf numFmtId="0" fontId="58" fillId="7" borderId="137" xfId="62" applyFont="1" applyFill="1" applyBorder="1" applyAlignment="1">
      <alignment horizontal="center" vertical="center"/>
      <protection/>
    </xf>
    <xf numFmtId="0" fontId="58" fillId="7" borderId="138" xfId="62" applyFont="1" applyFill="1" applyBorder="1" applyAlignment="1">
      <alignment horizontal="center" vertical="center"/>
      <protection/>
    </xf>
    <xf numFmtId="0" fontId="58" fillId="24" borderId="139" xfId="62" applyFont="1" applyFill="1" applyBorder="1" applyAlignment="1">
      <alignment horizontal="center" vertical="center" shrinkToFit="1"/>
      <protection/>
    </xf>
    <xf numFmtId="0" fontId="58" fillId="24" borderId="140" xfId="62" applyFont="1" applyFill="1" applyBorder="1" applyAlignment="1">
      <alignment horizontal="center" vertical="center"/>
      <protection/>
    </xf>
    <xf numFmtId="0" fontId="58" fillId="24" borderId="141" xfId="62" applyFont="1" applyFill="1" applyBorder="1" applyAlignment="1">
      <alignment horizontal="center" vertical="center"/>
      <protection/>
    </xf>
    <xf numFmtId="0" fontId="56" fillId="0" borderId="142" xfId="62" applyFont="1" applyBorder="1" applyAlignment="1">
      <alignment horizontal="left" vertical="center"/>
      <protection/>
    </xf>
    <xf numFmtId="0" fontId="58" fillId="21" borderId="143" xfId="62" applyFont="1" applyFill="1" applyBorder="1" applyAlignment="1">
      <alignment horizontal="center" vertical="center"/>
      <protection/>
    </xf>
    <xf numFmtId="0" fontId="58" fillId="21" borderId="74" xfId="62" applyFont="1" applyFill="1" applyBorder="1" applyAlignment="1">
      <alignment horizontal="center" vertical="center"/>
      <protection/>
    </xf>
    <xf numFmtId="0" fontId="58" fillId="21" borderId="144" xfId="62" applyFont="1" applyFill="1" applyBorder="1" applyAlignment="1">
      <alignment horizontal="center" vertical="center"/>
      <protection/>
    </xf>
    <xf numFmtId="0" fontId="58" fillId="21" borderId="145" xfId="62" applyFont="1" applyFill="1" applyBorder="1" applyAlignment="1">
      <alignment horizontal="center" vertical="center"/>
      <protection/>
    </xf>
    <xf numFmtId="0" fontId="58" fillId="27" borderId="113" xfId="62" applyFont="1" applyFill="1" applyBorder="1" applyAlignment="1">
      <alignment horizontal="center" vertical="center" wrapText="1"/>
      <protection/>
    </xf>
    <xf numFmtId="0" fontId="58" fillId="27" borderId="117" xfId="62" applyFont="1" applyFill="1" applyBorder="1" applyAlignment="1">
      <alignment horizontal="center" vertical="center" wrapText="1"/>
      <protection/>
    </xf>
    <xf numFmtId="0" fontId="58" fillId="27" borderId="21" xfId="62" applyFont="1" applyFill="1" applyBorder="1" applyAlignment="1">
      <alignment horizontal="center" vertical="center" wrapText="1"/>
      <protection/>
    </xf>
    <xf numFmtId="0" fontId="58" fillId="24" borderId="139" xfId="62" applyFont="1" applyFill="1" applyBorder="1" applyAlignment="1">
      <alignment horizontal="center" vertical="center" wrapText="1"/>
      <protection/>
    </xf>
    <xf numFmtId="0" fontId="58" fillId="24" borderId="21" xfId="62" applyFont="1" applyFill="1" applyBorder="1" applyAlignment="1">
      <alignment horizontal="center" vertical="center" wrapText="1"/>
      <protection/>
    </xf>
    <xf numFmtId="0" fontId="62" fillId="0" borderId="0" xfId="62" applyFont="1" applyAlignment="1">
      <alignment horizontal="left" vertical="center"/>
      <protection/>
    </xf>
    <xf numFmtId="0" fontId="58" fillId="24" borderId="146" xfId="62" applyFont="1" applyFill="1" applyBorder="1" applyAlignment="1">
      <alignment horizontal="center" vertical="center"/>
      <protection/>
    </xf>
    <xf numFmtId="0" fontId="58" fillId="24" borderId="139" xfId="62" applyFont="1" applyFill="1" applyBorder="1" applyAlignment="1">
      <alignment horizontal="center" vertical="center"/>
      <protection/>
    </xf>
    <xf numFmtId="0" fontId="58" fillId="4" borderId="143" xfId="62" applyFont="1" applyFill="1" applyBorder="1" applyAlignment="1">
      <alignment horizontal="center" vertical="center"/>
      <protection/>
    </xf>
    <xf numFmtId="0" fontId="58" fillId="4" borderId="74" xfId="62" applyFont="1" applyFill="1" applyBorder="1" applyAlignment="1">
      <alignment horizontal="center" vertical="center"/>
      <protection/>
    </xf>
    <xf numFmtId="0" fontId="58" fillId="21" borderId="136" xfId="62" applyFont="1" applyFill="1" applyBorder="1" applyAlignment="1">
      <alignment horizontal="center" vertical="center"/>
      <protection/>
    </xf>
    <xf numFmtId="0" fontId="58" fillId="21" borderId="137" xfId="62" applyFont="1" applyFill="1" applyBorder="1" applyAlignment="1">
      <alignment horizontal="center" vertical="center"/>
      <protection/>
    </xf>
    <xf numFmtId="0" fontId="58" fillId="4" borderId="136" xfId="62" applyFont="1" applyFill="1" applyBorder="1" applyAlignment="1">
      <alignment horizontal="center" vertical="center"/>
      <protection/>
    </xf>
    <xf numFmtId="0" fontId="58" fillId="4" borderId="137" xfId="62" applyFont="1" applyFill="1" applyBorder="1" applyAlignment="1">
      <alignment horizontal="center" vertical="center"/>
      <protection/>
    </xf>
    <xf numFmtId="0" fontId="58" fillId="24" borderId="116" xfId="62" applyFont="1" applyFill="1" applyBorder="1" applyAlignment="1">
      <alignment horizontal="center" vertical="center"/>
      <protection/>
    </xf>
    <xf numFmtId="0" fontId="58" fillId="7" borderId="147" xfId="62" applyFont="1" applyFill="1" applyBorder="1" applyAlignment="1">
      <alignment horizontal="center" vertical="center"/>
      <protection/>
    </xf>
    <xf numFmtId="0" fontId="58" fillId="7" borderId="61" xfId="62" applyFont="1" applyFill="1" applyBorder="1" applyAlignment="1">
      <alignment horizontal="center" vertical="center"/>
      <protection/>
    </xf>
    <xf numFmtId="0" fontId="59" fillId="24" borderId="139" xfId="62" applyFont="1" applyFill="1" applyBorder="1" applyAlignment="1">
      <alignment horizontal="center" vertical="center" wrapText="1"/>
      <protection/>
    </xf>
    <xf numFmtId="0" fontId="58" fillId="7" borderId="143" xfId="62" applyFont="1" applyFill="1" applyBorder="1" applyAlignment="1">
      <alignment horizontal="center" vertical="center"/>
      <protection/>
    </xf>
    <xf numFmtId="0" fontId="58" fillId="7" borderId="74" xfId="62" applyFont="1" applyFill="1" applyBorder="1" applyAlignment="1">
      <alignment horizontal="center" vertical="center"/>
      <protection/>
    </xf>
    <xf numFmtId="0" fontId="58" fillId="7" borderId="118" xfId="62" applyFont="1" applyFill="1" applyBorder="1" applyAlignment="1">
      <alignment horizontal="center" vertical="center"/>
      <protection/>
    </xf>
    <xf numFmtId="0" fontId="58" fillId="7" borderId="111" xfId="62" applyFont="1" applyFill="1" applyBorder="1" applyAlignment="1">
      <alignment horizontal="center" vertical="center"/>
      <protection/>
    </xf>
    <xf numFmtId="0" fontId="6" fillId="24" borderId="74" xfId="0" applyFont="1" applyFill="1" applyBorder="1" applyAlignment="1">
      <alignment horizontal="center" vertical="center"/>
    </xf>
    <xf numFmtId="0" fontId="6" fillId="24" borderId="59" xfId="0" applyFont="1" applyFill="1" applyBorder="1" applyAlignment="1">
      <alignment horizontal="center" vertical="center"/>
    </xf>
    <xf numFmtId="0" fontId="6" fillId="24" borderId="148" xfId="0" applyFont="1" applyFill="1" applyBorder="1" applyAlignment="1">
      <alignment horizontal="center" vertical="center"/>
    </xf>
    <xf numFmtId="0" fontId="6" fillId="24" borderId="109" xfId="0" applyFont="1" applyFill="1" applyBorder="1" applyAlignment="1">
      <alignment horizontal="center" vertical="center"/>
    </xf>
    <xf numFmtId="0" fontId="6" fillId="24" borderId="61" xfId="0" applyFont="1" applyFill="1" applyBorder="1" applyAlignment="1">
      <alignment horizontal="center" vertical="center"/>
    </xf>
    <xf numFmtId="0" fontId="6" fillId="24" borderId="11" xfId="0" applyFont="1" applyFill="1" applyBorder="1" applyAlignment="1">
      <alignment horizontal="center" vertical="center" wrapText="1"/>
    </xf>
    <xf numFmtId="0" fontId="7" fillId="24" borderId="102" xfId="0" applyFont="1" applyFill="1" applyBorder="1" applyAlignment="1">
      <alignment horizontal="center" vertical="center" wrapText="1"/>
    </xf>
    <xf numFmtId="0" fontId="7" fillId="24" borderId="149" xfId="0" applyFont="1" applyFill="1" applyBorder="1" applyAlignment="1">
      <alignment horizontal="center" vertical="center" wrapText="1"/>
    </xf>
    <xf numFmtId="0" fontId="7" fillId="24" borderId="22" xfId="0" applyFont="1" applyFill="1" applyBorder="1" applyAlignment="1">
      <alignment horizontal="center" vertical="center" wrapText="1"/>
    </xf>
    <xf numFmtId="49" fontId="7" fillId="24"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6" fillId="0" borderId="11" xfId="0" applyFont="1" applyBorder="1" applyAlignment="1">
      <alignment horizontal="center" vertical="center"/>
    </xf>
    <xf numFmtId="176" fontId="9" fillId="0" borderId="102" xfId="0" applyNumberFormat="1" applyFont="1" applyBorder="1" applyAlignment="1">
      <alignment horizontal="center" vertical="center"/>
    </xf>
    <xf numFmtId="176" fontId="9" fillId="0" borderId="22" xfId="0" applyNumberFormat="1" applyFont="1" applyBorder="1" applyAlignment="1">
      <alignment horizontal="center" vertical="center"/>
    </xf>
    <xf numFmtId="0" fontId="6" fillId="0" borderId="150" xfId="0" applyFont="1" applyBorder="1" applyAlignment="1">
      <alignment horizontal="center" vertical="center"/>
    </xf>
    <xf numFmtId="0" fontId="6" fillId="0" borderId="16" xfId="0" applyFont="1" applyBorder="1" applyAlignment="1">
      <alignment horizontal="center" vertical="center"/>
    </xf>
    <xf numFmtId="0" fontId="6" fillId="0" borderId="151" xfId="0" applyFont="1" applyBorder="1" applyAlignment="1">
      <alignment horizontal="center" vertical="center"/>
    </xf>
    <xf numFmtId="0" fontId="6" fillId="0" borderId="16" xfId="0" applyFont="1" applyBorder="1" applyAlignment="1">
      <alignment horizontal="center" vertical="center" wrapText="1"/>
    </xf>
    <xf numFmtId="0" fontId="1" fillId="0" borderId="0" xfId="0" applyFont="1" applyAlignment="1">
      <alignment horizontal="left" vertical="top"/>
    </xf>
    <xf numFmtId="0" fontId="6" fillId="0" borderId="17" xfId="0" applyFont="1" applyBorder="1" applyAlignment="1">
      <alignment horizontal="center" vertical="center"/>
    </xf>
    <xf numFmtId="0" fontId="6" fillId="0" borderId="152" xfId="0" applyFont="1" applyBorder="1" applyAlignment="1">
      <alignment horizontal="center" vertical="center"/>
    </xf>
    <xf numFmtId="0" fontId="6" fillId="0" borderId="14" xfId="0" applyFont="1" applyBorder="1" applyAlignment="1">
      <alignment horizontal="center" vertical="center"/>
    </xf>
    <xf numFmtId="0" fontId="7" fillId="0" borderId="150" xfId="0" applyFont="1" applyBorder="1" applyAlignment="1">
      <alignment horizontal="center" vertical="center"/>
    </xf>
    <xf numFmtId="0" fontId="7" fillId="0" borderId="16" xfId="0" applyFont="1" applyBorder="1" applyAlignment="1">
      <alignment horizontal="center" vertical="center"/>
    </xf>
    <xf numFmtId="0" fontId="7" fillId="0" borderId="151" xfId="0" applyFont="1" applyBorder="1" applyAlignment="1">
      <alignment horizontal="center" vertical="center"/>
    </xf>
    <xf numFmtId="0" fontId="7" fillId="0" borderId="153"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51" xfId="0" applyFont="1" applyFill="1" applyBorder="1" applyAlignment="1">
      <alignment horizontal="center" vertical="center"/>
    </xf>
    <xf numFmtId="0" fontId="7" fillId="0" borderId="11" xfId="0" applyFont="1" applyFill="1" applyBorder="1" applyAlignment="1">
      <alignment horizontal="center" vertical="center"/>
    </xf>
    <xf numFmtId="0" fontId="10" fillId="25" borderId="154" xfId="0" applyFont="1" applyFill="1" applyBorder="1" applyAlignment="1">
      <alignment horizontal="center" vertical="center"/>
    </xf>
    <xf numFmtId="0" fontId="10" fillId="25" borderId="23" xfId="0" applyFont="1" applyFill="1" applyBorder="1" applyAlignment="1">
      <alignment horizontal="center" vertical="center"/>
    </xf>
    <xf numFmtId="0" fontId="10" fillId="25" borderId="155" xfId="0" applyFont="1" applyFill="1" applyBorder="1" applyAlignment="1">
      <alignment horizontal="center" vertical="center"/>
    </xf>
    <xf numFmtId="0" fontId="10" fillId="25" borderId="27" xfId="0" applyFont="1" applyFill="1" applyBorder="1" applyAlignment="1">
      <alignment horizontal="center" vertical="center"/>
    </xf>
    <xf numFmtId="0" fontId="10" fillId="25" borderId="156" xfId="0" applyFont="1" applyFill="1" applyBorder="1" applyAlignment="1">
      <alignment horizontal="center" vertical="center"/>
    </xf>
    <xf numFmtId="0" fontId="10" fillId="25" borderId="31" xfId="0" applyFont="1" applyFill="1" applyBorder="1" applyAlignment="1">
      <alignment horizontal="center" vertical="center"/>
    </xf>
    <xf numFmtId="0" fontId="7" fillId="0" borderId="157" xfId="0" applyFont="1" applyBorder="1" applyAlignment="1">
      <alignment horizontal="center" vertical="center"/>
    </xf>
    <xf numFmtId="0" fontId="7" fillId="0" borderId="19" xfId="0" applyFont="1" applyBorder="1" applyAlignment="1">
      <alignment horizontal="center" vertical="center"/>
    </xf>
    <xf numFmtId="0" fontId="7" fillId="21" borderId="150" xfId="0" applyFont="1" applyFill="1" applyBorder="1" applyAlignment="1">
      <alignment horizontal="center" vertical="center"/>
    </xf>
    <xf numFmtId="0" fontId="7" fillId="21" borderId="16" xfId="0" applyFont="1" applyFill="1" applyBorder="1" applyAlignment="1">
      <alignment horizontal="center" vertical="center"/>
    </xf>
    <xf numFmtId="0" fontId="7" fillId="0" borderId="158" xfId="0" applyFont="1" applyFill="1" applyBorder="1" applyAlignment="1">
      <alignment horizontal="center" vertical="center"/>
    </xf>
    <xf numFmtId="0" fontId="7" fillId="0" borderId="21" xfId="0" applyFont="1" applyFill="1" applyBorder="1" applyAlignment="1">
      <alignment horizontal="center" vertical="center"/>
    </xf>
    <xf numFmtId="0" fontId="1" fillId="0" borderId="48" xfId="0" applyFont="1" applyBorder="1" applyAlignment="1">
      <alignment horizontal="left" vertical="center"/>
    </xf>
    <xf numFmtId="0" fontId="7" fillId="4" borderId="159" xfId="0" applyFont="1" applyFill="1" applyBorder="1" applyAlignment="1">
      <alignment horizontal="center" vertical="center"/>
    </xf>
    <xf numFmtId="0" fontId="7" fillId="7" borderId="159" xfId="0" applyFont="1" applyFill="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vertical="center"/>
    </xf>
    <xf numFmtId="0" fontId="1" fillId="0" borderId="160" xfId="0" applyFont="1" applyBorder="1" applyAlignment="1">
      <alignment horizontal="center" vertical="center"/>
    </xf>
    <xf numFmtId="0" fontId="36" fillId="0" borderId="0" xfId="0" applyFont="1" applyBorder="1" applyAlignment="1">
      <alignment horizontal="left" vertical="center"/>
    </xf>
    <xf numFmtId="0" fontId="36" fillId="0" borderId="161" xfId="0" applyFont="1" applyBorder="1" applyAlignment="1">
      <alignment horizontal="left" vertical="center"/>
    </xf>
    <xf numFmtId="0" fontId="7" fillId="0" borderId="57" xfId="0" applyFont="1" applyFill="1" applyBorder="1" applyAlignment="1">
      <alignment horizontal="center" vertical="center"/>
    </xf>
    <xf numFmtId="0" fontId="7" fillId="0" borderId="55" xfId="0" applyFont="1" applyFill="1" applyBorder="1" applyAlignment="1">
      <alignment horizontal="center" vertical="center"/>
    </xf>
    <xf numFmtId="0" fontId="7" fillId="26" borderId="159" xfId="0" applyFont="1" applyFill="1" applyBorder="1" applyAlignment="1">
      <alignment horizontal="center" vertical="center"/>
    </xf>
    <xf numFmtId="0" fontId="7" fillId="0" borderId="159" xfId="0" applyFont="1" applyBorder="1" applyAlignment="1">
      <alignment horizontal="center" vertical="center"/>
    </xf>
    <xf numFmtId="0" fontId="7" fillId="0" borderId="162" xfId="0" applyFont="1" applyBorder="1" applyAlignment="1">
      <alignment horizontal="center" vertical="center" textRotation="255"/>
    </xf>
    <xf numFmtId="0" fontId="7" fillId="0" borderId="163" xfId="0" applyFont="1" applyBorder="1" applyAlignment="1">
      <alignment horizontal="center" vertical="center" textRotation="255"/>
    </xf>
    <xf numFmtId="0" fontId="7" fillId="0" borderId="153" xfId="0" applyFont="1" applyBorder="1" applyAlignment="1">
      <alignment horizontal="center" vertical="center" textRotation="255"/>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48"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65" xfId="0" applyFont="1" applyBorder="1" applyAlignment="1">
      <alignment horizontal="center" vertical="center" wrapText="1"/>
    </xf>
    <xf numFmtId="0" fontId="17" fillId="0" borderId="44"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148" xfId="0" applyFont="1" applyFill="1" applyBorder="1" applyAlignment="1">
      <alignment horizontal="center" vertical="center" wrapText="1"/>
    </xf>
    <xf numFmtId="178" fontId="6" fillId="0" borderId="166" xfId="0" applyNumberFormat="1" applyFont="1" applyFill="1" applyBorder="1" applyAlignment="1">
      <alignment horizontal="center" vertical="center"/>
    </xf>
    <xf numFmtId="178" fontId="6" fillId="0" borderId="167" xfId="0" applyNumberFormat="1" applyFont="1" applyFill="1" applyBorder="1" applyAlignment="1">
      <alignment horizontal="center" vertical="center"/>
    </xf>
    <xf numFmtId="178" fontId="6" fillId="0" borderId="168" xfId="0" applyNumberFormat="1" applyFont="1" applyFill="1" applyBorder="1" applyAlignment="1">
      <alignment horizontal="center" vertical="center"/>
    </xf>
    <xf numFmtId="0" fontId="7" fillId="0" borderId="169"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69"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48" xfId="0" applyFont="1" applyBorder="1" applyAlignment="1">
      <alignment horizontal="center" vertical="center" wrapText="1"/>
    </xf>
    <xf numFmtId="178" fontId="6" fillId="24" borderId="166" xfId="0" applyNumberFormat="1" applyFont="1" applyFill="1" applyBorder="1" applyAlignment="1">
      <alignment horizontal="center" vertical="center"/>
    </xf>
    <xf numFmtId="178" fontId="6" fillId="24" borderId="167" xfId="0" applyNumberFormat="1" applyFont="1" applyFill="1" applyBorder="1" applyAlignment="1">
      <alignment horizontal="center" vertical="center"/>
    </xf>
    <xf numFmtId="178" fontId="6" fillId="24" borderId="168" xfId="0" applyNumberFormat="1" applyFont="1" applyFill="1" applyBorder="1" applyAlignment="1">
      <alignment horizontal="center" vertical="center"/>
    </xf>
    <xf numFmtId="0" fontId="6" fillId="21" borderId="16" xfId="0" applyFont="1" applyFill="1" applyBorder="1" applyAlignment="1">
      <alignment horizontal="center" vertical="center"/>
    </xf>
    <xf numFmtId="0" fontId="6" fillId="21" borderId="17" xfId="0" applyFont="1" applyFill="1" applyBorder="1" applyAlignment="1">
      <alignment horizontal="center" vertical="center"/>
    </xf>
    <xf numFmtId="0" fontId="7" fillId="0" borderId="170"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171" xfId="0" applyFont="1" applyFill="1" applyBorder="1" applyAlignment="1">
      <alignment horizontal="center" vertical="center" wrapText="1"/>
    </xf>
    <xf numFmtId="0" fontId="7" fillId="0" borderId="87" xfId="0" applyFont="1" applyBorder="1" applyAlignment="1">
      <alignment horizontal="center" vertical="center" wrapText="1"/>
    </xf>
    <xf numFmtId="0" fontId="7" fillId="0" borderId="135" xfId="0" applyFont="1" applyBorder="1" applyAlignment="1">
      <alignment horizontal="center" vertical="center" wrapText="1"/>
    </xf>
    <xf numFmtId="178" fontId="18" fillId="0" borderId="87" xfId="0" applyNumberFormat="1" applyFont="1" applyFill="1" applyBorder="1" applyAlignment="1">
      <alignment horizontal="center" vertical="center"/>
    </xf>
    <xf numFmtId="178" fontId="18" fillId="0" borderId="80" xfId="0" applyNumberFormat="1" applyFont="1" applyFill="1" applyBorder="1" applyAlignment="1">
      <alignment horizontal="center" vertical="center"/>
    </xf>
    <xf numFmtId="0" fontId="18" fillId="0" borderId="87" xfId="0" applyFont="1" applyFill="1" applyBorder="1" applyAlignment="1">
      <alignment horizontal="center" vertical="center"/>
    </xf>
    <xf numFmtId="0" fontId="18" fillId="0" borderId="135" xfId="0" applyFont="1" applyFill="1" applyBorder="1" applyAlignment="1">
      <alignment horizontal="center" vertical="center"/>
    </xf>
    <xf numFmtId="0" fontId="18" fillId="0" borderId="87" xfId="0" applyFont="1" applyBorder="1" applyAlignment="1">
      <alignment horizontal="center" vertical="center"/>
    </xf>
    <xf numFmtId="0" fontId="18" fillId="0" borderId="135" xfId="0" applyFont="1" applyBorder="1" applyAlignment="1">
      <alignment horizontal="center" vertical="center"/>
    </xf>
    <xf numFmtId="0" fontId="18" fillId="0" borderId="72"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79" xfId="0" applyFont="1" applyFill="1" applyBorder="1" applyAlignment="1">
      <alignment horizontal="center" vertical="center"/>
    </xf>
    <xf numFmtId="0" fontId="18" fillId="0" borderId="172" xfId="0" applyFont="1" applyFill="1" applyBorder="1" applyAlignment="1">
      <alignment horizontal="center" vertical="center"/>
    </xf>
    <xf numFmtId="0" fontId="7" fillId="24" borderId="169" xfId="0" applyFont="1" applyFill="1" applyBorder="1" applyAlignment="1">
      <alignment horizontal="center" vertical="center" wrapText="1"/>
    </xf>
    <xf numFmtId="0" fontId="7" fillId="24" borderId="106" xfId="0" applyFont="1" applyFill="1" applyBorder="1" applyAlignment="1">
      <alignment horizontal="center" vertical="center" wrapText="1"/>
    </xf>
    <xf numFmtId="0" fontId="7" fillId="24" borderId="145" xfId="0" applyFont="1" applyFill="1" applyBorder="1" applyAlignment="1">
      <alignment horizontal="center" vertical="center" wrapText="1"/>
    </xf>
    <xf numFmtId="0" fontId="18" fillId="24" borderId="169" xfId="0" applyFont="1" applyFill="1" applyBorder="1" applyAlignment="1">
      <alignment horizontal="center" vertical="center" wrapText="1"/>
    </xf>
    <xf numFmtId="0" fontId="18" fillId="24" borderId="145" xfId="0" applyFont="1" applyFill="1" applyBorder="1" applyAlignment="1">
      <alignment horizontal="center" vertical="center" wrapText="1"/>
    </xf>
    <xf numFmtId="0" fontId="7" fillId="21" borderId="169" xfId="0" applyFont="1" applyFill="1" applyBorder="1" applyAlignment="1">
      <alignment horizontal="center" vertical="center" wrapText="1"/>
    </xf>
    <xf numFmtId="0" fontId="7" fillId="21" borderId="106" xfId="0" applyFont="1" applyFill="1" applyBorder="1" applyAlignment="1">
      <alignment horizontal="center" vertical="center" wrapText="1"/>
    </xf>
    <xf numFmtId="0" fontId="7" fillId="21" borderId="122" xfId="0" applyFont="1" applyFill="1" applyBorder="1" applyAlignment="1">
      <alignment horizontal="center" vertical="center" wrapText="1"/>
    </xf>
    <xf numFmtId="0" fontId="7" fillId="21" borderId="173" xfId="0" applyFont="1" applyFill="1" applyBorder="1" applyAlignment="1">
      <alignment horizontal="center" vertical="center" wrapText="1"/>
    </xf>
    <xf numFmtId="0" fontId="20" fillId="0" borderId="162" xfId="0" applyFont="1" applyBorder="1" applyAlignment="1">
      <alignment horizontal="left" vertical="top" textRotation="255" wrapText="1" shrinkToFit="1"/>
    </xf>
    <xf numFmtId="0" fontId="0" fillId="0" borderId="163" xfId="0" applyBorder="1" applyAlignment="1">
      <alignment horizontal="left" vertical="top" textRotation="255"/>
    </xf>
    <xf numFmtId="0" fontId="0" fillId="0" borderId="153" xfId="0" applyBorder="1" applyAlignment="1">
      <alignment horizontal="left" vertical="top" textRotation="255"/>
    </xf>
    <xf numFmtId="0" fontId="7" fillId="0" borderId="174" xfId="0" applyFont="1" applyBorder="1" applyAlignment="1">
      <alignment horizontal="center" vertical="center" textRotation="255"/>
    </xf>
    <xf numFmtId="0" fontId="7" fillId="0" borderId="117" xfId="0" applyFont="1" applyBorder="1" applyAlignment="1">
      <alignment horizontal="center" vertical="center" textRotation="255"/>
    </xf>
    <xf numFmtId="0" fontId="7" fillId="0" borderId="113" xfId="0" applyFont="1" applyBorder="1" applyAlignment="1">
      <alignment horizontal="center" vertical="center" textRotation="255"/>
    </xf>
    <xf numFmtId="0" fontId="7" fillId="0" borderId="79"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41" xfId="0" applyFont="1" applyBorder="1" applyAlignment="1">
      <alignment horizontal="center" vertical="center"/>
    </xf>
    <xf numFmtId="179" fontId="9" fillId="0" borderId="37" xfId="0" applyNumberFormat="1" applyFont="1" applyBorder="1" applyAlignment="1">
      <alignment horizontal="center" vertical="center"/>
    </xf>
    <xf numFmtId="179" fontId="9" fillId="0" borderId="41" xfId="0" applyNumberFormat="1" applyFont="1" applyBorder="1" applyAlignment="1">
      <alignment horizontal="center" vertical="center"/>
    </xf>
    <xf numFmtId="177" fontId="6" fillId="0" borderId="37" xfId="42" applyNumberFormat="1" applyFont="1" applyFill="1" applyBorder="1" applyAlignment="1">
      <alignment horizontal="center" vertical="center"/>
    </xf>
    <xf numFmtId="177" fontId="6" fillId="0" borderId="41" xfId="42" applyNumberFormat="1" applyFont="1" applyFill="1" applyBorder="1" applyAlignment="1">
      <alignment horizontal="center" vertical="center"/>
    </xf>
    <xf numFmtId="177" fontId="22" fillId="28" borderId="37" xfId="42" applyNumberFormat="1" applyFont="1" applyFill="1" applyBorder="1" applyAlignment="1">
      <alignment horizontal="center" vertical="center"/>
    </xf>
    <xf numFmtId="177" fontId="22" fillId="28" borderId="175" xfId="42" applyNumberFormat="1" applyFont="1" applyFill="1" applyBorder="1" applyAlignment="1">
      <alignment horizontal="center" vertical="center"/>
    </xf>
    <xf numFmtId="3" fontId="22" fillId="29" borderId="176" xfId="0" applyNumberFormat="1" applyFont="1" applyFill="1" applyBorder="1" applyAlignment="1">
      <alignment horizontal="center" vertical="center"/>
    </xf>
    <xf numFmtId="3" fontId="22" fillId="29" borderId="177" xfId="0" applyNumberFormat="1" applyFont="1" applyFill="1" applyBorder="1" applyAlignment="1">
      <alignment horizontal="center" vertical="center"/>
    </xf>
    <xf numFmtId="0" fontId="20" fillId="0" borderId="163" xfId="0" applyFont="1" applyBorder="1" applyAlignment="1">
      <alignment horizontal="left" vertical="top" textRotation="255" shrinkToFit="1"/>
    </xf>
    <xf numFmtId="0" fontId="20" fillId="0" borderId="153" xfId="0" applyFont="1" applyBorder="1" applyAlignment="1">
      <alignment horizontal="left" vertical="top" textRotation="255" shrinkToFit="1"/>
    </xf>
    <xf numFmtId="177" fontId="6" fillId="4" borderId="37" xfId="42" applyNumberFormat="1" applyFont="1" applyFill="1" applyBorder="1" applyAlignment="1">
      <alignment horizontal="center" vertical="center"/>
    </xf>
    <xf numFmtId="177" fontId="6" fillId="4" borderId="41" xfId="42" applyNumberFormat="1" applyFont="1" applyFill="1" applyBorder="1" applyAlignment="1">
      <alignment horizontal="center" vertical="center"/>
    </xf>
    <xf numFmtId="179" fontId="22" fillId="28" borderId="37" xfId="42" applyNumberFormat="1" applyFont="1" applyFill="1" applyBorder="1" applyAlignment="1">
      <alignment horizontal="center" vertical="center"/>
    </xf>
    <xf numFmtId="179" fontId="22" fillId="28" borderId="175" xfId="42" applyNumberFormat="1" applyFont="1" applyFill="1" applyBorder="1" applyAlignment="1">
      <alignment horizontal="center" vertical="center"/>
    </xf>
    <xf numFmtId="177" fontId="22" fillId="30" borderId="37" xfId="42" applyNumberFormat="1" applyFont="1" applyFill="1" applyBorder="1" applyAlignment="1">
      <alignment horizontal="center" vertical="center"/>
    </xf>
    <xf numFmtId="177" fontId="22" fillId="30" borderId="175" xfId="42" applyNumberFormat="1" applyFont="1" applyFill="1" applyBorder="1" applyAlignment="1">
      <alignment horizontal="center" vertical="center"/>
    </xf>
    <xf numFmtId="179" fontId="22" fillId="30" borderId="37" xfId="42" applyNumberFormat="1" applyFont="1" applyFill="1" applyBorder="1" applyAlignment="1">
      <alignment horizontal="center" vertical="center"/>
    </xf>
    <xf numFmtId="179" fontId="22" fillId="30" borderId="175" xfId="42" applyNumberFormat="1" applyFont="1" applyFill="1" applyBorder="1" applyAlignment="1">
      <alignment horizontal="center" vertical="center"/>
    </xf>
    <xf numFmtId="181" fontId="22" fillId="29" borderId="176" xfId="0" applyNumberFormat="1" applyFont="1" applyFill="1" applyBorder="1" applyAlignment="1">
      <alignment horizontal="center" vertical="center"/>
    </xf>
    <xf numFmtId="177" fontId="22" fillId="29" borderId="176" xfId="0" applyNumberFormat="1" applyFont="1" applyFill="1" applyBorder="1" applyAlignment="1">
      <alignment horizontal="center" vertical="center"/>
    </xf>
    <xf numFmtId="177" fontId="22" fillId="29" borderId="178" xfId="0" applyNumberFormat="1" applyFont="1" applyFill="1" applyBorder="1" applyAlignment="1">
      <alignment horizontal="center" vertical="center"/>
    </xf>
    <xf numFmtId="181" fontId="22" fillId="29" borderId="178" xfId="0" applyNumberFormat="1" applyFont="1" applyFill="1" applyBorder="1" applyAlignment="1">
      <alignment horizontal="center" vertical="center"/>
    </xf>
    <xf numFmtId="3" fontId="22" fillId="30" borderId="176" xfId="0" applyNumberFormat="1" applyFont="1" applyFill="1" applyBorder="1" applyAlignment="1">
      <alignment horizontal="center" vertical="center"/>
    </xf>
    <xf numFmtId="3" fontId="22" fillId="30" borderId="177" xfId="0" applyNumberFormat="1" applyFont="1" applyFill="1" applyBorder="1" applyAlignment="1">
      <alignment horizontal="center" vertical="center"/>
    </xf>
    <xf numFmtId="0" fontId="7" fillId="0" borderId="179" xfId="0" applyFont="1" applyBorder="1" applyAlignment="1">
      <alignment horizontal="left" vertical="center"/>
    </xf>
    <xf numFmtId="0" fontId="7" fillId="0" borderId="180" xfId="0" applyFont="1" applyBorder="1" applyAlignment="1">
      <alignment horizontal="left" vertical="center"/>
    </xf>
    <xf numFmtId="0" fontId="7" fillId="0" borderId="56" xfId="0" applyFont="1" applyBorder="1" applyAlignment="1">
      <alignment horizontal="left" vertical="center"/>
    </xf>
    <xf numFmtId="0" fontId="7" fillId="0" borderId="181" xfId="0" applyFont="1" applyBorder="1" applyAlignment="1">
      <alignment horizontal="left" vertical="center"/>
    </xf>
    <xf numFmtId="0" fontId="7" fillId="0" borderId="182" xfId="0" applyFont="1" applyBorder="1" applyAlignment="1">
      <alignment horizontal="left" vertical="center"/>
    </xf>
    <xf numFmtId="0" fontId="7" fillId="0" borderId="183" xfId="0" applyFont="1" applyBorder="1" applyAlignment="1">
      <alignment horizontal="left" vertical="center"/>
    </xf>
    <xf numFmtId="0" fontId="22" fillId="30" borderId="176" xfId="0" applyNumberFormat="1" applyFont="1" applyFill="1" applyBorder="1" applyAlignment="1">
      <alignment horizontal="center" vertical="center"/>
    </xf>
    <xf numFmtId="177" fontId="22" fillId="30" borderId="176" xfId="0" applyNumberFormat="1" applyFont="1" applyFill="1" applyBorder="1" applyAlignment="1">
      <alignment horizontal="center" vertical="center"/>
    </xf>
    <xf numFmtId="177" fontId="22" fillId="30" borderId="178" xfId="0" applyNumberFormat="1" applyFont="1" applyFill="1" applyBorder="1" applyAlignment="1">
      <alignment horizontal="center" vertical="center"/>
    </xf>
    <xf numFmtId="181" fontId="22" fillId="30" borderId="176" xfId="0" applyNumberFormat="1" applyFont="1" applyFill="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7" fillId="4" borderId="159" xfId="0" applyFont="1" applyFill="1" applyBorder="1" applyAlignment="1" quotePrefix="1">
      <alignment horizontal="center" vertical="center" wrapText="1"/>
    </xf>
    <xf numFmtId="0" fontId="24" fillId="0" borderId="159" xfId="0" applyFont="1" applyBorder="1" applyAlignment="1">
      <alignment vertical="center"/>
    </xf>
    <xf numFmtId="0" fontId="7" fillId="24" borderId="159" xfId="0" applyFont="1" applyFill="1" applyBorder="1" applyAlignment="1" quotePrefix="1">
      <alignment horizontal="center" vertical="center" wrapText="1"/>
    </xf>
    <xf numFmtId="0" fontId="18" fillId="21" borderId="159" xfId="0" applyFont="1" applyFill="1" applyBorder="1" applyAlignment="1">
      <alignment horizontal="center" vertical="center" wrapText="1"/>
    </xf>
    <xf numFmtId="0" fontId="18" fillId="7" borderId="159" xfId="0" applyFont="1" applyFill="1" applyBorder="1" applyAlignment="1" quotePrefix="1">
      <alignment horizontal="center" vertical="center" wrapText="1"/>
    </xf>
    <xf numFmtId="0" fontId="10" fillId="3" borderId="159" xfId="0" applyFont="1" applyFill="1" applyBorder="1" applyAlignment="1" quotePrefix="1">
      <alignment horizontal="center" vertical="center" wrapText="1"/>
    </xf>
    <xf numFmtId="0" fontId="10" fillId="25" borderId="159" xfId="0" applyFont="1" applyFill="1" applyBorder="1" applyAlignment="1" quotePrefix="1">
      <alignment horizontal="center" vertical="center" wrapText="1"/>
    </xf>
    <xf numFmtId="0" fontId="10" fillId="17" borderId="159" xfId="0" applyFont="1" applyFill="1" applyBorder="1" applyAlignment="1" quotePrefix="1">
      <alignment horizontal="center" vertical="center" wrapText="1"/>
    </xf>
    <xf numFmtId="0" fontId="4" fillId="0" borderId="184"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25" fillId="0" borderId="11" xfId="0" applyFont="1" applyBorder="1" applyAlignment="1">
      <alignment horizontal="center" vertical="center"/>
    </xf>
    <xf numFmtId="0" fontId="5" fillId="0" borderId="11" xfId="0" applyFont="1" applyFill="1" applyBorder="1" applyAlignment="1">
      <alignment horizontal="center" vertical="center" wrapText="1"/>
    </xf>
    <xf numFmtId="179" fontId="1" fillId="0" borderId="102" xfId="0" applyNumberFormat="1" applyFont="1" applyFill="1" applyBorder="1" applyAlignment="1">
      <alignment horizontal="center" vertical="center"/>
    </xf>
    <xf numFmtId="179" fontId="1" fillId="0" borderId="22" xfId="0" applyNumberFormat="1" applyFont="1" applyFill="1" applyBorder="1" applyAlignment="1">
      <alignment horizontal="center" vertical="center"/>
    </xf>
    <xf numFmtId="177" fontId="1" fillId="21" borderId="102" xfId="0" applyNumberFormat="1" applyFont="1" applyFill="1" applyBorder="1" applyAlignment="1">
      <alignment horizontal="center" vertical="center"/>
    </xf>
    <xf numFmtId="177" fontId="1" fillId="21" borderId="22" xfId="0" applyNumberFormat="1" applyFont="1" applyFill="1" applyBorder="1" applyAlignment="1">
      <alignment horizontal="center" vertical="center"/>
    </xf>
    <xf numFmtId="177" fontId="1" fillId="4" borderId="102" xfId="0" applyNumberFormat="1" applyFont="1" applyFill="1" applyBorder="1" applyAlignment="1">
      <alignment horizontal="center" vertical="center"/>
    </xf>
    <xf numFmtId="177" fontId="1" fillId="4" borderId="22" xfId="0" applyNumberFormat="1" applyFont="1" applyFill="1" applyBorder="1" applyAlignment="1">
      <alignment horizontal="center" vertical="center"/>
    </xf>
    <xf numFmtId="177" fontId="1" fillId="24" borderId="102" xfId="0" applyNumberFormat="1" applyFont="1" applyFill="1" applyBorder="1" applyAlignment="1">
      <alignment horizontal="center" vertical="center"/>
    </xf>
    <xf numFmtId="177" fontId="1" fillId="24" borderId="22" xfId="0" applyNumberFormat="1" applyFont="1" applyFill="1" applyBorder="1" applyAlignment="1">
      <alignment horizontal="center" vertical="center"/>
    </xf>
    <xf numFmtId="182" fontId="1" fillId="0" borderId="102" xfId="0" applyNumberFormat="1" applyFont="1" applyFill="1" applyBorder="1" applyAlignment="1">
      <alignment horizontal="center" vertical="center"/>
    </xf>
    <xf numFmtId="182" fontId="1" fillId="0" borderId="22" xfId="0" applyNumberFormat="1" applyFont="1" applyFill="1" applyBorder="1" applyAlignment="1">
      <alignment horizontal="center" vertical="center"/>
    </xf>
    <xf numFmtId="0" fontId="5" fillId="0" borderId="10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left" vertical="center"/>
    </xf>
    <xf numFmtId="0" fontId="5" fillId="0" borderId="80" xfId="0" applyFont="1" applyFill="1" applyBorder="1" applyAlignment="1">
      <alignment horizontal="center" vertical="center" wrapText="1"/>
    </xf>
    <xf numFmtId="0" fontId="6" fillId="21" borderId="159" xfId="0" applyFont="1" applyFill="1" applyBorder="1" applyAlignment="1">
      <alignment horizontal="center" vertical="center"/>
    </xf>
    <xf numFmtId="0" fontId="6" fillId="4" borderId="159" xfId="0" applyFont="1" applyFill="1" applyBorder="1" applyAlignment="1">
      <alignment horizontal="center" vertical="center"/>
    </xf>
    <xf numFmtId="0" fontId="6" fillId="21" borderId="159" xfId="0" applyFont="1" applyFill="1" applyBorder="1" applyAlignment="1">
      <alignment horizontal="center" vertical="center" wrapText="1"/>
    </xf>
    <xf numFmtId="0" fontId="6" fillId="24" borderId="159" xfId="0" applyFont="1" applyFill="1" applyBorder="1" applyAlignment="1">
      <alignment horizontal="center" vertical="center" wrapText="1"/>
    </xf>
    <xf numFmtId="0" fontId="6" fillId="0" borderId="159" xfId="0" applyFont="1" applyBorder="1" applyAlignment="1">
      <alignment horizontal="center" vertical="center"/>
    </xf>
    <xf numFmtId="0" fontId="0" fillId="0" borderId="10" xfId="0" applyFont="1" applyFill="1" applyBorder="1" applyAlignment="1">
      <alignment horizontal="center" vertical="center"/>
    </xf>
    <xf numFmtId="0" fontId="20" fillId="0" borderId="102" xfId="0" applyFont="1" applyBorder="1" applyAlignment="1">
      <alignment vertical="center" wrapText="1"/>
    </xf>
    <xf numFmtId="0" fontId="20" fillId="0" borderId="22" xfId="0" applyFont="1" applyBorder="1" applyAlignment="1">
      <alignment vertical="center"/>
    </xf>
    <xf numFmtId="0" fontId="20" fillId="0" borderId="22" xfId="0" applyFont="1" applyBorder="1" applyAlignment="1">
      <alignment vertical="center" wrapText="1"/>
    </xf>
    <xf numFmtId="0" fontId="5" fillId="0" borderId="102" xfId="0" applyFont="1" applyFill="1" applyBorder="1" applyAlignment="1">
      <alignment horizontal="center" vertical="center" wrapText="1"/>
    </xf>
    <xf numFmtId="0" fontId="25" fillId="0" borderId="22" xfId="0" applyFont="1" applyBorder="1" applyAlignment="1">
      <alignment horizontal="center" vertical="center"/>
    </xf>
    <xf numFmtId="0" fontId="6" fillId="24" borderId="159" xfId="0" applyFont="1" applyFill="1" applyBorder="1" applyAlignment="1">
      <alignment horizontal="center" vertical="center"/>
    </xf>
    <xf numFmtId="0" fontId="4" fillId="0" borderId="0" xfId="0" applyFont="1" applyBorder="1" applyAlignment="1">
      <alignment horizontal="center" vertical="center"/>
    </xf>
    <xf numFmtId="0" fontId="4" fillId="0" borderId="108" xfId="0" applyFont="1" applyBorder="1" applyAlignment="1">
      <alignment horizontal="center" vertical="center"/>
    </xf>
    <xf numFmtId="0" fontId="6" fillId="0" borderId="185" xfId="0" applyFont="1" applyBorder="1" applyAlignment="1">
      <alignment horizontal="center" vertical="center"/>
    </xf>
    <xf numFmtId="0" fontId="6" fillId="0" borderId="184" xfId="0" applyFont="1" applyBorder="1" applyAlignment="1">
      <alignment horizontal="center" vertical="center"/>
    </xf>
    <xf numFmtId="0" fontId="5" fillId="0" borderId="102" xfId="0" applyFont="1" applyBorder="1" applyAlignment="1">
      <alignment vertical="center" wrapText="1"/>
    </xf>
    <xf numFmtId="0" fontId="5" fillId="0" borderId="22" xfId="0" applyFont="1" applyBorder="1" applyAlignment="1">
      <alignment vertical="center"/>
    </xf>
    <xf numFmtId="0" fontId="5" fillId="0" borderId="22" xfId="0" applyFont="1" applyBorder="1" applyAlignment="1">
      <alignment vertical="center" wrapText="1"/>
    </xf>
    <xf numFmtId="0" fontId="5" fillId="0" borderId="11" xfId="0" applyFont="1" applyFill="1" applyBorder="1" applyAlignment="1">
      <alignment vertical="center" wrapText="1"/>
    </xf>
    <xf numFmtId="0" fontId="25" fillId="0" borderId="11" xfId="0" applyFont="1" applyBorder="1" applyAlignment="1">
      <alignment vertical="center"/>
    </xf>
    <xf numFmtId="0" fontId="7" fillId="0" borderId="57" xfId="0" applyFont="1" applyBorder="1" applyAlignment="1">
      <alignment horizontal="center" vertical="center"/>
    </xf>
    <xf numFmtId="0" fontId="24" fillId="3" borderId="159" xfId="0" applyFont="1" applyFill="1" applyBorder="1" applyAlignment="1">
      <alignment vertical="center"/>
    </xf>
    <xf numFmtId="0" fontId="4" fillId="0" borderId="106" xfId="0" applyFont="1" applyBorder="1" applyAlignment="1">
      <alignment horizontal="center" vertical="center"/>
    </xf>
    <xf numFmtId="0" fontId="5" fillId="0" borderId="102" xfId="0" applyFont="1" applyBorder="1" applyAlignment="1">
      <alignment horizontal="center" vertical="center"/>
    </xf>
    <xf numFmtId="0" fontId="5" fillId="0" borderId="149" xfId="0" applyFont="1" applyBorder="1" applyAlignment="1">
      <alignment horizontal="center" vertical="center"/>
    </xf>
    <xf numFmtId="0" fontId="5" fillId="0" borderId="22" xfId="0" applyFont="1" applyBorder="1" applyAlignment="1">
      <alignment horizontal="center" vertical="center"/>
    </xf>
    <xf numFmtId="0" fontId="5" fillId="3" borderId="11" xfId="0" applyFont="1" applyFill="1" applyBorder="1" applyAlignment="1">
      <alignment horizontal="center" vertical="center"/>
    </xf>
    <xf numFmtId="0" fontId="5" fillId="3" borderId="10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02" xfId="0" applyFont="1" applyFill="1" applyBorder="1" applyAlignment="1">
      <alignment horizontal="center" vertical="center"/>
    </xf>
    <xf numFmtId="0" fontId="26" fillId="31" borderId="102" xfId="0" applyFont="1" applyFill="1" applyBorder="1" applyAlignment="1">
      <alignment horizontal="center" vertical="center"/>
    </xf>
    <xf numFmtId="0" fontId="26" fillId="31" borderId="149" xfId="0" applyFont="1" applyFill="1" applyBorder="1" applyAlignment="1">
      <alignment horizontal="center" vertical="center"/>
    </xf>
    <xf numFmtId="0" fontId="26" fillId="31" borderId="22" xfId="0" applyFont="1" applyFill="1" applyBorder="1" applyAlignment="1">
      <alignment horizontal="center" vertical="center"/>
    </xf>
    <xf numFmtId="0" fontId="26" fillId="25" borderId="102" xfId="0" applyFont="1" applyFill="1" applyBorder="1" applyAlignment="1">
      <alignment horizontal="center" vertical="center"/>
    </xf>
    <xf numFmtId="0" fontId="26" fillId="25" borderId="149" xfId="0" applyFont="1" applyFill="1" applyBorder="1" applyAlignment="1">
      <alignment horizontal="center" vertical="center"/>
    </xf>
    <xf numFmtId="0" fontId="26" fillId="25" borderId="22" xfId="0" applyFont="1" applyFill="1" applyBorder="1" applyAlignment="1">
      <alignment horizontal="center" vertical="center"/>
    </xf>
    <xf numFmtId="181" fontId="7" fillId="0" borderId="59" xfId="0" applyNumberFormat="1" applyFont="1" applyFill="1" applyBorder="1" applyAlignment="1">
      <alignment horizontal="center" vertical="center"/>
    </xf>
    <xf numFmtId="181" fontId="7" fillId="0" borderId="0" xfId="0" applyNumberFormat="1" applyFont="1" applyFill="1" applyBorder="1" applyAlignment="1">
      <alignment horizontal="center" vertical="center"/>
    </xf>
    <xf numFmtId="181" fontId="1" fillId="0" borderId="102" xfId="0" applyNumberFormat="1" applyFont="1" applyFill="1" applyBorder="1" applyAlignment="1">
      <alignment horizontal="center" vertical="center"/>
    </xf>
    <xf numFmtId="181" fontId="1" fillId="0" borderId="22" xfId="0" applyNumberFormat="1" applyFont="1" applyFill="1" applyBorder="1" applyAlignment="1">
      <alignment horizontal="center" vertical="center"/>
    </xf>
    <xf numFmtId="183" fontId="1" fillId="0" borderId="102" xfId="0" applyNumberFormat="1" applyFont="1" applyFill="1" applyBorder="1" applyAlignment="1">
      <alignment horizontal="center" vertical="center"/>
    </xf>
    <xf numFmtId="183" fontId="28" fillId="0" borderId="22" xfId="0" applyNumberFormat="1" applyFont="1" applyBorder="1" applyAlignment="1">
      <alignment horizontal="center" vertical="center"/>
    </xf>
    <xf numFmtId="182" fontId="1" fillId="0" borderId="149" xfId="0" applyNumberFormat="1" applyFont="1" applyFill="1" applyBorder="1" applyAlignment="1">
      <alignment horizontal="center" vertical="center"/>
    </xf>
    <xf numFmtId="0" fontId="5" fillId="0" borderId="0" xfId="0" applyFont="1" applyBorder="1" applyAlignment="1">
      <alignment horizontal="center" vertical="center" wrapText="1"/>
    </xf>
    <xf numFmtId="0" fontId="10" fillId="0" borderId="185" xfId="0" applyFont="1" applyFill="1" applyBorder="1" applyAlignment="1" quotePrefix="1">
      <alignment horizontal="center" vertical="center" wrapText="1"/>
    </xf>
    <xf numFmtId="0" fontId="24" fillId="0" borderId="184" xfId="0" applyFont="1" applyFill="1" applyBorder="1" applyAlignment="1">
      <alignment vertical="center"/>
    </xf>
    <xf numFmtId="0" fontId="5" fillId="0" borderId="102" xfId="0" applyFont="1" applyBorder="1" applyAlignment="1">
      <alignment horizontal="center" vertical="center" shrinkToFit="1"/>
    </xf>
    <xf numFmtId="0" fontId="5" fillId="0" borderId="22" xfId="0" applyFont="1" applyBorder="1" applyAlignment="1">
      <alignment horizontal="center" vertical="center" shrinkToFit="1"/>
    </xf>
    <xf numFmtId="0" fontId="6" fillId="0" borderId="0" xfId="0" applyFont="1" applyFill="1" applyBorder="1" applyAlignment="1">
      <alignment horizontal="left" vertical="center" shrinkToFit="1"/>
    </xf>
    <xf numFmtId="0" fontId="1" fillId="0" borderId="0" xfId="0" applyFont="1" applyBorder="1" applyAlignment="1">
      <alignment horizontal="left" vertical="center"/>
    </xf>
    <xf numFmtId="0" fontId="0" fillId="24" borderId="186" xfId="0" applyFill="1" applyBorder="1" applyAlignment="1">
      <alignment horizontal="center" vertical="center" shrinkToFit="1"/>
    </xf>
    <xf numFmtId="0" fontId="0" fillId="24" borderId="187" xfId="0" applyFill="1" applyBorder="1" applyAlignment="1">
      <alignment horizontal="center" vertical="center" shrinkToFit="1"/>
    </xf>
    <xf numFmtId="0" fontId="0" fillId="24" borderId="188" xfId="0" applyFill="1" applyBorder="1" applyAlignment="1">
      <alignment horizontal="center" vertical="center" shrinkToFit="1"/>
    </xf>
    <xf numFmtId="9" fontId="0" fillId="21" borderId="189" xfId="42" applyNumberFormat="1" applyFill="1" applyBorder="1" applyAlignment="1">
      <alignment horizontal="center" vertical="center" shrinkToFit="1"/>
    </xf>
    <xf numFmtId="9" fontId="0" fillId="21" borderId="190" xfId="42" applyNumberFormat="1" applyFill="1" applyBorder="1" applyAlignment="1">
      <alignment horizontal="center" vertical="center" shrinkToFit="1"/>
    </xf>
    <xf numFmtId="9" fontId="0" fillId="21" borderId="191" xfId="42" applyNumberFormat="1" applyFill="1" applyBorder="1" applyAlignment="1">
      <alignment horizontal="center" vertical="center" shrinkToFit="1"/>
    </xf>
    <xf numFmtId="177" fontId="0" fillId="0" borderId="52" xfId="42" applyNumberFormat="1" applyBorder="1" applyAlignment="1">
      <alignment horizontal="center" vertical="center" shrinkToFit="1"/>
    </xf>
    <xf numFmtId="177" fontId="0" fillId="0" borderId="56" xfId="42" applyNumberFormat="1" applyBorder="1" applyAlignment="1">
      <alignment horizontal="center" vertical="center" shrinkToFit="1"/>
    </xf>
    <xf numFmtId="177" fontId="0" fillId="0" borderId="192" xfId="42" applyNumberFormat="1" applyBorder="1" applyAlignment="1">
      <alignment horizontal="center" vertical="center" shrinkToFit="1"/>
    </xf>
    <xf numFmtId="9" fontId="0" fillId="0" borderId="193" xfId="42" applyNumberFormat="1" applyBorder="1" applyAlignment="1">
      <alignment horizontal="center" vertical="center" shrinkToFit="1"/>
    </xf>
    <xf numFmtId="9" fontId="0" fillId="0" borderId="108" xfId="42" applyNumberFormat="1" applyBorder="1" applyAlignment="1">
      <alignment horizontal="center" vertical="center" shrinkToFit="1"/>
    </xf>
    <xf numFmtId="9" fontId="0" fillId="0" borderId="194" xfId="42" applyNumberFormat="1" applyBorder="1" applyAlignment="1">
      <alignment horizontal="center" vertical="center" shrinkToFit="1"/>
    </xf>
    <xf numFmtId="9" fontId="0" fillId="0" borderId="52" xfId="42" applyNumberFormat="1" applyBorder="1" applyAlignment="1">
      <alignment horizontal="center" vertical="center" shrinkToFit="1"/>
    </xf>
    <xf numFmtId="9" fontId="0" fillId="0" borderId="56" xfId="42" applyNumberFormat="1" applyBorder="1" applyAlignment="1">
      <alignment horizontal="center" vertical="center" shrinkToFit="1"/>
    </xf>
    <xf numFmtId="9" fontId="0" fillId="0" borderId="192" xfId="42" applyNumberFormat="1" applyBorder="1" applyAlignment="1">
      <alignment horizontal="center" vertical="center" shrinkToFit="1"/>
    </xf>
    <xf numFmtId="177" fontId="0" fillId="0" borderId="193" xfId="42" applyNumberFormat="1" applyBorder="1" applyAlignment="1">
      <alignment horizontal="center" vertical="center" shrinkToFit="1"/>
    </xf>
    <xf numFmtId="177" fontId="0" fillId="0" borderId="108" xfId="42" applyNumberFormat="1" applyBorder="1" applyAlignment="1">
      <alignment horizontal="center" vertical="center" shrinkToFit="1"/>
    </xf>
    <xf numFmtId="177" fontId="0" fillId="0" borderId="194" xfId="42" applyNumberFormat="1" applyBorder="1" applyAlignment="1">
      <alignment horizontal="center" vertical="center" shrinkToFit="1"/>
    </xf>
    <xf numFmtId="177" fontId="0" fillId="0" borderId="87" xfId="42" applyNumberFormat="1" applyBorder="1" applyAlignment="1">
      <alignment horizontal="center" vertical="center" shrinkToFit="1"/>
    </xf>
    <xf numFmtId="177" fontId="0" fillId="0" borderId="80" xfId="42" applyNumberFormat="1" applyBorder="1" applyAlignment="1">
      <alignment horizontal="center" vertical="center" shrinkToFit="1"/>
    </xf>
    <xf numFmtId="177" fontId="0" fillId="0" borderId="195" xfId="42" applyNumberFormat="1" applyBorder="1" applyAlignment="1">
      <alignment horizontal="center" vertical="center" shrinkToFit="1"/>
    </xf>
    <xf numFmtId="0" fontId="0" fillId="24" borderId="11" xfId="0" applyFill="1" applyBorder="1" applyAlignment="1">
      <alignment horizontal="center" vertical="center" shrinkToFit="1"/>
    </xf>
    <xf numFmtId="0" fontId="0" fillId="24" borderId="132" xfId="0" applyFill="1" applyBorder="1" applyAlignment="1">
      <alignment horizontal="center" vertical="center" shrinkToFit="1"/>
    </xf>
    <xf numFmtId="0" fontId="13" fillId="24" borderId="196" xfId="0" applyFont="1" applyFill="1" applyBorder="1" applyAlignment="1">
      <alignment horizontal="center" vertical="center" shrinkToFit="1"/>
    </xf>
    <xf numFmtId="0" fontId="13" fillId="24" borderId="197" xfId="0" applyFont="1" applyFill="1" applyBorder="1" applyAlignment="1">
      <alignment horizontal="center" vertical="center" shrinkToFit="1"/>
    </xf>
    <xf numFmtId="0" fontId="13" fillId="24" borderId="198" xfId="0" applyFont="1" applyFill="1" applyBorder="1" applyAlignment="1">
      <alignment horizontal="center" vertical="center" shrinkToFit="1"/>
    </xf>
    <xf numFmtId="0" fontId="0" fillId="0" borderId="199" xfId="0" applyBorder="1" applyAlignment="1">
      <alignment horizontal="center" vertical="center" shrinkToFit="1"/>
    </xf>
    <xf numFmtId="0" fontId="0" fillId="24" borderId="107" xfId="0" applyFill="1" applyBorder="1" applyAlignment="1">
      <alignment horizontal="center" vertical="center" shrinkToFit="1"/>
    </xf>
    <xf numFmtId="0" fontId="0" fillId="24" borderId="22" xfId="0" applyFill="1" applyBorder="1" applyAlignment="1">
      <alignment horizontal="center" vertical="center" shrinkToFit="1"/>
    </xf>
    <xf numFmtId="0" fontId="0" fillId="0" borderId="74" xfId="0" applyBorder="1" applyAlignment="1">
      <alignment horizontal="center" vertical="center" shrinkToFit="1"/>
    </xf>
    <xf numFmtId="0" fontId="0" fillId="0" borderId="113" xfId="0" applyBorder="1" applyAlignment="1">
      <alignment horizontal="center" vertical="center" shrinkToFit="1"/>
    </xf>
    <xf numFmtId="177" fontId="0" fillId="21" borderId="200" xfId="42" applyNumberFormat="1" applyFill="1" applyBorder="1" applyAlignment="1">
      <alignment horizontal="right" vertical="center" shrinkToFit="1"/>
    </xf>
    <xf numFmtId="177" fontId="0" fillId="21" borderId="142" xfId="42" applyNumberFormat="1" applyFill="1" applyBorder="1" applyAlignment="1">
      <alignment horizontal="right" vertical="center" shrinkToFit="1"/>
    </xf>
    <xf numFmtId="177" fontId="0" fillId="21" borderId="201" xfId="42" applyNumberFormat="1" applyFill="1" applyBorder="1" applyAlignment="1">
      <alignment horizontal="right" vertical="center" shrinkToFit="1"/>
    </xf>
    <xf numFmtId="177" fontId="0" fillId="0" borderId="193" xfId="42" applyNumberFormat="1" applyBorder="1" applyAlignment="1">
      <alignment horizontal="right" vertical="center" shrinkToFit="1"/>
    </xf>
    <xf numFmtId="177" fontId="0" fillId="0" borderId="108" xfId="42" applyNumberFormat="1" applyBorder="1" applyAlignment="1">
      <alignment horizontal="right" vertical="center" shrinkToFit="1"/>
    </xf>
    <xf numFmtId="177" fontId="0" fillId="0" borderId="194" xfId="42" applyNumberFormat="1" applyBorder="1" applyAlignment="1">
      <alignment horizontal="right" vertical="center" shrinkToFit="1"/>
    </xf>
    <xf numFmtId="177" fontId="0" fillId="4" borderId="72" xfId="42" applyNumberFormat="1" applyFill="1" applyBorder="1" applyAlignment="1">
      <alignment horizontal="right" vertical="center" shrinkToFit="1"/>
    </xf>
    <xf numFmtId="177" fontId="0" fillId="4" borderId="63" xfId="42" applyNumberFormat="1" applyFill="1" applyBorder="1" applyAlignment="1">
      <alignment horizontal="right" vertical="center" shrinkToFit="1"/>
    </xf>
    <xf numFmtId="177" fontId="0" fillId="4" borderId="202" xfId="42" applyNumberFormat="1" applyFill="1" applyBorder="1" applyAlignment="1">
      <alignment horizontal="right" vertical="center" shrinkToFit="1"/>
    </xf>
    <xf numFmtId="177" fontId="0" fillId="0" borderId="52" xfId="42" applyNumberFormat="1" applyBorder="1" applyAlignment="1">
      <alignment horizontal="right" vertical="center" shrinkToFit="1"/>
    </xf>
    <xf numFmtId="177" fontId="0" fillId="0" borderId="56" xfId="42" applyNumberFormat="1" applyBorder="1" applyAlignment="1">
      <alignment horizontal="right" vertical="center" shrinkToFit="1"/>
    </xf>
    <xf numFmtId="177" fontId="0" fillId="0" borderId="192" xfId="42" applyNumberFormat="1" applyBorder="1" applyAlignment="1">
      <alignment horizontal="right" vertical="center" shrinkToFit="1"/>
    </xf>
    <xf numFmtId="177" fontId="0" fillId="0" borderId="87" xfId="42" applyNumberFormat="1" applyBorder="1" applyAlignment="1">
      <alignment horizontal="right" vertical="center" shrinkToFit="1"/>
    </xf>
    <xf numFmtId="177" fontId="0" fillId="0" borderId="80" xfId="42" applyNumberFormat="1" applyBorder="1" applyAlignment="1">
      <alignment horizontal="right" vertical="center" shrinkToFit="1"/>
    </xf>
    <xf numFmtId="177" fontId="0" fillId="0" borderId="195" xfId="42" applyNumberFormat="1" applyBorder="1" applyAlignment="1">
      <alignment horizontal="right" vertical="center" shrinkToFit="1"/>
    </xf>
    <xf numFmtId="177" fontId="0" fillId="7" borderId="193" xfId="42" applyNumberFormat="1" applyFill="1" applyBorder="1" applyAlignment="1">
      <alignment horizontal="right" vertical="center" shrinkToFit="1"/>
    </xf>
    <xf numFmtId="177" fontId="0" fillId="7" borderId="108" xfId="42" applyNumberFormat="1" applyFill="1" applyBorder="1" applyAlignment="1">
      <alignment horizontal="right" vertical="center" shrinkToFit="1"/>
    </xf>
    <xf numFmtId="177" fontId="0" fillId="7" borderId="194" xfId="42" applyNumberFormat="1" applyFill="1" applyBorder="1" applyAlignment="1">
      <alignment horizontal="right" vertical="center" shrinkToFit="1"/>
    </xf>
    <xf numFmtId="0" fontId="0" fillId="24" borderId="102" xfId="0" applyFill="1" applyBorder="1" applyAlignment="1">
      <alignment horizontal="center" vertical="center" shrinkToFit="1"/>
    </xf>
    <xf numFmtId="0" fontId="0" fillId="24" borderId="203" xfId="0" applyFill="1" applyBorder="1" applyAlignment="1">
      <alignment horizontal="center" vertical="center" shrinkToFit="1"/>
    </xf>
    <xf numFmtId="0" fontId="0" fillId="24" borderId="110" xfId="0" applyFill="1" applyBorder="1" applyAlignment="1">
      <alignment horizontal="center" vertical="center" shrinkToFit="1"/>
    </xf>
    <xf numFmtId="0" fontId="0" fillId="24" borderId="121" xfId="0" applyFill="1" applyBorder="1" applyAlignment="1">
      <alignment horizontal="center" vertical="center" shrinkToFit="1"/>
    </xf>
    <xf numFmtId="0" fontId="0" fillId="0" borderId="76" xfId="0" applyBorder="1" applyAlignment="1">
      <alignment horizontal="distributed" vertical="center" shrinkToFit="1"/>
    </xf>
    <xf numFmtId="0" fontId="0" fillId="0" borderId="56" xfId="0" applyBorder="1" applyAlignment="1">
      <alignment horizontal="distributed"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52" xfId="0" applyBorder="1" applyAlignment="1">
      <alignment horizontal="center" vertical="center" shrinkToFit="1"/>
    </xf>
    <xf numFmtId="0" fontId="0" fillId="0" borderId="56" xfId="0" applyBorder="1" applyAlignment="1">
      <alignment horizontal="center" vertical="center" shrinkToFit="1"/>
    </xf>
    <xf numFmtId="0" fontId="0" fillId="0" borderId="192" xfId="0" applyBorder="1" applyAlignment="1">
      <alignment horizontal="center" vertical="center" shrinkToFit="1"/>
    </xf>
    <xf numFmtId="0" fontId="0" fillId="0" borderId="109" xfId="0" applyBorder="1" applyAlignment="1">
      <alignment horizontal="center" vertical="center" shrinkToFit="1"/>
    </xf>
    <xf numFmtId="0" fontId="0" fillId="0" borderId="10" xfId="0" applyBorder="1" applyAlignment="1">
      <alignment horizontal="center" vertical="center" shrinkToFit="1"/>
    </xf>
    <xf numFmtId="0" fontId="0" fillId="0" borderId="204" xfId="0" applyBorder="1" applyAlignment="1">
      <alignment horizontal="center" vertical="center" shrinkToFit="1"/>
    </xf>
    <xf numFmtId="0" fontId="0" fillId="0" borderId="76" xfId="0" applyBorder="1" applyAlignment="1">
      <alignment horizontal="center" vertical="center" shrinkToFit="1"/>
    </xf>
    <xf numFmtId="0" fontId="0" fillId="0" borderId="79" xfId="0" applyBorder="1" applyAlignment="1">
      <alignment horizontal="center" vertical="center" shrinkToFit="1"/>
    </xf>
    <xf numFmtId="0" fontId="0" fillId="0" borderId="205" xfId="0" applyBorder="1" applyAlignment="1">
      <alignment horizontal="center" vertical="center" shrinkToFit="1"/>
    </xf>
    <xf numFmtId="177" fontId="0" fillId="3" borderId="206" xfId="42" applyNumberFormat="1" applyFill="1" applyBorder="1" applyAlignment="1">
      <alignment horizontal="center" vertical="center" shrinkToFit="1"/>
    </xf>
    <xf numFmtId="177" fontId="0" fillId="3" borderId="190" xfId="42" applyNumberFormat="1" applyFill="1" applyBorder="1" applyAlignment="1">
      <alignment horizontal="center" vertical="center" shrinkToFit="1"/>
    </xf>
    <xf numFmtId="177" fontId="0" fillId="3" borderId="207" xfId="42" applyNumberFormat="1" applyFill="1" applyBorder="1" applyAlignment="1">
      <alignment horizontal="center" vertical="center" shrinkToFit="1"/>
    </xf>
    <xf numFmtId="177" fontId="0" fillId="3" borderId="208" xfId="42" applyNumberFormat="1" applyFill="1" applyBorder="1" applyAlignment="1">
      <alignment horizontal="center" vertical="center" shrinkToFit="1"/>
    </xf>
    <xf numFmtId="177" fontId="0" fillId="3" borderId="189" xfId="0" applyNumberFormat="1" applyFill="1" applyBorder="1" applyAlignment="1">
      <alignment horizontal="center" vertical="center" shrinkToFit="1"/>
    </xf>
    <xf numFmtId="0" fontId="0" fillId="3" borderId="190" xfId="0" applyFill="1" applyBorder="1" applyAlignment="1">
      <alignment horizontal="center" vertical="center" shrinkToFit="1"/>
    </xf>
    <xf numFmtId="0" fontId="0" fillId="3" borderId="191" xfId="0" applyFill="1" applyBorder="1" applyAlignment="1">
      <alignment horizontal="center" vertical="center" shrinkToFit="1"/>
    </xf>
    <xf numFmtId="0" fontId="0" fillId="0" borderId="159" xfId="0" applyBorder="1" applyAlignment="1">
      <alignment horizontal="center" vertical="center" shrinkToFit="1"/>
    </xf>
    <xf numFmtId="0" fontId="0" fillId="0" borderId="58" xfId="0" applyBorder="1" applyAlignment="1">
      <alignment horizontal="center" vertical="center" shrinkToFit="1"/>
    </xf>
    <xf numFmtId="0" fontId="0" fillId="0" borderId="209" xfId="0" applyBorder="1" applyAlignment="1">
      <alignment horizontal="center" vertical="center" shrinkToFit="1"/>
    </xf>
    <xf numFmtId="0" fontId="0" fillId="0" borderId="67" xfId="0" applyBorder="1" applyAlignment="1">
      <alignment horizontal="center" vertical="center" shrinkToFit="1"/>
    </xf>
    <xf numFmtId="0" fontId="0" fillId="26" borderId="210" xfId="0" applyFill="1" applyBorder="1" applyAlignment="1">
      <alignment horizontal="center" vertical="center" shrinkToFit="1"/>
    </xf>
    <xf numFmtId="0" fontId="0" fillId="26" borderId="12" xfId="0" applyFill="1" applyBorder="1" applyAlignment="1">
      <alignment horizontal="center" vertical="center" shrinkToFit="1"/>
    </xf>
    <xf numFmtId="0" fontId="0" fillId="26" borderId="189" xfId="0" applyFill="1" applyBorder="1" applyAlignment="1">
      <alignment horizontal="center" vertical="center" shrinkToFit="1"/>
    </xf>
    <xf numFmtId="0" fontId="0" fillId="0" borderId="10" xfId="0" applyBorder="1" applyAlignment="1">
      <alignment horizontal="distributed" vertical="center" shrinkToFit="1"/>
    </xf>
    <xf numFmtId="0" fontId="13" fillId="26" borderId="112" xfId="0" applyFont="1" applyFill="1" applyBorder="1" applyAlignment="1">
      <alignment horizontal="center" vertical="center" textRotation="255" shrinkToFit="1"/>
    </xf>
    <xf numFmtId="0" fontId="13" fillId="26" borderId="211" xfId="0" applyFont="1" applyFill="1" applyBorder="1" applyAlignment="1">
      <alignment horizontal="center" vertical="center" textRotation="255" shrinkToFit="1"/>
    </xf>
    <xf numFmtId="0" fontId="0" fillId="0" borderId="21" xfId="0" applyBorder="1" applyAlignment="1">
      <alignment horizontal="center" vertical="center" shrinkToFit="1"/>
    </xf>
    <xf numFmtId="0" fontId="0" fillId="0" borderId="116" xfId="0" applyBorder="1" applyAlignment="1">
      <alignment horizontal="center" vertical="center" shrinkToFit="1"/>
    </xf>
    <xf numFmtId="0" fontId="0" fillId="0" borderId="57" xfId="0" applyBorder="1" applyAlignment="1">
      <alignment horizontal="center" vertical="center" shrinkToFit="1"/>
    </xf>
    <xf numFmtId="0" fontId="13" fillId="7" borderId="121" xfId="0" applyFont="1" applyFill="1" applyBorder="1" applyAlignment="1">
      <alignment horizontal="center" vertical="center" textRotation="255" shrinkToFit="1"/>
    </xf>
    <xf numFmtId="0" fontId="13" fillId="7" borderId="112" xfId="0" applyFont="1" applyFill="1" applyBorder="1" applyAlignment="1">
      <alignment horizontal="center" vertical="center" textRotation="255" shrinkToFit="1"/>
    </xf>
    <xf numFmtId="0" fontId="13" fillId="21" borderId="121" xfId="0" applyFont="1" applyFill="1" applyBorder="1" applyAlignment="1">
      <alignment horizontal="center" vertical="center" textRotation="255" shrinkToFit="1"/>
    </xf>
    <xf numFmtId="0" fontId="13" fillId="21" borderId="112" xfId="0" applyFont="1" applyFill="1" applyBorder="1" applyAlignment="1">
      <alignment horizontal="center" vertical="center" textRotation="255" shrinkToFit="1"/>
    </xf>
    <xf numFmtId="0" fontId="13" fillId="4" borderId="121" xfId="0" applyFont="1" applyFill="1" applyBorder="1" applyAlignment="1">
      <alignment horizontal="center" vertical="center" textRotation="255" shrinkToFit="1"/>
    </xf>
    <xf numFmtId="0" fontId="13" fillId="4" borderId="112" xfId="0" applyFont="1" applyFill="1" applyBorder="1" applyAlignment="1">
      <alignment horizontal="center" vertical="center" textRotation="255" shrinkToFit="1"/>
    </xf>
    <xf numFmtId="0" fontId="0" fillId="0" borderId="78" xfId="0" applyBorder="1" applyAlignment="1">
      <alignment horizontal="center" vertical="center" shrinkToFit="1"/>
    </xf>
    <xf numFmtId="0" fontId="0" fillId="0" borderId="112" xfId="0" applyBorder="1" applyAlignment="1">
      <alignment horizontal="center" vertical="center" shrinkToFit="1"/>
    </xf>
    <xf numFmtId="0" fontId="0" fillId="0" borderId="61" xfId="0" applyBorder="1" applyAlignment="1">
      <alignment horizontal="center" vertical="center" shrinkToFit="1"/>
    </xf>
    <xf numFmtId="9" fontId="0" fillId="0" borderId="193" xfId="42" applyNumberFormat="1" applyBorder="1" applyAlignment="1">
      <alignment horizontal="right" vertical="center" shrinkToFit="1"/>
    </xf>
    <xf numFmtId="9" fontId="0" fillId="0" borderId="108" xfId="42" applyNumberFormat="1" applyBorder="1" applyAlignment="1">
      <alignment horizontal="right" vertical="center" shrinkToFit="1"/>
    </xf>
    <xf numFmtId="177" fontId="0" fillId="0" borderId="169" xfId="42" applyNumberFormat="1" applyBorder="1" applyAlignment="1">
      <alignment horizontal="right" vertical="center" shrinkToFit="1"/>
    </xf>
    <xf numFmtId="177" fontId="0" fillId="0" borderId="106" xfId="42" applyNumberFormat="1" applyBorder="1" applyAlignment="1">
      <alignment horizontal="right" vertical="center" shrinkToFit="1"/>
    </xf>
    <xf numFmtId="0" fontId="0" fillId="21" borderId="210" xfId="0" applyFill="1" applyBorder="1" applyAlignment="1">
      <alignment horizontal="center" vertical="center" shrinkToFit="1"/>
    </xf>
    <xf numFmtId="0" fontId="0" fillId="21" borderId="12" xfId="0" applyFill="1" applyBorder="1" applyAlignment="1">
      <alignment horizontal="center" vertical="center" shrinkToFit="1"/>
    </xf>
    <xf numFmtId="0" fontId="0" fillId="21" borderId="189" xfId="0" applyFill="1" applyBorder="1" applyAlignment="1">
      <alignment horizontal="center" vertical="center" shrinkToFit="1"/>
    </xf>
    <xf numFmtId="0" fontId="0" fillId="21" borderId="212" xfId="0" applyFill="1" applyBorder="1" applyAlignment="1">
      <alignment horizontal="center" vertical="center" shrinkToFit="1"/>
    </xf>
    <xf numFmtId="0" fontId="0" fillId="21" borderId="213" xfId="0" applyFill="1" applyBorder="1" applyAlignment="1">
      <alignment horizontal="center" vertical="center" shrinkToFit="1"/>
    </xf>
    <xf numFmtId="0" fontId="0" fillId="21" borderId="208" xfId="0" applyFill="1" applyBorder="1" applyAlignment="1">
      <alignment horizontal="center" vertical="center" shrinkToFit="1"/>
    </xf>
    <xf numFmtId="9" fontId="0" fillId="21" borderId="189" xfId="42" applyNumberFormat="1" applyFill="1" applyBorder="1" applyAlignment="1">
      <alignment horizontal="right" vertical="center" shrinkToFit="1"/>
    </xf>
    <xf numFmtId="9" fontId="0" fillId="21" borderId="190" xfId="42" applyNumberFormat="1" applyFill="1" applyBorder="1" applyAlignment="1">
      <alignment horizontal="right" vertical="center" shrinkToFit="1"/>
    </xf>
    <xf numFmtId="9" fontId="0" fillId="21" borderId="191" xfId="42" applyNumberFormat="1" applyFill="1" applyBorder="1" applyAlignment="1">
      <alignment horizontal="right" vertical="center" shrinkToFit="1"/>
    </xf>
    <xf numFmtId="0" fontId="0" fillId="26" borderId="206" xfId="0" applyFill="1" applyBorder="1" applyAlignment="1">
      <alignment horizontal="center" vertical="center" shrinkToFit="1"/>
    </xf>
    <xf numFmtId="0" fontId="0" fillId="26" borderId="190" xfId="0" applyFill="1" applyBorder="1" applyAlignment="1">
      <alignment horizontal="center" vertical="center" shrinkToFit="1"/>
    </xf>
    <xf numFmtId="0" fontId="0" fillId="26" borderId="207" xfId="0" applyFill="1" applyBorder="1" applyAlignment="1">
      <alignment horizontal="center" vertical="center" shrinkToFit="1"/>
    </xf>
    <xf numFmtId="0" fontId="0" fillId="26" borderId="208" xfId="0" applyFill="1" applyBorder="1" applyAlignment="1">
      <alignment horizontal="center" vertical="center" shrinkToFit="1"/>
    </xf>
    <xf numFmtId="0" fontId="0" fillId="26" borderId="191" xfId="0" applyFill="1" applyBorder="1" applyAlignment="1">
      <alignment horizontal="center" vertical="center" shrinkToFit="1"/>
    </xf>
    <xf numFmtId="0" fontId="0" fillId="0" borderId="55" xfId="0" applyBorder="1" applyAlignment="1">
      <alignment horizontal="center" vertical="center" shrinkToFit="1"/>
    </xf>
    <xf numFmtId="0" fontId="0" fillId="21" borderId="214" xfId="0" applyFill="1" applyBorder="1" applyAlignment="1">
      <alignment horizontal="center" vertical="center" shrinkToFit="1"/>
    </xf>
    <xf numFmtId="0" fontId="16" fillId="0" borderId="0" xfId="0" applyFont="1" applyBorder="1" applyAlignment="1">
      <alignment horizontal="center" vertical="center"/>
    </xf>
    <xf numFmtId="0" fontId="0" fillId="26" borderId="212" xfId="0" applyFill="1" applyBorder="1" applyAlignment="1">
      <alignment horizontal="center" vertical="center" shrinkToFit="1"/>
    </xf>
    <xf numFmtId="0" fontId="0" fillId="26" borderId="213" xfId="0" applyFill="1" applyBorder="1" applyAlignment="1">
      <alignment horizontal="center" vertical="center" shrinkToFit="1"/>
    </xf>
    <xf numFmtId="177" fontId="0" fillId="26" borderId="125" xfId="42" applyNumberFormat="1" applyFill="1" applyBorder="1" applyAlignment="1">
      <alignment horizontal="right" vertical="center" shrinkToFit="1"/>
    </xf>
    <xf numFmtId="177" fontId="0" fillId="26" borderId="215" xfId="42" applyNumberFormat="1" applyFill="1" applyBorder="1" applyAlignment="1">
      <alignment horizontal="right" vertical="center" shrinkToFit="1"/>
    </xf>
    <xf numFmtId="177" fontId="0" fillId="26" borderId="216" xfId="42" applyNumberFormat="1" applyFill="1" applyBorder="1" applyAlignment="1">
      <alignment horizontal="right" vertical="center" shrinkToFit="1"/>
    </xf>
    <xf numFmtId="0" fontId="0" fillId="26" borderId="217" xfId="0" applyFill="1" applyBorder="1" applyAlignment="1">
      <alignment horizontal="center" vertical="center" shrinkToFit="1"/>
    </xf>
    <xf numFmtId="177" fontId="0" fillId="26" borderId="125" xfId="42" applyNumberFormat="1" applyFill="1" applyBorder="1" applyAlignment="1">
      <alignment horizontal="center" vertical="center" shrinkToFit="1"/>
    </xf>
    <xf numFmtId="177" fontId="0" fillId="26" borderId="215" xfId="42" applyNumberFormat="1" applyFill="1" applyBorder="1" applyAlignment="1">
      <alignment horizontal="center" vertical="center" shrinkToFit="1"/>
    </xf>
    <xf numFmtId="177" fontId="0" fillId="26" borderId="216" xfId="42" applyNumberFormat="1" applyFill="1" applyBorder="1" applyAlignment="1">
      <alignment horizontal="center" vertical="center" shrinkToFit="1"/>
    </xf>
    <xf numFmtId="0" fontId="0" fillId="7" borderId="116" xfId="0" applyFill="1" applyBorder="1" applyAlignment="1">
      <alignment horizontal="center" vertical="center" shrinkToFit="1"/>
    </xf>
    <xf numFmtId="0" fontId="0" fillId="7" borderId="11" xfId="0" applyFill="1" applyBorder="1" applyAlignment="1">
      <alignment horizontal="center" vertical="center" shrinkToFit="1"/>
    </xf>
    <xf numFmtId="0" fontId="0" fillId="7" borderId="102" xfId="0" applyFill="1" applyBorder="1" applyAlignment="1">
      <alignment horizontal="center" vertical="center" shrinkToFit="1"/>
    </xf>
    <xf numFmtId="0" fontId="0" fillId="7" borderId="218" xfId="0" applyFill="1" applyBorder="1" applyAlignment="1">
      <alignment horizontal="center" vertical="center" shrinkToFit="1"/>
    </xf>
    <xf numFmtId="0" fontId="0" fillId="7" borderId="149" xfId="0" applyFill="1" applyBorder="1" applyAlignment="1">
      <alignment horizontal="center" vertical="center" shrinkToFit="1"/>
    </xf>
    <xf numFmtId="0" fontId="0" fillId="7" borderId="83" xfId="0" applyFill="1" applyBorder="1" applyAlignment="1">
      <alignment horizontal="center" vertical="center" shrinkToFit="1"/>
    </xf>
    <xf numFmtId="0" fontId="0" fillId="7" borderId="84" xfId="0" applyFill="1" applyBorder="1" applyAlignment="1">
      <alignment horizontal="center" vertical="center" shrinkToFit="1"/>
    </xf>
    <xf numFmtId="0" fontId="0" fillId="7" borderId="22" xfId="0" applyFill="1" applyBorder="1" applyAlignment="1">
      <alignment horizontal="center" vertical="center" shrinkToFit="1"/>
    </xf>
    <xf numFmtId="0" fontId="0" fillId="7" borderId="219" xfId="0" applyFill="1" applyBorder="1" applyAlignment="1">
      <alignment horizontal="center" vertical="center" shrinkToFit="1"/>
    </xf>
    <xf numFmtId="0" fontId="0" fillId="4" borderId="116" xfId="0" applyFill="1" applyBorder="1" applyAlignment="1">
      <alignment horizontal="center" vertical="center" shrinkToFit="1"/>
    </xf>
    <xf numFmtId="0" fontId="0" fillId="4" borderId="11" xfId="0" applyFill="1" applyBorder="1" applyAlignment="1">
      <alignment horizontal="center" vertical="center" shrinkToFit="1"/>
    </xf>
    <xf numFmtId="0" fontId="0" fillId="4" borderId="102" xfId="0" applyFill="1" applyBorder="1" applyAlignment="1">
      <alignment horizontal="center" vertical="center" shrinkToFit="1"/>
    </xf>
    <xf numFmtId="0" fontId="0" fillId="4" borderId="218" xfId="0" applyFill="1" applyBorder="1" applyAlignment="1">
      <alignment horizontal="center" vertical="center" shrinkToFit="1"/>
    </xf>
    <xf numFmtId="0" fontId="0" fillId="4" borderId="149" xfId="0" applyFill="1" applyBorder="1" applyAlignment="1">
      <alignment horizontal="center" vertical="center" shrinkToFit="1"/>
    </xf>
    <xf numFmtId="0" fontId="0" fillId="4" borderId="83" xfId="0" applyFill="1" applyBorder="1" applyAlignment="1">
      <alignment horizontal="center" vertical="center" shrinkToFit="1"/>
    </xf>
    <xf numFmtId="0" fontId="0" fillId="4" borderId="84" xfId="0" applyFill="1" applyBorder="1" applyAlignment="1">
      <alignment horizontal="center" vertical="center" shrinkToFit="1"/>
    </xf>
    <xf numFmtId="0" fontId="0" fillId="4" borderId="22" xfId="0" applyFill="1" applyBorder="1" applyAlignment="1">
      <alignment horizontal="center" vertical="center" shrinkToFit="1"/>
    </xf>
    <xf numFmtId="9" fontId="0" fillId="4" borderId="193" xfId="42" applyNumberFormat="1" applyFill="1" applyBorder="1" applyAlignment="1">
      <alignment horizontal="right" vertical="center" shrinkToFit="1"/>
    </xf>
    <xf numFmtId="9" fontId="0" fillId="4" borderId="108" xfId="42" applyNumberFormat="1" applyFill="1" applyBorder="1" applyAlignment="1">
      <alignment horizontal="right" vertical="center" shrinkToFit="1"/>
    </xf>
    <xf numFmtId="9" fontId="0" fillId="4" borderId="102" xfId="42" applyNumberFormat="1" applyFill="1" applyBorder="1" applyAlignment="1">
      <alignment horizontal="center" vertical="center" shrinkToFit="1"/>
    </xf>
    <xf numFmtId="9" fontId="0" fillId="4" borderId="149" xfId="42" applyNumberFormat="1" applyFill="1" applyBorder="1" applyAlignment="1">
      <alignment horizontal="center" vertical="center" shrinkToFit="1"/>
    </xf>
    <xf numFmtId="9" fontId="0" fillId="4" borderId="219" xfId="42" applyNumberFormat="1" applyFill="1" applyBorder="1" applyAlignment="1">
      <alignment horizontal="center" vertical="center" shrinkToFit="1"/>
    </xf>
    <xf numFmtId="0" fontId="0" fillId="4" borderId="219" xfId="0" applyFill="1" applyBorder="1" applyAlignment="1">
      <alignment horizontal="center" vertical="center" shrinkToFit="1"/>
    </xf>
    <xf numFmtId="0" fontId="0" fillId="0" borderId="0" xfId="0" applyAlignment="1">
      <alignment horizontal="center" vertical="center"/>
    </xf>
    <xf numFmtId="0" fontId="0" fillId="17" borderId="0" xfId="0" applyFill="1" applyAlignment="1">
      <alignment horizontal="center" vertical="center"/>
    </xf>
    <xf numFmtId="177" fontId="0" fillId="3" borderId="125" xfId="42" applyNumberFormat="1" applyFill="1" applyBorder="1" applyAlignment="1">
      <alignment horizontal="right" vertical="center" shrinkToFit="1"/>
    </xf>
    <xf numFmtId="177" fontId="0" fillId="3" borderId="215" xfId="42" applyNumberFormat="1" applyFill="1" applyBorder="1" applyAlignment="1">
      <alignment horizontal="right" vertical="center" shrinkToFit="1"/>
    </xf>
    <xf numFmtId="177" fontId="0" fillId="3" borderId="216" xfId="42" applyNumberFormat="1" applyFill="1" applyBorder="1" applyAlignment="1">
      <alignment horizontal="right" vertical="center" shrinkToFit="1"/>
    </xf>
    <xf numFmtId="177" fontId="0" fillId="3" borderId="220" xfId="42" applyNumberFormat="1" applyFill="1" applyBorder="1" applyAlignment="1">
      <alignment horizontal="center" vertical="center" shrinkToFit="1"/>
    </xf>
    <xf numFmtId="177" fontId="0" fillId="3" borderId="221" xfId="42" applyNumberFormat="1" applyFill="1" applyBorder="1" applyAlignment="1">
      <alignment horizontal="center" vertical="center" shrinkToFit="1"/>
    </xf>
    <xf numFmtId="9" fontId="0" fillId="7" borderId="102" xfId="42" applyNumberFormat="1" applyFill="1" applyBorder="1" applyAlignment="1">
      <alignment horizontal="center" vertical="center" shrinkToFit="1"/>
    </xf>
    <xf numFmtId="9" fontId="0" fillId="7" borderId="149" xfId="42" applyNumberFormat="1" applyFill="1" applyBorder="1" applyAlignment="1">
      <alignment horizontal="center" vertical="center" shrinkToFit="1"/>
    </xf>
    <xf numFmtId="9" fontId="0" fillId="7" borderId="219" xfId="42" applyNumberFormat="1" applyFill="1" applyBorder="1" applyAlignment="1">
      <alignment horizontal="center" vertical="center" shrinkToFit="1"/>
    </xf>
    <xf numFmtId="9" fontId="0" fillId="7" borderId="193" xfId="42" applyNumberFormat="1" applyFill="1" applyBorder="1" applyAlignment="1">
      <alignment horizontal="right" vertical="center" shrinkToFit="1"/>
    </xf>
    <xf numFmtId="9" fontId="0" fillId="7" borderId="108" xfId="42" applyNumberFormat="1" applyFill="1" applyBorder="1" applyAlignment="1">
      <alignment horizontal="right" vertical="center" shrinkToFit="1"/>
    </xf>
    <xf numFmtId="177" fontId="0" fillId="3" borderId="222" xfId="42" applyNumberFormat="1" applyFill="1" applyBorder="1" applyAlignment="1">
      <alignment horizontal="center" vertical="center" shrinkToFit="1"/>
    </xf>
    <xf numFmtId="177" fontId="0" fillId="3" borderId="223" xfId="42" applyNumberFormat="1" applyFill="1" applyBorder="1" applyAlignment="1">
      <alignment horizontal="center" vertical="center" shrinkToFit="1"/>
    </xf>
    <xf numFmtId="177" fontId="0" fillId="3" borderId="224" xfId="42" applyNumberFormat="1" applyFill="1" applyBorder="1" applyAlignment="1">
      <alignment horizontal="center" vertical="center" shrinkToFit="1"/>
    </xf>
    <xf numFmtId="177" fontId="31" fillId="0" borderId="0" xfId="0" applyNumberFormat="1" applyFont="1" applyAlignment="1">
      <alignment horizontal="center" vertical="center"/>
    </xf>
    <xf numFmtId="0" fontId="37" fillId="0" borderId="0" xfId="0" applyFont="1" applyBorder="1" applyAlignment="1">
      <alignment horizontal="left" vertical="center"/>
    </xf>
    <xf numFmtId="0" fontId="9" fillId="0" borderId="0" xfId="0" applyFont="1" applyBorder="1" applyAlignment="1">
      <alignment horizontal="left" vertical="center"/>
    </xf>
    <xf numFmtId="0" fontId="0" fillId="3" borderId="125" xfId="42" applyNumberFormat="1" applyFill="1" applyBorder="1" applyAlignment="1">
      <alignment horizontal="center" vertical="center" shrinkToFit="1"/>
    </xf>
    <xf numFmtId="177" fontId="0" fillId="3" borderId="215" xfId="42" applyNumberFormat="1" applyFill="1" applyBorder="1" applyAlignment="1">
      <alignment horizontal="center" vertical="center" shrinkToFit="1"/>
    </xf>
    <xf numFmtId="177" fontId="0" fillId="3" borderId="216" xfId="42" applyNumberFormat="1" applyFill="1" applyBorder="1" applyAlignment="1">
      <alignment horizontal="center" vertical="center" shrinkToFit="1"/>
    </xf>
    <xf numFmtId="0" fontId="0" fillId="3" borderId="210"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189" xfId="0"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⑫4．調査協力事業所一覧"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
          <c:w val="0.9345"/>
          <c:h val="1"/>
        </c:manualLayout>
      </c:layout>
      <c:scatterChart>
        <c:scatterStyle val="lineMarker"/>
        <c:varyColors val="0"/>
        <c:ser>
          <c:idx val="0"/>
          <c:order val="0"/>
          <c:tx>
            <c:v>非雇用型</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Lit>
              <c:ptCount val="86"/>
              <c:pt idx="0">
                <c:v>0.59</c:v>
              </c:pt>
              <c:pt idx="1">
                <c:v>0.793</c:v>
              </c:pt>
              <c:pt idx="2">
                <c:v>0.752</c:v>
              </c:pt>
              <c:pt idx="3">
                <c:v>0.605</c:v>
              </c:pt>
              <c:pt idx="4">
                <c:v>0.762</c:v>
              </c:pt>
              <c:pt idx="5">
                <c:v>0.708</c:v>
              </c:pt>
              <c:pt idx="6">
                <c:v>0.538</c:v>
              </c:pt>
              <c:pt idx="7">
                <c:v>0.6</c:v>
              </c:pt>
              <c:pt idx="8">
                <c:v>0.727</c:v>
              </c:pt>
              <c:pt idx="9">
                <c:v>0.724</c:v>
              </c:pt>
              <c:pt idx="10">
                <c:v>0.581</c:v>
              </c:pt>
              <c:pt idx="11">
                <c:v>0.648</c:v>
              </c:pt>
              <c:pt idx="12">
                <c:v>0.713</c:v>
              </c:pt>
              <c:pt idx="13">
                <c:v>0.608</c:v>
              </c:pt>
              <c:pt idx="14">
                <c:v>0.347</c:v>
              </c:pt>
              <c:pt idx="15">
                <c:v>0.599</c:v>
              </c:pt>
              <c:pt idx="16">
                <c:v>0.453</c:v>
              </c:pt>
              <c:pt idx="17">
                <c:v>0.42</c:v>
              </c:pt>
              <c:pt idx="18">
                <c:v>0.464</c:v>
              </c:pt>
              <c:pt idx="19">
                <c:v>0.4</c:v>
              </c:pt>
              <c:pt idx="20">
                <c:v>0.627</c:v>
              </c:pt>
              <c:pt idx="21">
                <c:v>0.588</c:v>
              </c:pt>
              <c:pt idx="22">
                <c:v>0.673</c:v>
              </c:pt>
              <c:pt idx="23">
                <c:v>0.715</c:v>
              </c:pt>
              <c:pt idx="24">
                <c:v>0.673</c:v>
              </c:pt>
              <c:pt idx="25">
                <c:v>0.485</c:v>
              </c:pt>
              <c:pt idx="26">
                <c:v>0.623</c:v>
              </c:pt>
              <c:pt idx="27">
                <c:v>0.576</c:v>
              </c:pt>
              <c:pt idx="28">
                <c:v>0.638</c:v>
              </c:pt>
              <c:pt idx="29">
                <c:v>0.641</c:v>
              </c:pt>
              <c:pt idx="30">
                <c:v>0.539</c:v>
              </c:pt>
              <c:pt idx="31">
                <c:v>0.568</c:v>
              </c:pt>
              <c:pt idx="32">
                <c:v>0.802</c:v>
              </c:pt>
              <c:pt idx="33">
                <c:v>0.606</c:v>
              </c:pt>
              <c:pt idx="34">
                <c:v>0.555</c:v>
              </c:pt>
              <c:pt idx="35">
                <c:v>0.564</c:v>
              </c:pt>
              <c:pt idx="36">
                <c:v>0.511</c:v>
              </c:pt>
              <c:pt idx="37">
                <c:v>0.458</c:v>
              </c:pt>
              <c:pt idx="38">
                <c:v>0.726</c:v>
              </c:pt>
              <c:pt idx="39">
                <c:v>0.636</c:v>
              </c:pt>
              <c:pt idx="40">
                <c:v>0.462</c:v>
              </c:pt>
              <c:pt idx="41">
                <c:v>0.498</c:v>
              </c:pt>
              <c:pt idx="42">
                <c:v>0.532</c:v>
              </c:pt>
              <c:pt idx="43">
                <c:v>0.845</c:v>
              </c:pt>
              <c:pt idx="44">
                <c:v>0.728</c:v>
              </c:pt>
              <c:pt idx="45">
                <c:v>0.483</c:v>
              </c:pt>
              <c:pt idx="46">
                <c:v>0.465</c:v>
              </c:pt>
              <c:pt idx="47">
                <c:v>0.565</c:v>
              </c:pt>
              <c:pt idx="48">
                <c:v>0.682</c:v>
              </c:pt>
              <c:pt idx="49">
                <c:v>0.586</c:v>
              </c:pt>
              <c:pt idx="50">
                <c:v>0.686</c:v>
              </c:pt>
              <c:pt idx="51">
                <c:v>0.403</c:v>
              </c:pt>
              <c:pt idx="52">
                <c:v>0.482</c:v>
              </c:pt>
              <c:pt idx="53">
                <c:v>0.454</c:v>
              </c:pt>
              <c:pt idx="54">
                <c:v>0.702</c:v>
              </c:pt>
              <c:pt idx="55">
                <c:v>0.576</c:v>
              </c:pt>
              <c:pt idx="56">
                <c:v>0.394</c:v>
              </c:pt>
              <c:pt idx="57">
                <c:v>0.27</c:v>
              </c:pt>
              <c:pt idx="58">
                <c:v>0.528</c:v>
              </c:pt>
              <c:pt idx="59">
                <c:v>0.35</c:v>
              </c:pt>
              <c:pt idx="60">
                <c:v>0.51</c:v>
              </c:pt>
              <c:pt idx="61">
                <c:v>0.595</c:v>
              </c:pt>
              <c:pt idx="62">
                <c:v>0.445</c:v>
              </c:pt>
              <c:pt idx="63">
                <c:v>0.544</c:v>
              </c:pt>
              <c:pt idx="64">
                <c:v>0.564</c:v>
              </c:pt>
              <c:pt idx="65">
                <c:v>0.511</c:v>
              </c:pt>
              <c:pt idx="66">
                <c:v>0.518</c:v>
              </c:pt>
              <c:pt idx="67">
                <c:v>0.363</c:v>
              </c:pt>
              <c:pt idx="68">
                <c:v>0.448</c:v>
              </c:pt>
              <c:pt idx="69">
                <c:v>0.612</c:v>
              </c:pt>
              <c:pt idx="70">
                <c:v>0.712</c:v>
              </c:pt>
              <c:pt idx="71">
                <c:v>0.628</c:v>
              </c:pt>
              <c:pt idx="72">
                <c:v>0.39</c:v>
              </c:pt>
              <c:pt idx="73">
                <c:v>0.57</c:v>
              </c:pt>
              <c:pt idx="74">
                <c:v>0.535</c:v>
              </c:pt>
              <c:pt idx="75">
                <c:v>0.672</c:v>
              </c:pt>
              <c:pt idx="76">
                <c:v>0.632</c:v>
              </c:pt>
              <c:pt idx="77">
                <c:v>0.514</c:v>
              </c:pt>
              <c:pt idx="78">
                <c:v>0.637</c:v>
              </c:pt>
              <c:pt idx="79">
                <c:v>0.351</c:v>
              </c:pt>
              <c:pt idx="80">
                <c:v>0.597</c:v>
              </c:pt>
              <c:pt idx="81">
                <c:v>0.654</c:v>
              </c:pt>
              <c:pt idx="82">
                <c:v>0.69</c:v>
              </c:pt>
              <c:pt idx="83">
                <c:v>0.528</c:v>
              </c:pt>
              <c:pt idx="84">
                <c:v>0.546</c:v>
              </c:pt>
              <c:pt idx="85">
                <c:v>0.418</c:v>
              </c:pt>
            </c:numLit>
          </c:xVal>
          <c:yVal>
            <c:numLit>
              <c:ptCount val="86"/>
              <c:pt idx="0">
                <c:v>140</c:v>
              </c:pt>
              <c:pt idx="1">
                <c:v>272</c:v>
              </c:pt>
              <c:pt idx="2">
                <c:v>150</c:v>
              </c:pt>
              <c:pt idx="3">
                <c:v>218</c:v>
              </c:pt>
              <c:pt idx="4">
                <c:v>321.9</c:v>
              </c:pt>
              <c:pt idx="5">
                <c:v>213.4</c:v>
              </c:pt>
              <c:pt idx="6">
                <c:v>93.2</c:v>
              </c:pt>
              <c:pt idx="7">
                <c:v>80</c:v>
              </c:pt>
              <c:pt idx="8">
                <c:v>203.1</c:v>
              </c:pt>
              <c:pt idx="9">
                <c:v>400</c:v>
              </c:pt>
              <c:pt idx="10">
                <c:v>260</c:v>
              </c:pt>
              <c:pt idx="11">
                <c:v>138</c:v>
              </c:pt>
              <c:pt idx="12">
                <c:v>479.4</c:v>
              </c:pt>
              <c:pt idx="13">
                <c:v>120</c:v>
              </c:pt>
              <c:pt idx="14">
                <c:v>133.3</c:v>
              </c:pt>
              <c:pt idx="15">
                <c:v>176.7</c:v>
              </c:pt>
              <c:pt idx="16">
                <c:v>141.8</c:v>
              </c:pt>
              <c:pt idx="17">
                <c:v>137.2</c:v>
              </c:pt>
              <c:pt idx="18">
                <c:v>120</c:v>
              </c:pt>
              <c:pt idx="19">
                <c:v>122.4</c:v>
              </c:pt>
              <c:pt idx="20">
                <c:v>42.2</c:v>
              </c:pt>
              <c:pt idx="21">
                <c:v>400</c:v>
              </c:pt>
              <c:pt idx="22">
                <c:v>160.1</c:v>
              </c:pt>
              <c:pt idx="23">
                <c:v>500</c:v>
              </c:pt>
              <c:pt idx="24">
                <c:v>300</c:v>
              </c:pt>
              <c:pt idx="25">
                <c:v>631.4</c:v>
              </c:pt>
              <c:pt idx="26">
                <c:v>166.7</c:v>
              </c:pt>
              <c:pt idx="27">
                <c:v>268</c:v>
              </c:pt>
              <c:pt idx="28">
                <c:v>200.6</c:v>
              </c:pt>
              <c:pt idx="29">
                <c:v>304</c:v>
              </c:pt>
              <c:pt idx="30">
                <c:v>53.4</c:v>
              </c:pt>
              <c:pt idx="31">
                <c:v>28</c:v>
              </c:pt>
              <c:pt idx="32">
                <c:v>305.6</c:v>
              </c:pt>
              <c:pt idx="33">
                <c:v>117.3</c:v>
              </c:pt>
              <c:pt idx="34">
                <c:v>140</c:v>
              </c:pt>
              <c:pt idx="35">
                <c:v>150</c:v>
              </c:pt>
              <c:pt idx="36">
                <c:v>304</c:v>
              </c:pt>
              <c:pt idx="37">
                <c:v>160.5</c:v>
              </c:pt>
              <c:pt idx="38">
                <c:v>234</c:v>
              </c:pt>
              <c:pt idx="39">
                <c:v>203.4</c:v>
              </c:pt>
              <c:pt idx="40">
                <c:v>250</c:v>
              </c:pt>
              <c:pt idx="41">
                <c:v>80</c:v>
              </c:pt>
              <c:pt idx="42">
                <c:v>99.6</c:v>
              </c:pt>
              <c:pt idx="43">
                <c:v>138</c:v>
              </c:pt>
              <c:pt idx="44">
                <c:v>616.7</c:v>
              </c:pt>
              <c:pt idx="45">
                <c:v>170</c:v>
              </c:pt>
              <c:pt idx="46">
                <c:v>350</c:v>
              </c:pt>
              <c:pt idx="47">
                <c:v>152.9</c:v>
              </c:pt>
              <c:pt idx="48">
                <c:v>130</c:v>
              </c:pt>
              <c:pt idx="49">
                <c:v>388.6</c:v>
              </c:pt>
              <c:pt idx="50">
                <c:v>130</c:v>
              </c:pt>
              <c:pt idx="51">
                <c:v>369.6</c:v>
              </c:pt>
              <c:pt idx="52">
                <c:v>332.3</c:v>
              </c:pt>
              <c:pt idx="53">
                <c:v>60</c:v>
              </c:pt>
              <c:pt idx="54">
                <c:v>500</c:v>
              </c:pt>
              <c:pt idx="55">
                <c:v>300</c:v>
              </c:pt>
              <c:pt idx="56">
                <c:v>23</c:v>
              </c:pt>
              <c:pt idx="57">
                <c:v>165</c:v>
              </c:pt>
              <c:pt idx="58">
                <c:v>268</c:v>
              </c:pt>
              <c:pt idx="59">
                <c:v>145.6</c:v>
              </c:pt>
              <c:pt idx="60">
                <c:v>201</c:v>
              </c:pt>
              <c:pt idx="61">
                <c:v>190</c:v>
              </c:pt>
              <c:pt idx="62">
                <c:v>89.2</c:v>
              </c:pt>
              <c:pt idx="63">
                <c:v>90.1</c:v>
              </c:pt>
              <c:pt idx="64">
                <c:v>65.4</c:v>
              </c:pt>
              <c:pt idx="65">
                <c:v>54.5</c:v>
              </c:pt>
              <c:pt idx="66">
                <c:v>180</c:v>
              </c:pt>
              <c:pt idx="67">
                <c:v>144</c:v>
              </c:pt>
              <c:pt idx="68">
                <c:v>51.9</c:v>
              </c:pt>
              <c:pt idx="69">
                <c:v>58.8</c:v>
              </c:pt>
              <c:pt idx="70">
                <c:v>103.8</c:v>
              </c:pt>
              <c:pt idx="71">
                <c:v>73.8</c:v>
              </c:pt>
              <c:pt idx="72">
                <c:v>241.7</c:v>
              </c:pt>
              <c:pt idx="73">
                <c:v>209</c:v>
              </c:pt>
              <c:pt idx="74">
                <c:v>250</c:v>
              </c:pt>
              <c:pt idx="75">
                <c:v>149.1</c:v>
              </c:pt>
              <c:pt idx="76">
                <c:v>264</c:v>
              </c:pt>
              <c:pt idx="77">
                <c:v>137.7</c:v>
              </c:pt>
              <c:pt idx="78">
                <c:v>134.4</c:v>
              </c:pt>
              <c:pt idx="79">
                <c:v>178.1</c:v>
              </c:pt>
              <c:pt idx="80">
                <c:v>226.2</c:v>
              </c:pt>
              <c:pt idx="81">
                <c:v>110</c:v>
              </c:pt>
              <c:pt idx="82">
                <c:v>189.1</c:v>
              </c:pt>
              <c:pt idx="83">
                <c:v>139.9</c:v>
              </c:pt>
              <c:pt idx="84">
                <c:v>213</c:v>
              </c:pt>
              <c:pt idx="85">
                <c:v>32</c:v>
              </c:pt>
            </c:numLit>
          </c:yVal>
          <c:smooth val="0"/>
        </c:ser>
        <c:axId val="38545444"/>
        <c:axId val="11364677"/>
      </c:scatterChart>
      <c:valAx>
        <c:axId val="38545444"/>
        <c:scaling>
          <c:orientation val="minMax"/>
          <c:max val="1"/>
          <c:min val="0.2"/>
        </c:scaling>
        <c:axPos val="b"/>
        <c:delete val="0"/>
        <c:numFmt formatCode="0%" sourceLinked="0"/>
        <c:majorTickMark val="in"/>
        <c:minorTickMark val="none"/>
        <c:tickLblPos val="nextTo"/>
        <c:crossAx val="11364677"/>
        <c:crosses val="autoZero"/>
        <c:crossBetween val="midCat"/>
        <c:dispUnits/>
        <c:majorUnit val="0.1"/>
      </c:valAx>
      <c:valAx>
        <c:axId val="11364677"/>
        <c:scaling>
          <c:orientation val="minMax"/>
          <c:max val="850"/>
          <c:min val="0"/>
        </c:scaling>
        <c:axPos val="l"/>
        <c:majorGridlines/>
        <c:delete val="0"/>
        <c:numFmt formatCode="General" sourceLinked="1"/>
        <c:majorTickMark val="in"/>
        <c:minorTickMark val="none"/>
        <c:tickLblPos val="nextTo"/>
        <c:crossAx val="38545444"/>
        <c:crosses val="autoZero"/>
        <c:crossBetween val="midCat"/>
        <c:dispUnits/>
      </c:valAx>
      <c:spPr>
        <a:solidFill>
          <a:srgbClr val="CCFFFF"/>
        </a:solidFill>
        <a:ln w="12700">
          <a:solidFill>
            <a:srgbClr val="808080"/>
          </a:solidFill>
        </a:ln>
      </c:spPr>
    </c:plotArea>
    <c:legend>
      <c:legendPos val="r"/>
      <c:layout>
        <c:manualLayout>
          <c:xMode val="edge"/>
          <c:yMode val="edge"/>
          <c:x val="0.14525"/>
          <c:y val="0.132"/>
          <c:w val="0.21425"/>
          <c:h val="0.118"/>
        </c:manualLayout>
      </c:layout>
      <c:overlay val="0"/>
      <c:txPr>
        <a:bodyPr vert="horz" rot="0"/>
        <a:lstStyle/>
        <a:p>
          <a:pPr>
            <a:defRPr lang="en-US" cap="none" sz="1850" b="0" i="0" u="none" baseline="0">
              <a:latin typeface="ＭＳ 明朝"/>
              <a:ea typeface="ＭＳ 明朝"/>
              <a:cs typeface="ＭＳ 明朝"/>
            </a:defRPr>
          </a:pPr>
        </a:p>
      </c:txPr>
    </c:legend>
    <c:plotVisOnly val="1"/>
    <c:dispBlanksAs val="gap"/>
    <c:showDLblsOverMax val="0"/>
  </c:chart>
  <c:txPr>
    <a:bodyPr vert="horz" rot="0"/>
    <a:lstStyle/>
    <a:p>
      <a:pPr>
        <a:defRPr lang="en-US" cap="none" sz="1200" b="0" i="0" u="none" baseline="0">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手腕能力</c:v>
          </c:tx>
          <c:extLst>
            <c:ext xmlns:c14="http://schemas.microsoft.com/office/drawing/2007/8/2/chart" uri="{6F2FDCE9-48DA-4B69-8628-5D25D57E5C99}">
              <c14:invertSolidFillFmt>
                <c14:spPr>
                  <a:solidFill>
                    <a:srgbClr val="000000"/>
                  </a:solidFill>
                </c14:spPr>
              </c14:invertSolidFillFmt>
            </c:ext>
          </c:extLst>
          <c:cat>
            <c:numLit>
              <c:ptCount val="4"/>
              <c:pt idx="0">
                <c:v>1</c:v>
              </c:pt>
              <c:pt idx="1">
                <c:v>2</c:v>
              </c:pt>
              <c:pt idx="2">
                <c:v>3</c:v>
              </c:pt>
              <c:pt idx="3">
                <c:v>4</c:v>
              </c:pt>
            </c:numLit>
          </c:cat>
          <c:val>
            <c:numLit>
              <c:ptCount val="4"/>
              <c:pt idx="0">
                <c:v>0.571</c:v>
              </c:pt>
              <c:pt idx="1">
                <c:v>0.55</c:v>
              </c:pt>
              <c:pt idx="2">
                <c:v>0.563</c:v>
              </c:pt>
              <c:pt idx="3">
                <c:v>0.587</c:v>
              </c:pt>
            </c:numLit>
          </c:val>
          <c:smooth val="0"/>
        </c:ser>
        <c:marker val="1"/>
        <c:axId val="17749566"/>
        <c:axId val="25528367"/>
      </c:lineChart>
      <c:catAx>
        <c:axId val="1774956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25528367"/>
        <c:crosses val="autoZero"/>
        <c:auto val="1"/>
        <c:lblOffset val="100"/>
        <c:noMultiLvlLbl val="0"/>
      </c:catAx>
      <c:valAx>
        <c:axId val="25528367"/>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17749566"/>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体力</c:v>
          </c:tx>
          <c:extLst>
            <c:ext xmlns:c14="http://schemas.microsoft.com/office/drawing/2007/8/2/chart" uri="{6F2FDCE9-48DA-4B69-8628-5D25D57E5C99}">
              <c14:invertSolidFillFmt>
                <c14:spPr>
                  <a:solidFill>
                    <a:srgbClr val="000000"/>
                  </a:solidFill>
                </c14:spPr>
              </c14:invertSolidFillFmt>
            </c:ext>
          </c:extLst>
          <c:cat>
            <c:numLit>
              <c:ptCount val="4"/>
              <c:pt idx="0">
                <c:v>1</c:v>
              </c:pt>
              <c:pt idx="1">
                <c:v>2</c:v>
              </c:pt>
              <c:pt idx="2">
                <c:v>3</c:v>
              </c:pt>
              <c:pt idx="3">
                <c:v>4</c:v>
              </c:pt>
            </c:numLit>
          </c:cat>
          <c:val>
            <c:numLit>
              <c:ptCount val="4"/>
              <c:pt idx="0">
                <c:v>0.543</c:v>
              </c:pt>
              <c:pt idx="1">
                <c:v>0.537</c:v>
              </c:pt>
              <c:pt idx="2">
                <c:v>0.584</c:v>
              </c:pt>
              <c:pt idx="3">
                <c:v>0.608</c:v>
              </c:pt>
            </c:numLit>
          </c:val>
          <c:smooth val="0"/>
        </c:ser>
        <c:marker val="1"/>
        <c:axId val="28428712"/>
        <c:axId val="54531817"/>
      </c:lineChart>
      <c:catAx>
        <c:axId val="28428712"/>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4531817"/>
        <c:crosses val="autoZero"/>
        <c:auto val="1"/>
        <c:lblOffset val="100"/>
        <c:noMultiLvlLbl val="0"/>
      </c:catAx>
      <c:valAx>
        <c:axId val="54531817"/>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28428712"/>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意欲</c:v>
          </c:tx>
          <c:extLst>
            <c:ext xmlns:c14="http://schemas.microsoft.com/office/drawing/2007/8/2/chart" uri="{6F2FDCE9-48DA-4B69-8628-5D25D57E5C99}">
              <c14:invertSolidFillFmt>
                <c14:spPr>
                  <a:solidFill>
                    <a:srgbClr val="000000"/>
                  </a:solidFill>
                </c14:spPr>
              </c14:invertSolidFillFmt>
            </c:ext>
          </c:extLst>
          <c:cat>
            <c:numLit>
              <c:ptCount val="4"/>
              <c:pt idx="0">
                <c:v>1</c:v>
              </c:pt>
              <c:pt idx="1">
                <c:v>2</c:v>
              </c:pt>
              <c:pt idx="2">
                <c:v>3</c:v>
              </c:pt>
              <c:pt idx="3">
                <c:v>4</c:v>
              </c:pt>
            </c:numLit>
          </c:cat>
          <c:val>
            <c:numLit>
              <c:ptCount val="4"/>
              <c:pt idx="0">
                <c:v>0.605</c:v>
              </c:pt>
              <c:pt idx="1">
                <c:v>0.564</c:v>
              </c:pt>
              <c:pt idx="2">
                <c:v>0.583</c:v>
              </c:pt>
              <c:pt idx="3">
                <c:v>0.606</c:v>
              </c:pt>
            </c:numLit>
          </c:val>
          <c:smooth val="0"/>
        </c:ser>
        <c:marker val="1"/>
        <c:axId val="21024306"/>
        <c:axId val="55001027"/>
      </c:lineChart>
      <c:catAx>
        <c:axId val="2102430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5001027"/>
        <c:crosses val="autoZero"/>
        <c:auto val="1"/>
        <c:lblOffset val="100"/>
        <c:noMultiLvlLbl val="0"/>
      </c:catAx>
      <c:valAx>
        <c:axId val="55001027"/>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21024306"/>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人間関係</c:v>
          </c:tx>
          <c:extLst>
            <c:ext xmlns:c14="http://schemas.microsoft.com/office/drawing/2007/8/2/chart" uri="{6F2FDCE9-48DA-4B69-8628-5D25D57E5C99}">
              <c14:invertSolidFillFmt>
                <c14:spPr>
                  <a:solidFill>
                    <a:srgbClr val="000000"/>
                  </a:solidFill>
                </c14:spPr>
              </c14:invertSolidFillFmt>
            </c:ext>
          </c:extLst>
          <c:cat>
            <c:numLit>
              <c:ptCount val="4"/>
              <c:pt idx="0">
                <c:v>1</c:v>
              </c:pt>
              <c:pt idx="1">
                <c:v>2</c:v>
              </c:pt>
              <c:pt idx="2">
                <c:v>3</c:v>
              </c:pt>
              <c:pt idx="3">
                <c:v>4</c:v>
              </c:pt>
            </c:numLit>
          </c:cat>
          <c:val>
            <c:numLit>
              <c:ptCount val="4"/>
              <c:pt idx="0">
                <c:v>0.581</c:v>
              </c:pt>
              <c:pt idx="1">
                <c:v>0.546</c:v>
              </c:pt>
              <c:pt idx="2">
                <c:v>0.562</c:v>
              </c:pt>
              <c:pt idx="3">
                <c:v>0.579</c:v>
              </c:pt>
            </c:numLit>
          </c:val>
          <c:smooth val="0"/>
        </c:ser>
        <c:marker val="1"/>
        <c:axId val="25247196"/>
        <c:axId val="25898173"/>
      </c:lineChart>
      <c:catAx>
        <c:axId val="2524719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25898173"/>
        <c:crosses val="autoZero"/>
        <c:auto val="1"/>
        <c:lblOffset val="100"/>
        <c:noMultiLvlLbl val="0"/>
      </c:catAx>
      <c:valAx>
        <c:axId val="25898173"/>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25247196"/>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社会常識</c:v>
          </c:tx>
          <c:extLst>
            <c:ext xmlns:c14="http://schemas.microsoft.com/office/drawing/2007/8/2/chart" uri="{6F2FDCE9-48DA-4B69-8628-5D25D57E5C99}">
              <c14:invertSolidFillFmt>
                <c14:spPr>
                  <a:solidFill>
                    <a:srgbClr val="000000"/>
                  </a:solidFill>
                </c14:spPr>
              </c14:invertSolidFillFmt>
            </c:ext>
          </c:extLst>
          <c:cat>
            <c:numLit>
              <c:ptCount val="4"/>
              <c:pt idx="0">
                <c:v>1</c:v>
              </c:pt>
              <c:pt idx="1">
                <c:v>2</c:v>
              </c:pt>
              <c:pt idx="2">
                <c:v>3</c:v>
              </c:pt>
              <c:pt idx="3">
                <c:v>4</c:v>
              </c:pt>
            </c:numLit>
          </c:cat>
          <c:val>
            <c:numLit>
              <c:ptCount val="4"/>
              <c:pt idx="0">
                <c:v>0.586</c:v>
              </c:pt>
              <c:pt idx="1">
                <c:v>0.545</c:v>
              </c:pt>
              <c:pt idx="2">
                <c:v>0.581</c:v>
              </c:pt>
              <c:pt idx="3">
                <c:v>0.583</c:v>
              </c:pt>
            </c:numLit>
          </c:val>
          <c:smooth val="0"/>
        </c:ser>
        <c:marker val="1"/>
        <c:axId val="31756966"/>
        <c:axId val="17377239"/>
      </c:lineChart>
      <c:catAx>
        <c:axId val="3175696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17377239"/>
        <c:crosses val="autoZero"/>
        <c:auto val="1"/>
        <c:lblOffset val="100"/>
        <c:noMultiLvlLbl val="0"/>
      </c:catAx>
      <c:valAx>
        <c:axId val="17377239"/>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31756966"/>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全評価</c:v>
          </c:tx>
          <c:extLst>
            <c:ext xmlns:c14="http://schemas.microsoft.com/office/drawing/2007/8/2/chart" uri="{6F2FDCE9-48DA-4B69-8628-5D25D57E5C99}">
              <c14:invertSolidFillFmt>
                <c14:spPr>
                  <a:solidFill>
                    <a:srgbClr val="000000"/>
                  </a:solidFill>
                </c14:spPr>
              </c14:invertSolidFillFmt>
            </c:ext>
          </c:extLst>
          <c:cat>
            <c:numLit>
              <c:ptCount val="4"/>
              <c:pt idx="0">
                <c:v>1</c:v>
              </c:pt>
              <c:pt idx="1">
                <c:v>2</c:v>
              </c:pt>
              <c:pt idx="2">
                <c:v>3</c:v>
              </c:pt>
              <c:pt idx="3">
                <c:v>4</c:v>
              </c:pt>
            </c:numLit>
          </c:cat>
          <c:val>
            <c:numLit>
              <c:ptCount val="4"/>
              <c:pt idx="0">
                <c:v>0.5771999999999999</c:v>
              </c:pt>
              <c:pt idx="1">
                <c:v>0.5484</c:v>
              </c:pt>
              <c:pt idx="2">
                <c:v>0.5746</c:v>
              </c:pt>
              <c:pt idx="3">
                <c:v>0.5926</c:v>
              </c:pt>
            </c:numLit>
          </c:val>
          <c:smooth val="0"/>
        </c:ser>
        <c:marker val="1"/>
        <c:axId val="22177424"/>
        <c:axId val="65379089"/>
      </c:lineChart>
      <c:catAx>
        <c:axId val="22177424"/>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65379089"/>
        <c:crosses val="autoZero"/>
        <c:auto val="1"/>
        <c:lblOffset val="100"/>
        <c:noMultiLvlLbl val="0"/>
      </c:catAx>
      <c:valAx>
        <c:axId val="65379089"/>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22177424"/>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工賃</c:v>
          </c:tx>
          <c:extLst>
            <c:ext xmlns:c14="http://schemas.microsoft.com/office/drawing/2007/8/2/chart" uri="{6F2FDCE9-48DA-4B69-8628-5D25D57E5C99}">
              <c14:invertSolidFillFmt>
                <c14:spPr>
                  <a:solidFill>
                    <a:srgbClr val="000000"/>
                  </a:solidFill>
                </c14:spPr>
              </c14:invertSolidFillFmt>
            </c:ext>
          </c:extLst>
          <c:cat>
            <c:numLit>
              <c:ptCount val="4"/>
              <c:pt idx="0">
                <c:v>1</c:v>
              </c:pt>
              <c:pt idx="1">
                <c:v>2</c:v>
              </c:pt>
              <c:pt idx="2">
                <c:v>3</c:v>
              </c:pt>
              <c:pt idx="3">
                <c:v>4</c:v>
              </c:pt>
            </c:numLit>
          </c:cat>
          <c:val>
            <c:numLit>
              <c:ptCount val="4"/>
              <c:pt idx="0">
                <c:v>290</c:v>
              </c:pt>
              <c:pt idx="1">
                <c:v>222</c:v>
              </c:pt>
              <c:pt idx="2">
                <c:v>290</c:v>
              </c:pt>
              <c:pt idx="3">
                <c:v>569</c:v>
              </c:pt>
            </c:numLit>
          </c:val>
          <c:smooth val="0"/>
        </c:ser>
        <c:marker val="1"/>
        <c:axId val="51540890"/>
        <c:axId val="61214827"/>
      </c:lineChart>
      <c:catAx>
        <c:axId val="51540890"/>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61214827"/>
        <c:crosses val="autoZero"/>
        <c:auto val="1"/>
        <c:lblOffset val="100"/>
        <c:noMultiLvlLbl val="0"/>
      </c:catAx>
      <c:valAx>
        <c:axId val="61214827"/>
        <c:scaling>
          <c:orientation val="minMax"/>
          <c:max val="600"/>
          <c:min val="80"/>
        </c:scaling>
        <c:axPos val="l"/>
        <c:majorGridlines/>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1540890"/>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手腕能力</c:v>
          </c:tx>
          <c:extLst>
            <c:ext xmlns:c14="http://schemas.microsoft.com/office/drawing/2007/8/2/chart" uri="{6F2FDCE9-48DA-4B69-8628-5D25D57E5C99}">
              <c14:invertSolidFillFmt>
                <c14:spPr>
                  <a:solidFill>
                    <a:srgbClr val="000000"/>
                  </a:solidFill>
                </c14:spPr>
              </c14:invertSolidFillFmt>
            </c:ext>
          </c:extLst>
          <c:cat>
            <c:numLit>
              <c:ptCount val="6"/>
              <c:pt idx="0">
                <c:v>1</c:v>
              </c:pt>
              <c:pt idx="1">
                <c:v>2</c:v>
              </c:pt>
              <c:pt idx="2">
                <c:v>3</c:v>
              </c:pt>
              <c:pt idx="3">
                <c:v>4</c:v>
              </c:pt>
              <c:pt idx="4">
                <c:v>5</c:v>
              </c:pt>
              <c:pt idx="5">
                <c:v>6</c:v>
              </c:pt>
            </c:numLit>
          </c:cat>
          <c:val>
            <c:numLit>
              <c:ptCount val="6"/>
              <c:pt idx="0">
                <c:v>0.622</c:v>
              </c:pt>
              <c:pt idx="1">
                <c:v>0.558</c:v>
              </c:pt>
              <c:pt idx="2">
                <c:v>0.505</c:v>
              </c:pt>
              <c:pt idx="3">
                <c:v>0.438</c:v>
              </c:pt>
              <c:pt idx="4">
                <c:v>0.468</c:v>
              </c:pt>
              <c:pt idx="5">
                <c:v>0.237</c:v>
              </c:pt>
            </c:numLit>
          </c:val>
          <c:smooth val="0"/>
        </c:ser>
        <c:marker val="1"/>
        <c:axId val="14062532"/>
        <c:axId val="59453925"/>
      </c:lineChart>
      <c:catAx>
        <c:axId val="14062532"/>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9453925"/>
        <c:crosses val="autoZero"/>
        <c:auto val="1"/>
        <c:lblOffset val="100"/>
        <c:noMultiLvlLbl val="0"/>
      </c:catAx>
      <c:valAx>
        <c:axId val="59453925"/>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14062532"/>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体力</c:v>
          </c:tx>
          <c:extLst>
            <c:ext xmlns:c14="http://schemas.microsoft.com/office/drawing/2007/8/2/chart" uri="{6F2FDCE9-48DA-4B69-8628-5D25D57E5C99}">
              <c14:invertSolidFillFmt>
                <c14:spPr>
                  <a:solidFill>
                    <a:srgbClr val="000000"/>
                  </a:solidFill>
                </c14:spPr>
              </c14:invertSolidFillFmt>
            </c:ext>
          </c:extLst>
          <c:cat>
            <c:numLit>
              <c:ptCount val="6"/>
              <c:pt idx="0">
                <c:v>1</c:v>
              </c:pt>
              <c:pt idx="1">
                <c:v>2</c:v>
              </c:pt>
              <c:pt idx="2">
                <c:v>3</c:v>
              </c:pt>
              <c:pt idx="3">
                <c:v>4</c:v>
              </c:pt>
              <c:pt idx="4">
                <c:v>5</c:v>
              </c:pt>
              <c:pt idx="5">
                <c:v>6</c:v>
              </c:pt>
            </c:numLit>
          </c:cat>
          <c:val>
            <c:numLit>
              <c:ptCount val="6"/>
              <c:pt idx="0">
                <c:v>0.617</c:v>
              </c:pt>
              <c:pt idx="1">
                <c:v>0.574</c:v>
              </c:pt>
              <c:pt idx="2">
                <c:v>0.526</c:v>
              </c:pt>
              <c:pt idx="3">
                <c:v>0.475</c:v>
              </c:pt>
              <c:pt idx="4">
                <c:v>0.47</c:v>
              </c:pt>
              <c:pt idx="5">
                <c:v>0.23</c:v>
              </c:pt>
            </c:numLit>
          </c:val>
          <c:smooth val="0"/>
        </c:ser>
        <c:marker val="1"/>
        <c:axId val="65323278"/>
        <c:axId val="51038591"/>
      </c:lineChart>
      <c:catAx>
        <c:axId val="65323278"/>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1038591"/>
        <c:crosses val="autoZero"/>
        <c:auto val="1"/>
        <c:lblOffset val="100"/>
        <c:noMultiLvlLbl val="0"/>
      </c:catAx>
      <c:valAx>
        <c:axId val="51038591"/>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65323278"/>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意欲</c:v>
          </c:tx>
          <c:extLst>
            <c:ext xmlns:c14="http://schemas.microsoft.com/office/drawing/2007/8/2/chart" uri="{6F2FDCE9-48DA-4B69-8628-5D25D57E5C99}">
              <c14:invertSolidFillFmt>
                <c14:spPr>
                  <a:solidFill>
                    <a:srgbClr val="000000"/>
                  </a:solidFill>
                </c14:spPr>
              </c14:invertSolidFillFmt>
            </c:ext>
          </c:extLst>
          <c:cat>
            <c:numLit>
              <c:ptCount val="6"/>
              <c:pt idx="0">
                <c:v>1</c:v>
              </c:pt>
              <c:pt idx="1">
                <c:v>2</c:v>
              </c:pt>
              <c:pt idx="2">
                <c:v>3</c:v>
              </c:pt>
              <c:pt idx="3">
                <c:v>4</c:v>
              </c:pt>
              <c:pt idx="4">
                <c:v>5</c:v>
              </c:pt>
              <c:pt idx="5">
                <c:v>6</c:v>
              </c:pt>
            </c:numLit>
          </c:cat>
          <c:val>
            <c:numLit>
              <c:ptCount val="6"/>
              <c:pt idx="0">
                <c:v>0.63</c:v>
              </c:pt>
              <c:pt idx="1">
                <c:v>0.575</c:v>
              </c:pt>
              <c:pt idx="2">
                <c:v>0.532</c:v>
              </c:pt>
              <c:pt idx="3">
                <c:v>0.466</c:v>
              </c:pt>
              <c:pt idx="4">
                <c:v>0.468</c:v>
              </c:pt>
              <c:pt idx="5">
                <c:v>0.243</c:v>
              </c:pt>
            </c:numLit>
          </c:val>
          <c:smooth val="0"/>
        </c:ser>
        <c:marker val="1"/>
        <c:axId val="56694136"/>
        <c:axId val="40485177"/>
      </c:lineChart>
      <c:catAx>
        <c:axId val="5669413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40485177"/>
        <c:crosses val="autoZero"/>
        <c:auto val="1"/>
        <c:lblOffset val="100"/>
        <c:noMultiLvlLbl val="0"/>
      </c:catAx>
      <c:valAx>
        <c:axId val="40485177"/>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56694136"/>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00475"/>
          <c:w val="0.92475"/>
          <c:h val="0.986"/>
        </c:manualLayout>
      </c:layout>
      <c:scatterChart>
        <c:scatterStyle val="lineMarker"/>
        <c:varyColors val="0"/>
        <c:ser>
          <c:idx val="0"/>
          <c:order val="0"/>
          <c:tx>
            <c:v>雇用型</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Lit>
              <c:ptCount val="33"/>
              <c:pt idx="0">
                <c:v>0.588</c:v>
              </c:pt>
              <c:pt idx="1">
                <c:v>0.622</c:v>
              </c:pt>
              <c:pt idx="2">
                <c:v>0.694</c:v>
              </c:pt>
              <c:pt idx="3">
                <c:v>0.721</c:v>
              </c:pt>
              <c:pt idx="4">
                <c:v>0.728</c:v>
              </c:pt>
              <c:pt idx="5">
                <c:v>0.726</c:v>
              </c:pt>
              <c:pt idx="6">
                <c:v>0.494</c:v>
              </c:pt>
              <c:pt idx="7">
                <c:v>0.576</c:v>
              </c:pt>
              <c:pt idx="8">
                <c:v>0.571</c:v>
              </c:pt>
              <c:pt idx="9">
                <c:v>0.626</c:v>
              </c:pt>
              <c:pt idx="10">
                <c:v>0.565</c:v>
              </c:pt>
              <c:pt idx="11">
                <c:v>0.728</c:v>
              </c:pt>
              <c:pt idx="12">
                <c:v>0.873</c:v>
              </c:pt>
              <c:pt idx="13">
                <c:v>0.532</c:v>
              </c:pt>
              <c:pt idx="14">
                <c:v>0.594</c:v>
              </c:pt>
              <c:pt idx="15">
                <c:v>0.514</c:v>
              </c:pt>
              <c:pt idx="16">
                <c:v>0.624</c:v>
              </c:pt>
              <c:pt idx="17">
                <c:v>0.527</c:v>
              </c:pt>
              <c:pt idx="18">
                <c:v>0.532</c:v>
              </c:pt>
              <c:pt idx="19">
                <c:v>0.578</c:v>
              </c:pt>
              <c:pt idx="20">
                <c:v>0.604</c:v>
              </c:pt>
              <c:pt idx="21">
                <c:v>0.535</c:v>
              </c:pt>
              <c:pt idx="22">
                <c:v>0.656</c:v>
              </c:pt>
              <c:pt idx="23">
                <c:v>0.447</c:v>
              </c:pt>
              <c:pt idx="24">
                <c:v>0.908</c:v>
              </c:pt>
              <c:pt idx="25">
                <c:v>0.675</c:v>
              </c:pt>
              <c:pt idx="26">
                <c:v>0.681</c:v>
              </c:pt>
              <c:pt idx="27">
                <c:v>0.802</c:v>
              </c:pt>
              <c:pt idx="28">
                <c:v>0.628</c:v>
              </c:pt>
              <c:pt idx="29">
                <c:v>0.716</c:v>
              </c:pt>
              <c:pt idx="30">
                <c:v>0.592</c:v>
              </c:pt>
              <c:pt idx="31">
                <c:v>0.629</c:v>
              </c:pt>
              <c:pt idx="32">
                <c:v>0.588</c:v>
              </c:pt>
            </c:numLit>
          </c:xVal>
          <c:yVal>
            <c:numLit>
              <c:ptCount val="33"/>
              <c:pt idx="0">
                <c:v>458.6</c:v>
              </c:pt>
              <c:pt idx="1">
                <c:v>619</c:v>
              </c:pt>
              <c:pt idx="2">
                <c:v>441.9</c:v>
              </c:pt>
              <c:pt idx="3">
                <c:v>573.3</c:v>
              </c:pt>
              <c:pt idx="4">
                <c:v>727.2</c:v>
              </c:pt>
              <c:pt idx="5">
                <c:v>580</c:v>
              </c:pt>
              <c:pt idx="6">
                <c:v>364.1</c:v>
              </c:pt>
              <c:pt idx="7">
                <c:v>468.3</c:v>
              </c:pt>
              <c:pt idx="8">
                <c:v>315.7</c:v>
              </c:pt>
              <c:pt idx="9">
                <c:v>445.1</c:v>
              </c:pt>
              <c:pt idx="10">
                <c:v>362.9</c:v>
              </c:pt>
              <c:pt idx="11">
                <c:v>620</c:v>
              </c:pt>
              <c:pt idx="12">
                <c:v>697</c:v>
              </c:pt>
              <c:pt idx="13">
                <c:v>639.9</c:v>
              </c:pt>
              <c:pt idx="14">
                <c:v>533.6</c:v>
              </c:pt>
              <c:pt idx="15">
                <c:v>414.2</c:v>
              </c:pt>
              <c:pt idx="16">
                <c:v>538</c:v>
              </c:pt>
              <c:pt idx="17">
                <c:v>420</c:v>
              </c:pt>
              <c:pt idx="18">
                <c:v>407.5</c:v>
              </c:pt>
              <c:pt idx="19">
                <c:v>622</c:v>
              </c:pt>
              <c:pt idx="20">
                <c:v>658</c:v>
              </c:pt>
              <c:pt idx="21">
                <c:v>658</c:v>
              </c:pt>
              <c:pt idx="22">
                <c:v>501.1</c:v>
              </c:pt>
              <c:pt idx="23">
                <c:v>388.9</c:v>
              </c:pt>
              <c:pt idx="24">
                <c:v>807</c:v>
              </c:pt>
              <c:pt idx="25">
                <c:v>619</c:v>
              </c:pt>
              <c:pt idx="26">
                <c:v>619</c:v>
              </c:pt>
              <c:pt idx="27">
                <c:v>641.7</c:v>
              </c:pt>
              <c:pt idx="28">
                <c:v>415.4</c:v>
              </c:pt>
              <c:pt idx="29">
                <c:v>513.7</c:v>
              </c:pt>
              <c:pt idx="30">
                <c:v>467.2</c:v>
              </c:pt>
              <c:pt idx="31">
                <c:v>533.5</c:v>
              </c:pt>
              <c:pt idx="32">
                <c:v>619</c:v>
              </c:pt>
            </c:numLit>
          </c:yVal>
          <c:smooth val="0"/>
        </c:ser>
        <c:axId val="35173230"/>
        <c:axId val="48123615"/>
      </c:scatterChart>
      <c:valAx>
        <c:axId val="35173230"/>
        <c:scaling>
          <c:orientation val="minMax"/>
          <c:min val="0.2"/>
        </c:scaling>
        <c:axPos val="b"/>
        <c:delete val="0"/>
        <c:numFmt formatCode="0%" sourceLinked="0"/>
        <c:majorTickMark val="in"/>
        <c:minorTickMark val="none"/>
        <c:tickLblPos val="nextTo"/>
        <c:crossAx val="48123615"/>
        <c:crosses val="autoZero"/>
        <c:crossBetween val="midCat"/>
        <c:dispUnits/>
      </c:valAx>
      <c:valAx>
        <c:axId val="48123615"/>
        <c:scaling>
          <c:orientation val="minMax"/>
          <c:max val="850"/>
          <c:min val="0"/>
        </c:scaling>
        <c:axPos val="l"/>
        <c:majorGridlines/>
        <c:delete val="0"/>
        <c:numFmt formatCode="General" sourceLinked="1"/>
        <c:majorTickMark val="in"/>
        <c:minorTickMark val="none"/>
        <c:tickLblPos val="nextTo"/>
        <c:txPr>
          <a:bodyPr/>
          <a:lstStyle/>
          <a:p>
            <a:pPr>
              <a:defRPr lang="en-US" cap="none" sz="1175" b="0" i="0" u="none" baseline="0">
                <a:latin typeface="ＭＳ 明朝"/>
                <a:ea typeface="ＭＳ 明朝"/>
                <a:cs typeface="ＭＳ 明朝"/>
              </a:defRPr>
            </a:pPr>
          </a:p>
        </c:txPr>
        <c:crossAx val="35173230"/>
        <c:crosses val="autoZero"/>
        <c:crossBetween val="midCat"/>
        <c:dispUnits/>
      </c:valAx>
      <c:spPr>
        <a:solidFill>
          <a:srgbClr val="CCFFFF"/>
        </a:solidFill>
        <a:ln w="12700">
          <a:solidFill>
            <a:srgbClr val="808080"/>
          </a:solidFill>
        </a:ln>
      </c:spPr>
    </c:plotArea>
    <c:legend>
      <c:legendPos val="r"/>
      <c:layout>
        <c:manualLayout>
          <c:xMode val="edge"/>
          <c:yMode val="edge"/>
          <c:x val="0.151"/>
          <c:y val="0.13625"/>
          <c:w val="0.1795"/>
          <c:h val="0.11725"/>
        </c:manualLayout>
      </c:layout>
      <c:overlay val="0"/>
      <c:txPr>
        <a:bodyPr vert="horz" rot="0"/>
        <a:lstStyle/>
        <a:p>
          <a:pPr>
            <a:defRPr lang="en-US" cap="none" sz="1850" b="0" i="0" u="none" baseline="0">
              <a:latin typeface="ＭＳ 明朝"/>
              <a:ea typeface="ＭＳ 明朝"/>
              <a:cs typeface="ＭＳ 明朝"/>
            </a:defRPr>
          </a:pPr>
        </a:p>
      </c:txPr>
    </c:legend>
    <c:plotVisOnly val="1"/>
    <c:dispBlanksAs val="gap"/>
    <c:showDLblsOverMax val="0"/>
  </c:chart>
  <c:txPr>
    <a:bodyPr vert="horz" rot="0"/>
    <a:lstStyle/>
    <a:p>
      <a:pPr>
        <a:defRPr lang="en-US" cap="none" sz="1200" b="0" i="0" u="none" baseline="0">
          <a:latin typeface="ＭＳ 明朝"/>
          <a:ea typeface="ＭＳ 明朝"/>
          <a:cs typeface="ＭＳ 明朝"/>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人間関係</c:v>
          </c:tx>
          <c:extLst>
            <c:ext xmlns:c14="http://schemas.microsoft.com/office/drawing/2007/8/2/chart" uri="{6F2FDCE9-48DA-4B69-8628-5D25D57E5C99}">
              <c14:invertSolidFillFmt>
                <c14:spPr>
                  <a:solidFill>
                    <a:srgbClr val="000000"/>
                  </a:solidFill>
                </c14:spPr>
              </c14:invertSolidFillFmt>
            </c:ext>
          </c:extLst>
          <c:cat>
            <c:numLit>
              <c:ptCount val="6"/>
              <c:pt idx="0">
                <c:v>1</c:v>
              </c:pt>
              <c:pt idx="1">
                <c:v>2</c:v>
              </c:pt>
              <c:pt idx="2">
                <c:v>3</c:v>
              </c:pt>
              <c:pt idx="3">
                <c:v>4</c:v>
              </c:pt>
              <c:pt idx="4">
                <c:v>5</c:v>
              </c:pt>
              <c:pt idx="5">
                <c:v>6</c:v>
              </c:pt>
            </c:numLit>
          </c:cat>
          <c:val>
            <c:numLit>
              <c:ptCount val="6"/>
              <c:pt idx="0">
                <c:v>0.611</c:v>
              </c:pt>
              <c:pt idx="1">
                <c:v>0.549</c:v>
              </c:pt>
              <c:pt idx="2">
                <c:v>0.512</c:v>
              </c:pt>
              <c:pt idx="3">
                <c:v>0.439</c:v>
              </c:pt>
              <c:pt idx="4">
                <c:v>0.481</c:v>
              </c:pt>
              <c:pt idx="5">
                <c:v>0.342</c:v>
              </c:pt>
            </c:numLit>
          </c:val>
          <c:smooth val="0"/>
        </c:ser>
        <c:marker val="1"/>
        <c:axId val="28822274"/>
        <c:axId val="58073875"/>
      </c:lineChart>
      <c:catAx>
        <c:axId val="28822274"/>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8073875"/>
        <c:crosses val="autoZero"/>
        <c:auto val="1"/>
        <c:lblOffset val="100"/>
        <c:noMultiLvlLbl val="0"/>
      </c:catAx>
      <c:valAx>
        <c:axId val="58073875"/>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28822274"/>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社会常識</c:v>
          </c:tx>
          <c:extLst>
            <c:ext xmlns:c14="http://schemas.microsoft.com/office/drawing/2007/8/2/chart" uri="{6F2FDCE9-48DA-4B69-8628-5D25D57E5C99}">
              <c14:invertSolidFillFmt>
                <c14:spPr>
                  <a:solidFill>
                    <a:srgbClr val="000000"/>
                  </a:solidFill>
                </c14:spPr>
              </c14:invertSolidFillFmt>
            </c:ext>
          </c:extLst>
          <c:cat>
            <c:numLit>
              <c:ptCount val="6"/>
              <c:pt idx="0">
                <c:v>1</c:v>
              </c:pt>
              <c:pt idx="1">
                <c:v>2</c:v>
              </c:pt>
              <c:pt idx="2">
                <c:v>3</c:v>
              </c:pt>
              <c:pt idx="3">
                <c:v>4</c:v>
              </c:pt>
              <c:pt idx="4">
                <c:v>5</c:v>
              </c:pt>
              <c:pt idx="5">
                <c:v>6</c:v>
              </c:pt>
            </c:numLit>
          </c:cat>
          <c:val>
            <c:numLit>
              <c:ptCount val="6"/>
              <c:pt idx="0">
                <c:v>0.605</c:v>
              </c:pt>
              <c:pt idx="1">
                <c:v>0.567</c:v>
              </c:pt>
              <c:pt idx="2">
                <c:v>0.526</c:v>
              </c:pt>
              <c:pt idx="3">
                <c:v>0.44</c:v>
              </c:pt>
              <c:pt idx="4">
                <c:v>0.473</c:v>
              </c:pt>
              <c:pt idx="5">
                <c:v>0.278</c:v>
              </c:pt>
            </c:numLit>
          </c:val>
          <c:smooth val="0"/>
        </c:ser>
        <c:marker val="1"/>
        <c:axId val="52902828"/>
        <c:axId val="6363405"/>
      </c:lineChart>
      <c:catAx>
        <c:axId val="52902828"/>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6363405"/>
        <c:crosses val="autoZero"/>
        <c:auto val="1"/>
        <c:lblOffset val="100"/>
        <c:noMultiLvlLbl val="0"/>
      </c:catAx>
      <c:valAx>
        <c:axId val="6363405"/>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52902828"/>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全評価</c:v>
          </c:tx>
          <c:extLst>
            <c:ext xmlns:c14="http://schemas.microsoft.com/office/drawing/2007/8/2/chart" uri="{6F2FDCE9-48DA-4B69-8628-5D25D57E5C99}">
              <c14:invertSolidFillFmt>
                <c14:spPr>
                  <a:solidFill>
                    <a:srgbClr val="000000"/>
                  </a:solidFill>
                </c14:spPr>
              </c14:invertSolidFillFmt>
            </c:ext>
          </c:extLst>
          <c:cat>
            <c:numLit>
              <c:ptCount val="6"/>
              <c:pt idx="0">
                <c:v>1</c:v>
              </c:pt>
              <c:pt idx="1">
                <c:v>2</c:v>
              </c:pt>
              <c:pt idx="2">
                <c:v>3</c:v>
              </c:pt>
              <c:pt idx="3">
                <c:v>4</c:v>
              </c:pt>
              <c:pt idx="4">
                <c:v>5</c:v>
              </c:pt>
              <c:pt idx="5">
                <c:v>6</c:v>
              </c:pt>
            </c:numLit>
          </c:cat>
          <c:val>
            <c:numLit>
              <c:ptCount val="6"/>
              <c:pt idx="0">
                <c:v>0.6169999999999999</c:v>
              </c:pt>
              <c:pt idx="1">
                <c:v>0.5646000000000001</c:v>
              </c:pt>
              <c:pt idx="2">
                <c:v>0.5202</c:v>
              </c:pt>
              <c:pt idx="3">
                <c:v>0.4516</c:v>
              </c:pt>
              <c:pt idx="4">
                <c:v>0.472</c:v>
              </c:pt>
              <c:pt idx="5">
                <c:v>0.266</c:v>
              </c:pt>
            </c:numLit>
          </c:val>
          <c:smooth val="0"/>
        </c:ser>
        <c:marker val="1"/>
        <c:axId val="57270646"/>
        <c:axId val="45673767"/>
      </c:lineChart>
      <c:catAx>
        <c:axId val="57270646"/>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45673767"/>
        <c:crosses val="autoZero"/>
        <c:auto val="1"/>
        <c:lblOffset val="100"/>
        <c:noMultiLvlLbl val="0"/>
      </c:catAx>
      <c:valAx>
        <c:axId val="45673767"/>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57270646"/>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5"/>
          <c:w val="1"/>
          <c:h val="1"/>
        </c:manualLayout>
      </c:layout>
      <c:lineChart>
        <c:grouping val="standard"/>
        <c:varyColors val="0"/>
        <c:ser>
          <c:idx val="0"/>
          <c:order val="0"/>
          <c:tx>
            <c:v>工賃</c:v>
          </c:tx>
          <c:extLst>
            <c:ext xmlns:c14="http://schemas.microsoft.com/office/drawing/2007/8/2/chart" uri="{6F2FDCE9-48DA-4B69-8628-5D25D57E5C99}">
              <c14:invertSolidFillFmt>
                <c14:spPr>
                  <a:solidFill>
                    <a:srgbClr val="000000"/>
                  </a:solidFill>
                </c14:spPr>
              </c14:invertSolidFillFmt>
            </c:ext>
          </c:extLst>
          <c:cat>
            <c:numLit>
              <c:ptCount val="6"/>
              <c:pt idx="0">
                <c:v>1</c:v>
              </c:pt>
              <c:pt idx="1">
                <c:v>2</c:v>
              </c:pt>
              <c:pt idx="2">
                <c:v>3</c:v>
              </c:pt>
              <c:pt idx="3">
                <c:v>4</c:v>
              </c:pt>
              <c:pt idx="4">
                <c:v>5</c:v>
              </c:pt>
              <c:pt idx="5">
                <c:v>6</c:v>
              </c:pt>
            </c:numLit>
          </c:cat>
          <c:val>
            <c:numLit>
              <c:ptCount val="6"/>
              <c:pt idx="0">
                <c:v>423</c:v>
              </c:pt>
              <c:pt idx="1">
                <c:v>280</c:v>
              </c:pt>
              <c:pt idx="2">
                <c:v>215</c:v>
              </c:pt>
              <c:pt idx="3">
                <c:v>181</c:v>
              </c:pt>
              <c:pt idx="4">
                <c:v>128</c:v>
              </c:pt>
              <c:pt idx="5">
                <c:v>89</c:v>
              </c:pt>
            </c:numLit>
          </c:val>
          <c:smooth val="0"/>
        </c:ser>
        <c:marker val="1"/>
        <c:axId val="8410720"/>
        <c:axId val="8587617"/>
      </c:lineChart>
      <c:catAx>
        <c:axId val="8410720"/>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8587617"/>
        <c:crosses val="autoZero"/>
        <c:auto val="1"/>
        <c:lblOffset val="100"/>
        <c:noMultiLvlLbl val="0"/>
      </c:catAx>
      <c:valAx>
        <c:axId val="8587617"/>
        <c:scaling>
          <c:orientation val="minMax"/>
          <c:max val="600"/>
          <c:min val="80"/>
        </c:scaling>
        <c:axPos val="l"/>
        <c:majorGridlines/>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8410720"/>
        <c:crossesAt val="1"/>
        <c:crossBetween val="between"/>
        <c:dispUnits/>
        <c:majorUnit val="50"/>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1"/>
          <c:h val="0.9755"/>
        </c:manualLayout>
      </c:layout>
      <c:lineChart>
        <c:grouping val="standard"/>
        <c:varyColors val="0"/>
        <c:ser>
          <c:idx val="2"/>
          <c:order val="0"/>
          <c:tx>
            <c:v>区分別集労働時間</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noFill/>
              </a:ln>
            </c:spPr>
          </c:marker>
          <c:val>
            <c:numLit>
              <c:ptCount val="6"/>
              <c:pt idx="0">
                <c:v>35.9</c:v>
              </c:pt>
              <c:pt idx="1">
                <c:v>33.5</c:v>
              </c:pt>
              <c:pt idx="2">
                <c:v>32.4</c:v>
              </c:pt>
              <c:pt idx="3">
                <c:v>31.5</c:v>
              </c:pt>
              <c:pt idx="4">
                <c:v>32.4</c:v>
              </c:pt>
              <c:pt idx="5">
                <c:v>31.1</c:v>
              </c:pt>
            </c:numLit>
          </c:val>
          <c:smooth val="0"/>
        </c:ser>
        <c:marker val="1"/>
        <c:axId val="10179690"/>
        <c:axId val="24508347"/>
      </c:lineChart>
      <c:catAx>
        <c:axId val="10179690"/>
        <c:scaling>
          <c:orientation val="minMax"/>
        </c:scaling>
        <c:axPos val="b"/>
        <c:delete val="0"/>
        <c:numFmt formatCode="General" sourceLinked="1"/>
        <c:majorTickMark val="in"/>
        <c:minorTickMark val="none"/>
        <c:tickLblPos val="nextTo"/>
        <c:crossAx val="24508347"/>
        <c:crosses val="autoZero"/>
        <c:auto val="1"/>
        <c:lblOffset val="100"/>
        <c:noMultiLvlLbl val="0"/>
      </c:catAx>
      <c:valAx>
        <c:axId val="24508347"/>
        <c:scaling>
          <c:orientation val="minMax"/>
        </c:scaling>
        <c:axPos val="l"/>
        <c:majorGridlines/>
        <c:delete val="0"/>
        <c:numFmt formatCode="0_ " sourceLinked="0"/>
        <c:majorTickMark val="in"/>
        <c:minorTickMark val="none"/>
        <c:tickLblPos val="nextTo"/>
        <c:crossAx val="10179690"/>
        <c:crossesAt val="1"/>
        <c:crossBetween val="between"/>
        <c:dispUnits/>
      </c:valAx>
      <c:spPr>
        <a:solidFill>
          <a:srgbClr val="FF99CC"/>
        </a:solidFill>
        <a:ln w="12700">
          <a:solidFill>
            <a:srgbClr val="808080"/>
          </a:solidFill>
        </a:ln>
      </c:spPr>
    </c:plotArea>
    <c:plotVisOnly val="1"/>
    <c:dispBlanksAs val="gap"/>
    <c:showDLblsOverMax val="0"/>
  </c:chart>
  <c:txPr>
    <a:bodyPr vert="horz" rot="0"/>
    <a:lstStyle/>
    <a:p>
      <a:pPr>
        <a:defRPr lang="en-US" cap="none" sz="900" b="0" i="0" u="none" baseline="0">
          <a:latin typeface="ＭＳ 明朝"/>
          <a:ea typeface="ＭＳ 明朝"/>
          <a:cs typeface="ＭＳ 明朝"/>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男</c:v>
          </c:tx>
          <c:extLst>
            <c:ext xmlns:c14="http://schemas.microsoft.com/office/drawing/2007/8/2/chart" uri="{6F2FDCE9-48DA-4B69-8628-5D25D57E5C99}">
              <c14:invertSolidFillFmt>
                <c14:spPr>
                  <a:solidFill>
                    <a:srgbClr val="000000"/>
                  </a:solidFill>
                </c14:spPr>
              </c14:invertSolidFillFmt>
            </c:ext>
          </c:extLst>
          <c:cat>
            <c:numLit>
              <c:ptCount val="5"/>
              <c:pt idx="0">
                <c:v>1</c:v>
              </c:pt>
              <c:pt idx="1">
                <c:v>2</c:v>
              </c:pt>
              <c:pt idx="2">
                <c:v>3</c:v>
              </c:pt>
              <c:pt idx="3">
                <c:v>4</c:v>
              </c:pt>
              <c:pt idx="4">
                <c:v>5</c:v>
              </c:pt>
            </c:numLit>
          </c:cat>
          <c:val>
            <c:numLit>
              <c:ptCount val="5"/>
              <c:pt idx="0">
                <c:v>0.567</c:v>
              </c:pt>
              <c:pt idx="1">
                <c:v>0.59</c:v>
              </c:pt>
              <c:pt idx="2">
                <c:v>0.585</c:v>
              </c:pt>
              <c:pt idx="3">
                <c:v>0.569</c:v>
              </c:pt>
              <c:pt idx="4">
                <c:v>0.568</c:v>
              </c:pt>
            </c:numLit>
          </c:val>
          <c:smooth val="0"/>
        </c:ser>
        <c:ser>
          <c:idx val="1"/>
          <c:order val="1"/>
          <c:tx>
            <c:v>女</c:v>
          </c:tx>
          <c:extLst>
            <c:ext xmlns:c14="http://schemas.microsoft.com/office/drawing/2007/8/2/chart" uri="{6F2FDCE9-48DA-4B69-8628-5D25D57E5C99}">
              <c14:invertSolidFillFmt>
                <c14:spPr>
                  <a:solidFill>
                    <a:srgbClr val="000000"/>
                  </a:solidFill>
                </c14:spPr>
              </c14:invertSolidFillFmt>
            </c:ext>
          </c:extLst>
          <c:cat>
            <c:numLit>
              <c:ptCount val="5"/>
              <c:pt idx="0">
                <c:v>1</c:v>
              </c:pt>
              <c:pt idx="1">
                <c:v>2</c:v>
              </c:pt>
              <c:pt idx="2">
                <c:v>3</c:v>
              </c:pt>
              <c:pt idx="3">
                <c:v>4</c:v>
              </c:pt>
              <c:pt idx="4">
                <c:v>5</c:v>
              </c:pt>
            </c:numLit>
          </c:cat>
          <c:val>
            <c:numLit>
              <c:ptCount val="5"/>
              <c:pt idx="0">
                <c:v>0.55</c:v>
              </c:pt>
              <c:pt idx="1">
                <c:v>0.534</c:v>
              </c:pt>
              <c:pt idx="2">
                <c:v>0.576</c:v>
              </c:pt>
              <c:pt idx="3">
                <c:v>0.546</c:v>
              </c:pt>
              <c:pt idx="4">
                <c:v>0.584</c:v>
              </c:pt>
            </c:numLit>
          </c:val>
          <c:smooth val="0"/>
        </c:ser>
        <c:marker val="1"/>
        <c:axId val="19248532"/>
        <c:axId val="39019061"/>
      </c:lineChart>
      <c:catAx>
        <c:axId val="19248532"/>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明朝"/>
                <a:ea typeface="ＭＳ 明朝"/>
                <a:cs typeface="ＭＳ 明朝"/>
              </a:defRPr>
            </a:pPr>
          </a:p>
        </c:txPr>
        <c:crossAx val="39019061"/>
        <c:crosses val="autoZero"/>
        <c:auto val="1"/>
        <c:lblOffset val="100"/>
        <c:noMultiLvlLbl val="0"/>
      </c:catAx>
      <c:valAx>
        <c:axId val="39019061"/>
        <c:scaling>
          <c:orientation val="minMax"/>
        </c:scaling>
        <c:axPos val="l"/>
        <c:majorGridlines/>
        <c:delete val="0"/>
        <c:numFmt formatCode="0%" sourceLinked="0"/>
        <c:majorTickMark val="in"/>
        <c:minorTickMark val="none"/>
        <c:tickLblPos val="nextTo"/>
        <c:crossAx val="19248532"/>
        <c:crossesAt val="1"/>
        <c:crossBetween val="between"/>
        <c:dispUnits/>
      </c:valAx>
      <c:spPr>
        <a:solidFill>
          <a:srgbClr val="CCFFFF"/>
        </a:solidFill>
        <a:ln w="12700">
          <a:solidFill>
            <a:srgbClr val="808080"/>
          </a:solidFill>
        </a:ln>
      </c:spPr>
    </c:plotArea>
    <c:legend>
      <c:legendPos val="r"/>
      <c:layout>
        <c:manualLayout>
          <c:xMode val="edge"/>
          <c:yMode val="edge"/>
          <c:x val="0.719"/>
          <c:y val="0.707"/>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75"/>
          <c:w val="1"/>
          <c:h val="0.94425"/>
        </c:manualLayout>
      </c:layout>
      <c:lineChart>
        <c:grouping val="standard"/>
        <c:varyColors val="0"/>
        <c:ser>
          <c:idx val="0"/>
          <c:order val="0"/>
          <c:tx>
            <c:v>男</c:v>
          </c:tx>
          <c:extLst>
            <c:ext xmlns:c14="http://schemas.microsoft.com/office/drawing/2007/8/2/chart" uri="{6F2FDCE9-48DA-4B69-8628-5D25D57E5C99}">
              <c14:invertSolidFillFmt>
                <c14:spPr>
                  <a:solidFill>
                    <a:srgbClr val="000000"/>
                  </a:solidFill>
                </c14:spPr>
              </c14:invertSolidFillFmt>
            </c:ext>
          </c:extLst>
          <c:cat>
            <c:strLit>
              <c:ptCount val="6"/>
              <c:pt idx="0">
                <c:v>1</c:v>
              </c:pt>
              <c:pt idx="1">
                <c:v>2</c:v>
              </c:pt>
              <c:pt idx="2">
                <c:v>3</c:v>
              </c:pt>
              <c:pt idx="3">
                <c:v>4</c:v>
              </c:pt>
              <c:pt idx="4">
                <c:v>5</c:v>
              </c:pt>
              <c:pt idx="5">
                <c:v>6</c:v>
              </c:pt>
            </c:strLit>
          </c:cat>
          <c:val>
            <c:numLit>
              <c:ptCount val="6"/>
              <c:pt idx="0">
                <c:v>425</c:v>
              </c:pt>
              <c:pt idx="1">
                <c:v>286</c:v>
              </c:pt>
              <c:pt idx="2">
                <c:v>223</c:v>
              </c:pt>
              <c:pt idx="3">
                <c:v>169</c:v>
              </c:pt>
              <c:pt idx="4">
                <c:v>136</c:v>
              </c:pt>
              <c:pt idx="5">
                <c:v>114</c:v>
              </c:pt>
            </c:numLit>
          </c:val>
          <c:smooth val="0"/>
        </c:ser>
        <c:ser>
          <c:idx val="1"/>
          <c:order val="1"/>
          <c:tx>
            <c:v>女</c:v>
          </c:tx>
          <c:extLst>
            <c:ext xmlns:c14="http://schemas.microsoft.com/office/drawing/2007/8/2/chart" uri="{6F2FDCE9-48DA-4B69-8628-5D25D57E5C99}">
              <c14:invertSolidFillFmt>
                <c14:spPr>
                  <a:solidFill>
                    <a:srgbClr val="000000"/>
                  </a:solidFill>
                </c14:spPr>
              </c14:invertSolidFillFmt>
            </c:ext>
          </c:extLst>
          <c:cat>
            <c:strLit>
              <c:ptCount val="6"/>
              <c:pt idx="0">
                <c:v>1</c:v>
              </c:pt>
              <c:pt idx="1">
                <c:v>2</c:v>
              </c:pt>
              <c:pt idx="2">
                <c:v>3</c:v>
              </c:pt>
              <c:pt idx="3">
                <c:v>4</c:v>
              </c:pt>
              <c:pt idx="4">
                <c:v>5</c:v>
              </c:pt>
              <c:pt idx="5">
                <c:v>6</c:v>
              </c:pt>
            </c:strLit>
          </c:cat>
          <c:val>
            <c:numLit>
              <c:ptCount val="6"/>
              <c:pt idx="0">
                <c:v>417</c:v>
              </c:pt>
              <c:pt idx="1">
                <c:v>271</c:v>
              </c:pt>
              <c:pt idx="2">
                <c:v>202</c:v>
              </c:pt>
              <c:pt idx="3">
                <c:v>203</c:v>
              </c:pt>
              <c:pt idx="4">
                <c:v>116</c:v>
              </c:pt>
              <c:pt idx="5">
                <c:v>41</c:v>
              </c:pt>
            </c:numLit>
          </c:val>
          <c:smooth val="0"/>
        </c:ser>
        <c:marker val="1"/>
        <c:axId val="15627230"/>
        <c:axId val="6427343"/>
      </c:lineChart>
      <c:catAx>
        <c:axId val="15627230"/>
        <c:scaling>
          <c:orientation val="minMax"/>
        </c:scaling>
        <c:axPos val="b"/>
        <c:delete val="0"/>
        <c:numFmt formatCode="General" sourceLinked="1"/>
        <c:majorTickMark val="in"/>
        <c:minorTickMark val="none"/>
        <c:tickLblPos val="nextTo"/>
        <c:crossAx val="6427343"/>
        <c:crosses val="autoZero"/>
        <c:auto val="1"/>
        <c:lblOffset val="100"/>
        <c:noMultiLvlLbl val="0"/>
      </c:catAx>
      <c:valAx>
        <c:axId val="6427343"/>
        <c:scaling>
          <c:orientation val="minMax"/>
        </c:scaling>
        <c:axPos val="l"/>
        <c:majorGridlines/>
        <c:delete val="0"/>
        <c:numFmt formatCode="0_ " sourceLinked="0"/>
        <c:majorTickMark val="in"/>
        <c:minorTickMark val="none"/>
        <c:tickLblPos val="nextTo"/>
        <c:crossAx val="15627230"/>
        <c:crossesAt val="1"/>
        <c:crossBetween val="between"/>
        <c:dispUnits/>
      </c:valAx>
      <c:spPr>
        <a:solidFill>
          <a:srgbClr val="CCFFFF"/>
        </a:solidFill>
        <a:ln w="12700">
          <a:solidFill>
            <a:srgbClr val="808080"/>
          </a:solidFill>
        </a:ln>
      </c:spPr>
    </c:plotArea>
    <c:legend>
      <c:legendPos val="r"/>
      <c:layout>
        <c:manualLayout>
          <c:xMode val="edge"/>
          <c:yMode val="edge"/>
          <c:x val="0.7875"/>
          <c:y val="0.3645"/>
        </c:manualLayout>
      </c:layout>
      <c:overlay val="0"/>
    </c:legend>
    <c:plotVisOnly val="1"/>
    <c:dispBlanksAs val="gap"/>
    <c:showDLblsOverMax val="0"/>
  </c:chart>
  <c:txPr>
    <a:bodyPr vert="horz" rot="0"/>
    <a:lstStyle/>
    <a:p>
      <a:pPr>
        <a:defRPr lang="en-US" cap="none" sz="925"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手腕能力</c:v>
          </c:tx>
          <c:extLst>
            <c:ext xmlns:c14="http://schemas.microsoft.com/office/drawing/2007/8/2/chart" uri="{6F2FDCE9-48DA-4B69-8628-5D25D57E5C99}">
              <c14:invertSolidFillFmt>
                <c14:spPr>
                  <a:solidFill>
                    <a:srgbClr val="000000"/>
                  </a:solidFill>
                </c14:spPr>
              </c14:invertSolidFillFmt>
            </c:ext>
          </c:extLst>
          <c:cat>
            <c:numLit>
              <c:ptCount val="7"/>
              <c:pt idx="0">
                <c:v>1</c:v>
              </c:pt>
              <c:pt idx="1">
                <c:v>2</c:v>
              </c:pt>
              <c:pt idx="2">
                <c:v>3</c:v>
              </c:pt>
              <c:pt idx="3">
                <c:v>4</c:v>
              </c:pt>
              <c:pt idx="4">
                <c:v>5</c:v>
              </c:pt>
              <c:pt idx="5">
                <c:v>6</c:v>
              </c:pt>
              <c:pt idx="6">
                <c:v>7</c:v>
              </c:pt>
            </c:numLit>
          </c:cat>
          <c:val>
            <c:numLit>
              <c:ptCount val="7"/>
              <c:pt idx="0">
                <c:v>0.54</c:v>
              </c:pt>
              <c:pt idx="1">
                <c:v>0.558</c:v>
              </c:pt>
              <c:pt idx="2">
                <c:v>0.573</c:v>
              </c:pt>
              <c:pt idx="3">
                <c:v>0.559</c:v>
              </c:pt>
              <c:pt idx="4">
                <c:v>0.547</c:v>
              </c:pt>
              <c:pt idx="5">
                <c:v>0.542</c:v>
              </c:pt>
              <c:pt idx="6">
                <c:v>0.513</c:v>
              </c:pt>
            </c:numLit>
          </c:val>
          <c:smooth val="0"/>
        </c:ser>
        <c:marker val="1"/>
        <c:axId val="30459352"/>
        <c:axId val="5698713"/>
      </c:lineChart>
      <c:catAx>
        <c:axId val="30459352"/>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698713"/>
        <c:crosses val="autoZero"/>
        <c:auto val="1"/>
        <c:lblOffset val="100"/>
        <c:noMultiLvlLbl val="0"/>
      </c:catAx>
      <c:valAx>
        <c:axId val="5698713"/>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30459352"/>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体力</c:v>
          </c:tx>
          <c:extLst>
            <c:ext xmlns:c14="http://schemas.microsoft.com/office/drawing/2007/8/2/chart" uri="{6F2FDCE9-48DA-4B69-8628-5D25D57E5C99}">
              <c14:invertSolidFillFmt>
                <c14:spPr>
                  <a:solidFill>
                    <a:srgbClr val="000000"/>
                  </a:solidFill>
                </c14:spPr>
              </c14:invertSolidFillFmt>
            </c:ext>
          </c:extLst>
          <c:cat>
            <c:numLit>
              <c:ptCount val="7"/>
              <c:pt idx="0">
                <c:v>1</c:v>
              </c:pt>
              <c:pt idx="1">
                <c:v>2</c:v>
              </c:pt>
              <c:pt idx="2">
                <c:v>3</c:v>
              </c:pt>
              <c:pt idx="3">
                <c:v>4</c:v>
              </c:pt>
              <c:pt idx="4">
                <c:v>5</c:v>
              </c:pt>
              <c:pt idx="5">
                <c:v>6</c:v>
              </c:pt>
              <c:pt idx="6">
                <c:v>7</c:v>
              </c:pt>
            </c:numLit>
          </c:cat>
          <c:val>
            <c:numLit>
              <c:ptCount val="7"/>
              <c:pt idx="0">
                <c:v>0.567</c:v>
              </c:pt>
              <c:pt idx="1">
                <c:v>0.578</c:v>
              </c:pt>
              <c:pt idx="2">
                <c:v>0.586</c:v>
              </c:pt>
              <c:pt idx="3">
                <c:v>0.572</c:v>
              </c:pt>
              <c:pt idx="4">
                <c:v>0.52</c:v>
              </c:pt>
              <c:pt idx="5">
                <c:v>0.5</c:v>
              </c:pt>
              <c:pt idx="6">
                <c:v>0.444</c:v>
              </c:pt>
            </c:numLit>
          </c:val>
          <c:smooth val="0"/>
        </c:ser>
        <c:marker val="1"/>
        <c:axId val="51288418"/>
        <c:axId val="58942579"/>
      </c:lineChart>
      <c:catAx>
        <c:axId val="51288418"/>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8942579"/>
        <c:crosses val="autoZero"/>
        <c:auto val="1"/>
        <c:lblOffset val="100"/>
        <c:noMultiLvlLbl val="0"/>
      </c:catAx>
      <c:valAx>
        <c:axId val="58942579"/>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51288418"/>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意欲</c:v>
          </c:tx>
          <c:extLst>
            <c:ext xmlns:c14="http://schemas.microsoft.com/office/drawing/2007/8/2/chart" uri="{6F2FDCE9-48DA-4B69-8628-5D25D57E5C99}">
              <c14:invertSolidFillFmt>
                <c14:spPr>
                  <a:solidFill>
                    <a:srgbClr val="000000"/>
                  </a:solidFill>
                </c14:spPr>
              </c14:invertSolidFillFmt>
            </c:ext>
          </c:extLst>
          <c:cat>
            <c:numLit>
              <c:ptCount val="7"/>
              <c:pt idx="0">
                <c:v>1</c:v>
              </c:pt>
              <c:pt idx="1">
                <c:v>2</c:v>
              </c:pt>
              <c:pt idx="2">
                <c:v>3</c:v>
              </c:pt>
              <c:pt idx="3">
                <c:v>4</c:v>
              </c:pt>
              <c:pt idx="4">
                <c:v>5</c:v>
              </c:pt>
              <c:pt idx="5">
                <c:v>6</c:v>
              </c:pt>
              <c:pt idx="6">
                <c:v>7</c:v>
              </c:pt>
            </c:numLit>
          </c:cat>
          <c:val>
            <c:numLit>
              <c:ptCount val="7"/>
              <c:pt idx="0">
                <c:v>0.569</c:v>
              </c:pt>
              <c:pt idx="1">
                <c:v>0.568</c:v>
              </c:pt>
              <c:pt idx="2">
                <c:v>0.593</c:v>
              </c:pt>
              <c:pt idx="3">
                <c:v>0.591</c:v>
              </c:pt>
              <c:pt idx="4">
                <c:v>0.575</c:v>
              </c:pt>
              <c:pt idx="5">
                <c:v>0.572</c:v>
              </c:pt>
              <c:pt idx="6">
                <c:v>0.515</c:v>
              </c:pt>
            </c:numLit>
          </c:val>
          <c:smooth val="0"/>
        </c:ser>
        <c:marker val="1"/>
        <c:axId val="60721164"/>
        <c:axId val="9619565"/>
      </c:lineChart>
      <c:catAx>
        <c:axId val="60721164"/>
        <c:scaling>
          <c:orientation val="minMax"/>
        </c:scaling>
        <c:axPos val="b"/>
        <c:delete val="0"/>
        <c:numFmt formatCode="General" sourceLinked="1"/>
        <c:majorTickMark val="in"/>
        <c:minorTickMark val="none"/>
        <c:tickLblPos val="nextTo"/>
        <c:crossAx val="9619565"/>
        <c:crosses val="autoZero"/>
        <c:auto val="1"/>
        <c:lblOffset val="100"/>
        <c:noMultiLvlLbl val="0"/>
      </c:catAx>
      <c:valAx>
        <c:axId val="9619565"/>
        <c:scaling>
          <c:orientation val="minMax"/>
          <c:max val="0.65"/>
          <c:min val="0.2"/>
        </c:scaling>
        <c:axPos val="l"/>
        <c:majorGridlines/>
        <c:delete val="0"/>
        <c:numFmt formatCode="0%" sourceLinked="0"/>
        <c:majorTickMark val="in"/>
        <c:minorTickMark val="none"/>
        <c:tickLblPos val="nextTo"/>
        <c:crossAx val="60721164"/>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人間関係</c:v>
          </c:tx>
          <c:extLst>
            <c:ext xmlns:c14="http://schemas.microsoft.com/office/drawing/2007/8/2/chart" uri="{6F2FDCE9-48DA-4B69-8628-5D25D57E5C99}">
              <c14:invertSolidFillFmt>
                <c14:spPr>
                  <a:solidFill>
                    <a:srgbClr val="000000"/>
                  </a:solidFill>
                </c14:spPr>
              </c14:invertSolidFillFmt>
            </c:ext>
          </c:extLst>
          <c:cat>
            <c:numLit>
              <c:ptCount val="7"/>
              <c:pt idx="0">
                <c:v>1</c:v>
              </c:pt>
              <c:pt idx="1">
                <c:v>2</c:v>
              </c:pt>
              <c:pt idx="2">
                <c:v>3</c:v>
              </c:pt>
              <c:pt idx="3">
                <c:v>4</c:v>
              </c:pt>
              <c:pt idx="4">
                <c:v>5</c:v>
              </c:pt>
              <c:pt idx="5">
                <c:v>6</c:v>
              </c:pt>
              <c:pt idx="6">
                <c:v>7</c:v>
              </c:pt>
            </c:numLit>
          </c:cat>
          <c:val>
            <c:numLit>
              <c:ptCount val="7"/>
              <c:pt idx="0">
                <c:v>0.573</c:v>
              </c:pt>
              <c:pt idx="1">
                <c:v>0.543</c:v>
              </c:pt>
              <c:pt idx="2">
                <c:v>0.565</c:v>
              </c:pt>
              <c:pt idx="3">
                <c:v>0.56</c:v>
              </c:pt>
              <c:pt idx="4">
                <c:v>0.579</c:v>
              </c:pt>
              <c:pt idx="5">
                <c:v>0.595</c:v>
              </c:pt>
              <c:pt idx="6">
                <c:v>0.514</c:v>
              </c:pt>
            </c:numLit>
          </c:val>
          <c:smooth val="0"/>
        </c:ser>
        <c:marker val="1"/>
        <c:axId val="19467222"/>
        <c:axId val="40987271"/>
      </c:lineChart>
      <c:catAx>
        <c:axId val="19467222"/>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40987271"/>
        <c:crosses val="autoZero"/>
        <c:auto val="1"/>
        <c:lblOffset val="100"/>
        <c:noMultiLvlLbl val="0"/>
      </c:catAx>
      <c:valAx>
        <c:axId val="40987271"/>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19467222"/>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社会常識</c:v>
          </c:tx>
          <c:extLst>
            <c:ext xmlns:c14="http://schemas.microsoft.com/office/drawing/2007/8/2/chart" uri="{6F2FDCE9-48DA-4B69-8628-5D25D57E5C99}">
              <c14:invertSolidFillFmt>
                <c14:spPr>
                  <a:solidFill>
                    <a:srgbClr val="000000"/>
                  </a:solidFill>
                </c14:spPr>
              </c14:invertSolidFillFmt>
            </c:ext>
          </c:extLst>
          <c:cat>
            <c:numLit>
              <c:ptCount val="7"/>
              <c:pt idx="0">
                <c:v>1</c:v>
              </c:pt>
              <c:pt idx="1">
                <c:v>2</c:v>
              </c:pt>
              <c:pt idx="2">
                <c:v>3</c:v>
              </c:pt>
              <c:pt idx="3">
                <c:v>4</c:v>
              </c:pt>
              <c:pt idx="4">
                <c:v>5</c:v>
              </c:pt>
              <c:pt idx="5">
                <c:v>6</c:v>
              </c:pt>
              <c:pt idx="6">
                <c:v>7</c:v>
              </c:pt>
            </c:numLit>
          </c:cat>
          <c:val>
            <c:numLit>
              <c:ptCount val="7"/>
              <c:pt idx="0">
                <c:v>0.598</c:v>
              </c:pt>
              <c:pt idx="1">
                <c:v>0.565</c:v>
              </c:pt>
              <c:pt idx="2">
                <c:v>0.581</c:v>
              </c:pt>
              <c:pt idx="3">
                <c:v>0.579</c:v>
              </c:pt>
              <c:pt idx="4">
                <c:v>0.56</c:v>
              </c:pt>
              <c:pt idx="5">
                <c:v>0.593</c:v>
              </c:pt>
              <c:pt idx="6">
                <c:v>0.468</c:v>
              </c:pt>
            </c:numLit>
          </c:val>
          <c:smooth val="0"/>
        </c:ser>
        <c:marker val="1"/>
        <c:axId val="33341120"/>
        <c:axId val="31634625"/>
      </c:lineChart>
      <c:catAx>
        <c:axId val="33341120"/>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31634625"/>
        <c:crosses val="autoZero"/>
        <c:auto val="1"/>
        <c:lblOffset val="100"/>
        <c:noMultiLvlLbl val="0"/>
      </c:catAx>
      <c:valAx>
        <c:axId val="31634625"/>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33341120"/>
        <c:crossesAt val="1"/>
        <c:crossBetween val="between"/>
        <c:dispUnits/>
      </c:valAx>
      <c:spPr>
        <a:solidFill>
          <a:srgbClr val="CCFFFF"/>
        </a:solidFill>
        <a:ln w="12700">
          <a:solidFill>
            <a:srgbClr val="969696"/>
          </a:solidFill>
        </a:ln>
      </c:spPr>
    </c:plotArea>
    <c:plotVisOnly val="1"/>
    <c:dispBlanksAs val="gap"/>
    <c:showDLblsOverMax val="0"/>
  </c:chart>
  <c:txPr>
    <a:bodyPr vert="horz" rot="0"/>
    <a:lstStyle/>
    <a:p>
      <a:pPr>
        <a:defRPr lang="en-US" cap="none" sz="500" b="0" i="0" u="none" baseline="0">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v>全評価</c:v>
          </c:tx>
          <c:extLst>
            <c:ext xmlns:c14="http://schemas.microsoft.com/office/drawing/2007/8/2/chart" uri="{6F2FDCE9-48DA-4B69-8628-5D25D57E5C99}">
              <c14:invertSolidFillFmt>
                <c14:spPr>
                  <a:solidFill>
                    <a:srgbClr val="000000"/>
                  </a:solidFill>
                </c14:spPr>
              </c14:invertSolidFillFmt>
            </c:ext>
          </c:extLst>
          <c:cat>
            <c:numLit>
              <c:ptCount val="7"/>
              <c:pt idx="0">
                <c:v>1</c:v>
              </c:pt>
              <c:pt idx="1">
                <c:v>2</c:v>
              </c:pt>
              <c:pt idx="2">
                <c:v>3</c:v>
              </c:pt>
              <c:pt idx="3">
                <c:v>4</c:v>
              </c:pt>
              <c:pt idx="4">
                <c:v>5</c:v>
              </c:pt>
              <c:pt idx="5">
                <c:v>6</c:v>
              </c:pt>
              <c:pt idx="6">
                <c:v>7</c:v>
              </c:pt>
            </c:numLit>
          </c:cat>
          <c:val>
            <c:numLit>
              <c:ptCount val="7"/>
              <c:pt idx="0">
                <c:v>0.5693999999999999</c:v>
              </c:pt>
              <c:pt idx="1">
                <c:v>0.5624</c:v>
              </c:pt>
              <c:pt idx="2">
                <c:v>0.5795999999999999</c:v>
              </c:pt>
              <c:pt idx="3">
                <c:v>0.5721999999999999</c:v>
              </c:pt>
              <c:pt idx="4">
                <c:v>0.5562</c:v>
              </c:pt>
              <c:pt idx="5">
                <c:v>0.5603999999999999</c:v>
              </c:pt>
              <c:pt idx="6">
                <c:v>0.4908</c:v>
              </c:pt>
            </c:numLit>
          </c:val>
          <c:smooth val="0"/>
        </c:ser>
        <c:marker val="1"/>
        <c:axId val="16276170"/>
        <c:axId val="12267803"/>
      </c:lineChart>
      <c:catAx>
        <c:axId val="16276170"/>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12267803"/>
        <c:crosses val="autoZero"/>
        <c:auto val="1"/>
        <c:lblOffset val="100"/>
        <c:noMultiLvlLbl val="0"/>
      </c:catAx>
      <c:valAx>
        <c:axId val="12267803"/>
        <c:scaling>
          <c:orientation val="minMax"/>
          <c:max val="0.65"/>
          <c:min val="0.2"/>
        </c:scaling>
        <c:axPos val="l"/>
        <c:majorGridlines/>
        <c:delete val="0"/>
        <c:numFmt formatCode="0%" sourceLinked="0"/>
        <c:majorTickMark val="in"/>
        <c:minorTickMark val="none"/>
        <c:tickLblPos val="nextTo"/>
        <c:txPr>
          <a:bodyPr/>
          <a:lstStyle/>
          <a:p>
            <a:pPr>
              <a:defRPr lang="en-US" cap="none" sz="800" b="0" i="0" u="none" baseline="0">
                <a:latin typeface="ＭＳ 明朝"/>
                <a:ea typeface="ＭＳ 明朝"/>
                <a:cs typeface="ＭＳ 明朝"/>
              </a:defRPr>
            </a:pPr>
          </a:p>
        </c:txPr>
        <c:crossAx val="16276170"/>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75"/>
          <c:h val="1"/>
        </c:manualLayout>
      </c:layout>
      <c:lineChart>
        <c:grouping val="standard"/>
        <c:varyColors val="0"/>
        <c:ser>
          <c:idx val="0"/>
          <c:order val="0"/>
          <c:tx>
            <c:v>工賃</c:v>
          </c:tx>
          <c:extLst>
            <c:ext xmlns:c14="http://schemas.microsoft.com/office/drawing/2007/8/2/chart" uri="{6F2FDCE9-48DA-4B69-8628-5D25D57E5C99}">
              <c14:invertSolidFillFmt>
                <c14:spPr>
                  <a:solidFill>
                    <a:srgbClr val="000000"/>
                  </a:solidFill>
                </c14:spPr>
              </c14:invertSolidFillFmt>
            </c:ext>
          </c:extLst>
          <c:cat>
            <c:numLit>
              <c:ptCount val="7"/>
              <c:pt idx="0">
                <c:v>1</c:v>
              </c:pt>
              <c:pt idx="1">
                <c:v>2</c:v>
              </c:pt>
              <c:pt idx="2">
                <c:v>3</c:v>
              </c:pt>
              <c:pt idx="3">
                <c:v>4</c:v>
              </c:pt>
              <c:pt idx="4">
                <c:v>5</c:v>
              </c:pt>
              <c:pt idx="5">
                <c:v>6</c:v>
              </c:pt>
              <c:pt idx="6">
                <c:v>7</c:v>
              </c:pt>
            </c:numLit>
          </c:cat>
          <c:val>
            <c:numLit>
              <c:ptCount val="7"/>
              <c:pt idx="0">
                <c:v>242</c:v>
              </c:pt>
              <c:pt idx="1">
                <c:v>283</c:v>
              </c:pt>
              <c:pt idx="2">
                <c:v>308</c:v>
              </c:pt>
              <c:pt idx="3">
                <c:v>299</c:v>
              </c:pt>
              <c:pt idx="4">
                <c:v>256</c:v>
              </c:pt>
              <c:pt idx="5">
                <c:v>227</c:v>
              </c:pt>
              <c:pt idx="6">
                <c:v>175</c:v>
              </c:pt>
            </c:numLit>
          </c:val>
          <c:smooth val="0"/>
        </c:ser>
        <c:marker val="1"/>
        <c:axId val="43301364"/>
        <c:axId val="54167957"/>
      </c:lineChart>
      <c:catAx>
        <c:axId val="43301364"/>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54167957"/>
        <c:crosses val="autoZero"/>
        <c:auto val="1"/>
        <c:lblOffset val="100"/>
        <c:noMultiLvlLbl val="0"/>
      </c:catAx>
      <c:valAx>
        <c:axId val="54167957"/>
        <c:scaling>
          <c:orientation val="minMax"/>
          <c:max val="600"/>
          <c:min val="80"/>
        </c:scaling>
        <c:axPos val="l"/>
        <c:majorGridlines/>
        <c:delete val="0"/>
        <c:numFmt formatCode="General" sourceLinked="1"/>
        <c:majorTickMark val="in"/>
        <c:minorTickMark val="none"/>
        <c:tickLblPos val="nextTo"/>
        <c:txPr>
          <a:bodyPr/>
          <a:lstStyle/>
          <a:p>
            <a:pPr>
              <a:defRPr lang="en-US" cap="none" sz="800" b="0" i="0" u="none" baseline="0">
                <a:latin typeface="ＭＳ 明朝"/>
                <a:ea typeface="ＭＳ 明朝"/>
                <a:cs typeface="ＭＳ 明朝"/>
              </a:defRPr>
            </a:pPr>
          </a:p>
        </c:txPr>
        <c:crossAx val="43301364"/>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525"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9525</xdr:rowOff>
    </xdr:from>
    <xdr:to>
      <xdr:col>14</xdr:col>
      <xdr:colOff>200025</xdr:colOff>
      <xdr:row>62</xdr:row>
      <xdr:rowOff>171450</xdr:rowOff>
    </xdr:to>
    <xdr:graphicFrame>
      <xdr:nvGraphicFramePr>
        <xdr:cNvPr id="1" name="Chart 1"/>
        <xdr:cNvGraphicFramePr/>
      </xdr:nvGraphicFramePr>
      <xdr:xfrm>
        <a:off x="28575" y="6781800"/>
        <a:ext cx="8467725" cy="3571875"/>
      </xdr:xfrm>
      <a:graphic>
        <a:graphicData uri="http://schemas.openxmlformats.org/drawingml/2006/chart">
          <c:chart xmlns:c="http://schemas.openxmlformats.org/drawingml/2006/chart" r:id="rId1"/>
        </a:graphicData>
      </a:graphic>
    </xdr:graphicFrame>
    <xdr:clientData/>
  </xdr:twoCellAnchor>
  <xdr:twoCellAnchor>
    <xdr:from>
      <xdr:col>15</xdr:col>
      <xdr:colOff>142875</xdr:colOff>
      <xdr:row>24</xdr:row>
      <xdr:rowOff>0</xdr:rowOff>
    </xdr:from>
    <xdr:to>
      <xdr:col>29</xdr:col>
      <xdr:colOff>0</xdr:colOff>
      <xdr:row>63</xdr:row>
      <xdr:rowOff>0</xdr:rowOff>
    </xdr:to>
    <xdr:graphicFrame>
      <xdr:nvGraphicFramePr>
        <xdr:cNvPr id="2" name="Chart 2"/>
        <xdr:cNvGraphicFramePr/>
      </xdr:nvGraphicFramePr>
      <xdr:xfrm>
        <a:off x="9029700" y="6772275"/>
        <a:ext cx="7839075" cy="3590925"/>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61</xdr:row>
      <xdr:rowOff>9525</xdr:rowOff>
    </xdr:from>
    <xdr:to>
      <xdr:col>1</xdr:col>
      <xdr:colOff>0</xdr:colOff>
      <xdr:row>62</xdr:row>
      <xdr:rowOff>171450</xdr:rowOff>
    </xdr:to>
    <xdr:sp>
      <xdr:nvSpPr>
        <xdr:cNvPr id="3" name="TextBox 3"/>
        <xdr:cNvSpPr txBox="1">
          <a:spLocks noChangeArrowheads="1"/>
        </xdr:cNvSpPr>
      </xdr:nvSpPr>
      <xdr:spPr>
        <a:xfrm>
          <a:off x="333375" y="10010775"/>
          <a:ext cx="581025" cy="342900"/>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区分</a:t>
          </a:r>
        </a:p>
      </xdr:txBody>
    </xdr:sp>
    <xdr:clientData/>
  </xdr:twoCellAnchor>
  <xdr:twoCellAnchor>
    <xdr:from>
      <xdr:col>15</xdr:col>
      <xdr:colOff>504825</xdr:colOff>
      <xdr:row>61</xdr:row>
      <xdr:rowOff>9525</xdr:rowOff>
    </xdr:from>
    <xdr:to>
      <xdr:col>16</xdr:col>
      <xdr:colOff>495300</xdr:colOff>
      <xdr:row>62</xdr:row>
      <xdr:rowOff>171450</xdr:rowOff>
    </xdr:to>
    <xdr:sp>
      <xdr:nvSpPr>
        <xdr:cNvPr id="4" name="TextBox 4"/>
        <xdr:cNvSpPr txBox="1">
          <a:spLocks noChangeArrowheads="1"/>
        </xdr:cNvSpPr>
      </xdr:nvSpPr>
      <xdr:spPr>
        <a:xfrm>
          <a:off x="9391650" y="10010775"/>
          <a:ext cx="581025" cy="342900"/>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区分</a:t>
          </a:r>
        </a:p>
      </xdr:txBody>
    </xdr:sp>
    <xdr:clientData/>
  </xdr:twoCellAnchor>
  <xdr:twoCellAnchor>
    <xdr:from>
      <xdr:col>15</xdr:col>
      <xdr:colOff>295275</xdr:colOff>
      <xdr:row>24</xdr:row>
      <xdr:rowOff>47625</xdr:rowOff>
    </xdr:from>
    <xdr:to>
      <xdr:col>16</xdr:col>
      <xdr:colOff>285750</xdr:colOff>
      <xdr:row>45</xdr:row>
      <xdr:rowOff>38100</xdr:rowOff>
    </xdr:to>
    <xdr:sp>
      <xdr:nvSpPr>
        <xdr:cNvPr id="5" name="TextBox 5"/>
        <xdr:cNvSpPr txBox="1">
          <a:spLocks noChangeArrowheads="1"/>
        </xdr:cNvSpPr>
      </xdr:nvSpPr>
      <xdr:spPr>
        <a:xfrm>
          <a:off x="9182100" y="6819900"/>
          <a:ext cx="581025" cy="323850"/>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(円)</a:t>
          </a:r>
        </a:p>
      </xdr:txBody>
    </xdr:sp>
    <xdr:clientData/>
  </xdr:twoCellAnchor>
  <xdr:twoCellAnchor>
    <xdr:from>
      <xdr:col>0</xdr:col>
      <xdr:colOff>133350</xdr:colOff>
      <xdr:row>24</xdr:row>
      <xdr:rowOff>85725</xdr:rowOff>
    </xdr:from>
    <xdr:to>
      <xdr:col>0</xdr:col>
      <xdr:colOff>714375</xdr:colOff>
      <xdr:row>45</xdr:row>
      <xdr:rowOff>76200</xdr:rowOff>
    </xdr:to>
    <xdr:sp>
      <xdr:nvSpPr>
        <xdr:cNvPr id="6" name="TextBox 6"/>
        <xdr:cNvSpPr txBox="1">
          <a:spLocks noChangeArrowheads="1"/>
        </xdr:cNvSpPr>
      </xdr:nvSpPr>
      <xdr:spPr>
        <a:xfrm>
          <a:off x="133350" y="6858000"/>
          <a:ext cx="581025" cy="323850"/>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76200</xdr:rowOff>
    </xdr:from>
    <xdr:to>
      <xdr:col>3</xdr:col>
      <xdr:colOff>133350</xdr:colOff>
      <xdr:row>51</xdr:row>
      <xdr:rowOff>0</xdr:rowOff>
    </xdr:to>
    <xdr:graphicFrame>
      <xdr:nvGraphicFramePr>
        <xdr:cNvPr id="1" name="Chart 8"/>
        <xdr:cNvGraphicFramePr/>
      </xdr:nvGraphicFramePr>
      <xdr:xfrm>
        <a:off x="0" y="5219700"/>
        <a:ext cx="1933575" cy="2219325"/>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45</xdr:row>
      <xdr:rowOff>85725</xdr:rowOff>
    </xdr:from>
    <xdr:to>
      <xdr:col>6</xdr:col>
      <xdr:colOff>38100</xdr:colOff>
      <xdr:row>51</xdr:row>
      <xdr:rowOff>0</xdr:rowOff>
    </xdr:to>
    <xdr:graphicFrame>
      <xdr:nvGraphicFramePr>
        <xdr:cNvPr id="2" name="Chart 9"/>
        <xdr:cNvGraphicFramePr/>
      </xdr:nvGraphicFramePr>
      <xdr:xfrm>
        <a:off x="1990725" y="5229225"/>
        <a:ext cx="1933575" cy="220980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45</xdr:row>
      <xdr:rowOff>76200</xdr:rowOff>
    </xdr:from>
    <xdr:to>
      <xdr:col>8</xdr:col>
      <xdr:colOff>581025</xdr:colOff>
      <xdr:row>51</xdr:row>
      <xdr:rowOff>0</xdr:rowOff>
    </xdr:to>
    <xdr:graphicFrame>
      <xdr:nvGraphicFramePr>
        <xdr:cNvPr id="3" name="Chart 10"/>
        <xdr:cNvGraphicFramePr/>
      </xdr:nvGraphicFramePr>
      <xdr:xfrm>
        <a:off x="3952875" y="5219700"/>
        <a:ext cx="1943100" cy="2219325"/>
      </xdr:xfrm>
      <a:graphic>
        <a:graphicData uri="http://schemas.openxmlformats.org/drawingml/2006/chart">
          <c:chart xmlns:c="http://schemas.openxmlformats.org/drawingml/2006/chart" r:id="rId3"/>
        </a:graphicData>
      </a:graphic>
    </xdr:graphicFrame>
    <xdr:clientData/>
  </xdr:twoCellAnchor>
  <xdr:twoCellAnchor>
    <xdr:from>
      <xdr:col>8</xdr:col>
      <xdr:colOff>676275</xdr:colOff>
      <xdr:row>45</xdr:row>
      <xdr:rowOff>76200</xdr:rowOff>
    </xdr:from>
    <xdr:to>
      <xdr:col>11</xdr:col>
      <xdr:colOff>428625</xdr:colOff>
      <xdr:row>51</xdr:row>
      <xdr:rowOff>0</xdr:rowOff>
    </xdr:to>
    <xdr:graphicFrame>
      <xdr:nvGraphicFramePr>
        <xdr:cNvPr id="4" name="Chart 11"/>
        <xdr:cNvGraphicFramePr/>
      </xdr:nvGraphicFramePr>
      <xdr:xfrm>
        <a:off x="5991225" y="5219700"/>
        <a:ext cx="1895475" cy="2219325"/>
      </xdr:xfrm>
      <a:graphic>
        <a:graphicData uri="http://schemas.openxmlformats.org/drawingml/2006/chart">
          <c:chart xmlns:c="http://schemas.openxmlformats.org/drawingml/2006/chart" r:id="rId4"/>
        </a:graphicData>
      </a:graphic>
    </xdr:graphicFrame>
    <xdr:clientData/>
  </xdr:twoCellAnchor>
  <xdr:twoCellAnchor>
    <xdr:from>
      <xdr:col>11</xdr:col>
      <xdr:colOff>523875</xdr:colOff>
      <xdr:row>45</xdr:row>
      <xdr:rowOff>66675</xdr:rowOff>
    </xdr:from>
    <xdr:to>
      <xdr:col>14</xdr:col>
      <xdr:colOff>257175</xdr:colOff>
      <xdr:row>51</xdr:row>
      <xdr:rowOff>0</xdr:rowOff>
    </xdr:to>
    <xdr:graphicFrame>
      <xdr:nvGraphicFramePr>
        <xdr:cNvPr id="5" name="Chart 12"/>
        <xdr:cNvGraphicFramePr/>
      </xdr:nvGraphicFramePr>
      <xdr:xfrm>
        <a:off x="7981950" y="5210175"/>
        <a:ext cx="1876425" cy="2228850"/>
      </xdr:xfrm>
      <a:graphic>
        <a:graphicData uri="http://schemas.openxmlformats.org/drawingml/2006/chart">
          <c:chart xmlns:c="http://schemas.openxmlformats.org/drawingml/2006/chart" r:id="rId5"/>
        </a:graphicData>
      </a:graphic>
    </xdr:graphicFrame>
    <xdr:clientData/>
  </xdr:twoCellAnchor>
  <xdr:twoCellAnchor>
    <xdr:from>
      <xdr:col>14</xdr:col>
      <xdr:colOff>314325</xdr:colOff>
      <xdr:row>45</xdr:row>
      <xdr:rowOff>66675</xdr:rowOff>
    </xdr:from>
    <xdr:to>
      <xdr:col>17</xdr:col>
      <xdr:colOff>76200</xdr:colOff>
      <xdr:row>51</xdr:row>
      <xdr:rowOff>9525</xdr:rowOff>
    </xdr:to>
    <xdr:graphicFrame>
      <xdr:nvGraphicFramePr>
        <xdr:cNvPr id="6" name="Chart 13"/>
        <xdr:cNvGraphicFramePr/>
      </xdr:nvGraphicFramePr>
      <xdr:xfrm>
        <a:off x="9915525" y="5210175"/>
        <a:ext cx="1952625" cy="2238375"/>
      </xdr:xfrm>
      <a:graphic>
        <a:graphicData uri="http://schemas.openxmlformats.org/drawingml/2006/chart">
          <c:chart xmlns:c="http://schemas.openxmlformats.org/drawingml/2006/chart" r:id="rId6"/>
        </a:graphicData>
      </a:graphic>
    </xdr:graphicFrame>
    <xdr:clientData/>
  </xdr:twoCellAnchor>
  <xdr:twoCellAnchor>
    <xdr:from>
      <xdr:col>17</xdr:col>
      <xdr:colOff>152400</xdr:colOff>
      <xdr:row>45</xdr:row>
      <xdr:rowOff>66675</xdr:rowOff>
    </xdr:from>
    <xdr:to>
      <xdr:col>19</xdr:col>
      <xdr:colOff>676275</xdr:colOff>
      <xdr:row>51</xdr:row>
      <xdr:rowOff>9525</xdr:rowOff>
    </xdr:to>
    <xdr:graphicFrame>
      <xdr:nvGraphicFramePr>
        <xdr:cNvPr id="7" name="Chart 14"/>
        <xdr:cNvGraphicFramePr/>
      </xdr:nvGraphicFramePr>
      <xdr:xfrm>
        <a:off x="11944350" y="5210175"/>
        <a:ext cx="1895475" cy="2238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43</xdr:row>
      <xdr:rowOff>66675</xdr:rowOff>
    </xdr:from>
    <xdr:to>
      <xdr:col>19</xdr:col>
      <xdr:colOff>695325</xdr:colOff>
      <xdr:row>45</xdr:row>
      <xdr:rowOff>38100</xdr:rowOff>
    </xdr:to>
    <xdr:grpSp>
      <xdr:nvGrpSpPr>
        <xdr:cNvPr id="8" name="Group 22"/>
        <xdr:cNvGrpSpPr>
          <a:grpSpLocks/>
        </xdr:cNvGrpSpPr>
      </xdr:nvGrpSpPr>
      <xdr:grpSpPr>
        <a:xfrm>
          <a:off x="0" y="4752975"/>
          <a:ext cx="13858875" cy="428625"/>
          <a:chOff x="2" y="526"/>
          <a:chExt cx="1162" cy="45"/>
        </a:xfrm>
        <a:solidFill>
          <a:srgbClr val="FFFFFF"/>
        </a:solidFill>
      </xdr:grpSpPr>
      <xdr:sp>
        <xdr:nvSpPr>
          <xdr:cNvPr id="9" name="TextBox 15"/>
          <xdr:cNvSpPr txBox="1">
            <a:spLocks noChangeArrowheads="1"/>
          </xdr:cNvSpPr>
        </xdr:nvSpPr>
        <xdr:spPr>
          <a:xfrm>
            <a:off x="2"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手 腕 能 力</a:t>
            </a:r>
          </a:p>
        </xdr:txBody>
      </xdr:sp>
      <xdr:sp>
        <xdr:nvSpPr>
          <xdr:cNvPr id="10" name="TextBox 16"/>
          <xdr:cNvSpPr txBox="1">
            <a:spLocks noChangeArrowheads="1"/>
          </xdr:cNvSpPr>
        </xdr:nvSpPr>
        <xdr:spPr>
          <a:xfrm>
            <a:off x="168"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体　　力</a:t>
            </a:r>
          </a:p>
        </xdr:txBody>
      </xdr:sp>
      <xdr:sp>
        <xdr:nvSpPr>
          <xdr:cNvPr id="11" name="TextBox 17"/>
          <xdr:cNvSpPr txBox="1">
            <a:spLocks noChangeArrowheads="1"/>
          </xdr:cNvSpPr>
        </xdr:nvSpPr>
        <xdr:spPr>
          <a:xfrm>
            <a:off x="334"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作業意欲持続等</a:t>
            </a:r>
          </a:p>
        </xdr:txBody>
      </xdr:sp>
      <xdr:sp>
        <xdr:nvSpPr>
          <xdr:cNvPr id="12" name="TextBox 18"/>
          <xdr:cNvSpPr txBox="1">
            <a:spLocks noChangeArrowheads="1"/>
          </xdr:cNvSpPr>
        </xdr:nvSpPr>
        <xdr:spPr>
          <a:xfrm>
            <a:off x="500"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人 間 関 係</a:t>
            </a:r>
          </a:p>
        </xdr:txBody>
      </xdr:sp>
      <xdr:sp>
        <xdr:nvSpPr>
          <xdr:cNvPr id="13" name="TextBox 19"/>
          <xdr:cNvSpPr txBox="1">
            <a:spLocks noChangeArrowheads="1"/>
          </xdr:cNvSpPr>
        </xdr:nvSpPr>
        <xdr:spPr>
          <a:xfrm>
            <a:off x="666"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社 会 常 識</a:t>
            </a:r>
          </a:p>
        </xdr:txBody>
      </xdr:sp>
      <xdr:sp>
        <xdr:nvSpPr>
          <xdr:cNvPr id="14" name="TextBox 20"/>
          <xdr:cNvSpPr txBox="1">
            <a:spLocks noChangeArrowheads="1"/>
          </xdr:cNvSpPr>
        </xdr:nvSpPr>
        <xdr:spPr>
          <a:xfrm>
            <a:off x="832"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全　評　価</a:t>
            </a:r>
          </a:p>
        </xdr:txBody>
      </xdr:sp>
      <xdr:sp>
        <xdr:nvSpPr>
          <xdr:cNvPr id="15" name="TextBox 21"/>
          <xdr:cNvSpPr txBox="1">
            <a:spLocks noChangeArrowheads="1"/>
          </xdr:cNvSpPr>
        </xdr:nvSpPr>
        <xdr:spPr>
          <a:xfrm>
            <a:off x="998" y="526"/>
            <a:ext cx="166" cy="4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年齢グループ別
時給</a:t>
            </a:r>
          </a:p>
        </xdr:txBody>
      </xdr:sp>
    </xdr:grpSp>
    <xdr:clientData/>
  </xdr:twoCellAnchor>
  <xdr:twoCellAnchor>
    <xdr:from>
      <xdr:col>0</xdr:col>
      <xdr:colOff>95250</xdr:colOff>
      <xdr:row>50</xdr:row>
      <xdr:rowOff>238125</xdr:rowOff>
    </xdr:from>
    <xdr:to>
      <xdr:col>0</xdr:col>
      <xdr:colOff>514350</xdr:colOff>
      <xdr:row>50</xdr:row>
      <xdr:rowOff>428625</xdr:rowOff>
    </xdr:to>
    <xdr:sp>
      <xdr:nvSpPr>
        <xdr:cNvPr id="16" name="TextBox 23"/>
        <xdr:cNvSpPr txBox="1">
          <a:spLocks noChangeArrowheads="1"/>
        </xdr:cNvSpPr>
      </xdr:nvSpPr>
      <xdr:spPr>
        <a:xfrm>
          <a:off x="95250" y="723900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11</xdr:col>
      <xdr:colOff>619125</xdr:colOff>
      <xdr:row>50</xdr:row>
      <xdr:rowOff>247650</xdr:rowOff>
    </xdr:from>
    <xdr:to>
      <xdr:col>12</xdr:col>
      <xdr:colOff>323850</xdr:colOff>
      <xdr:row>51</xdr:row>
      <xdr:rowOff>0</xdr:rowOff>
    </xdr:to>
    <xdr:sp>
      <xdr:nvSpPr>
        <xdr:cNvPr id="17" name="TextBox 24"/>
        <xdr:cNvSpPr txBox="1">
          <a:spLocks noChangeArrowheads="1"/>
        </xdr:cNvSpPr>
      </xdr:nvSpPr>
      <xdr:spPr>
        <a:xfrm>
          <a:off x="8077200" y="724852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9</xdr:col>
      <xdr:colOff>85725</xdr:colOff>
      <xdr:row>50</xdr:row>
      <xdr:rowOff>247650</xdr:rowOff>
    </xdr:from>
    <xdr:to>
      <xdr:col>9</xdr:col>
      <xdr:colOff>504825</xdr:colOff>
      <xdr:row>51</xdr:row>
      <xdr:rowOff>0</xdr:rowOff>
    </xdr:to>
    <xdr:sp>
      <xdr:nvSpPr>
        <xdr:cNvPr id="18" name="TextBox 25"/>
        <xdr:cNvSpPr txBox="1">
          <a:spLocks noChangeArrowheads="1"/>
        </xdr:cNvSpPr>
      </xdr:nvSpPr>
      <xdr:spPr>
        <a:xfrm>
          <a:off x="6115050" y="724852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6</xdr:col>
      <xdr:colOff>180975</xdr:colOff>
      <xdr:row>50</xdr:row>
      <xdr:rowOff>238125</xdr:rowOff>
    </xdr:from>
    <xdr:to>
      <xdr:col>6</xdr:col>
      <xdr:colOff>590550</xdr:colOff>
      <xdr:row>50</xdr:row>
      <xdr:rowOff>428625</xdr:rowOff>
    </xdr:to>
    <xdr:sp>
      <xdr:nvSpPr>
        <xdr:cNvPr id="19" name="TextBox 26"/>
        <xdr:cNvSpPr txBox="1">
          <a:spLocks noChangeArrowheads="1"/>
        </xdr:cNvSpPr>
      </xdr:nvSpPr>
      <xdr:spPr>
        <a:xfrm>
          <a:off x="4067175" y="723900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3</xdr:col>
      <xdr:colOff>285750</xdr:colOff>
      <xdr:row>50</xdr:row>
      <xdr:rowOff>238125</xdr:rowOff>
    </xdr:from>
    <xdr:to>
      <xdr:col>4</xdr:col>
      <xdr:colOff>47625</xdr:colOff>
      <xdr:row>50</xdr:row>
      <xdr:rowOff>428625</xdr:rowOff>
    </xdr:to>
    <xdr:sp>
      <xdr:nvSpPr>
        <xdr:cNvPr id="20" name="TextBox 27"/>
        <xdr:cNvSpPr txBox="1">
          <a:spLocks noChangeArrowheads="1"/>
        </xdr:cNvSpPr>
      </xdr:nvSpPr>
      <xdr:spPr>
        <a:xfrm>
          <a:off x="2085975" y="723900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17</xdr:col>
      <xdr:colOff>247650</xdr:colOff>
      <xdr:row>50</xdr:row>
      <xdr:rowOff>257175</xdr:rowOff>
    </xdr:from>
    <xdr:to>
      <xdr:col>18</xdr:col>
      <xdr:colOff>9525</xdr:colOff>
      <xdr:row>51</xdr:row>
      <xdr:rowOff>9525</xdr:rowOff>
    </xdr:to>
    <xdr:sp>
      <xdr:nvSpPr>
        <xdr:cNvPr id="21" name="TextBox 28"/>
        <xdr:cNvSpPr txBox="1">
          <a:spLocks noChangeArrowheads="1"/>
        </xdr:cNvSpPr>
      </xdr:nvSpPr>
      <xdr:spPr>
        <a:xfrm>
          <a:off x="12039600" y="725805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14</xdr:col>
      <xdr:colOff>419100</xdr:colOff>
      <xdr:row>50</xdr:row>
      <xdr:rowOff>257175</xdr:rowOff>
    </xdr:from>
    <xdr:to>
      <xdr:col>15</xdr:col>
      <xdr:colOff>123825</xdr:colOff>
      <xdr:row>51</xdr:row>
      <xdr:rowOff>9525</xdr:rowOff>
    </xdr:to>
    <xdr:sp>
      <xdr:nvSpPr>
        <xdr:cNvPr id="22" name="TextBox 29"/>
        <xdr:cNvSpPr txBox="1">
          <a:spLocks noChangeArrowheads="1"/>
        </xdr:cNvSpPr>
      </xdr:nvSpPr>
      <xdr:spPr>
        <a:xfrm>
          <a:off x="10020300" y="725805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17</xdr:col>
      <xdr:colOff>180975</xdr:colOff>
      <xdr:row>45</xdr:row>
      <xdr:rowOff>57150</xdr:rowOff>
    </xdr:from>
    <xdr:to>
      <xdr:col>18</xdr:col>
      <xdr:colOff>9525</xdr:colOff>
      <xdr:row>45</xdr:row>
      <xdr:rowOff>238125</xdr:rowOff>
    </xdr:to>
    <xdr:sp>
      <xdr:nvSpPr>
        <xdr:cNvPr id="23" name="TextBox 30"/>
        <xdr:cNvSpPr txBox="1">
          <a:spLocks noChangeArrowheads="1"/>
        </xdr:cNvSpPr>
      </xdr:nvSpPr>
      <xdr:spPr>
        <a:xfrm>
          <a:off x="11972925" y="5200650"/>
          <a:ext cx="485775" cy="18097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104775</xdr:rowOff>
    </xdr:from>
    <xdr:to>
      <xdr:col>19</xdr:col>
      <xdr:colOff>695325</xdr:colOff>
      <xdr:row>42</xdr:row>
      <xdr:rowOff>19050</xdr:rowOff>
    </xdr:to>
    <xdr:grpSp>
      <xdr:nvGrpSpPr>
        <xdr:cNvPr id="1" name="Group 8"/>
        <xdr:cNvGrpSpPr>
          <a:grpSpLocks/>
        </xdr:cNvGrpSpPr>
      </xdr:nvGrpSpPr>
      <xdr:grpSpPr>
        <a:xfrm>
          <a:off x="0" y="3981450"/>
          <a:ext cx="13849350" cy="428625"/>
          <a:chOff x="2" y="526"/>
          <a:chExt cx="1162" cy="45"/>
        </a:xfrm>
        <a:solidFill>
          <a:srgbClr val="FFFFFF"/>
        </a:solidFill>
      </xdr:grpSpPr>
      <xdr:sp>
        <xdr:nvSpPr>
          <xdr:cNvPr id="2" name="TextBox 9"/>
          <xdr:cNvSpPr txBox="1">
            <a:spLocks noChangeArrowheads="1"/>
          </xdr:cNvSpPr>
        </xdr:nvSpPr>
        <xdr:spPr>
          <a:xfrm>
            <a:off x="2"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手 腕 能 力</a:t>
            </a:r>
          </a:p>
        </xdr:txBody>
      </xdr:sp>
      <xdr:sp>
        <xdr:nvSpPr>
          <xdr:cNvPr id="3" name="TextBox 10"/>
          <xdr:cNvSpPr txBox="1">
            <a:spLocks noChangeArrowheads="1"/>
          </xdr:cNvSpPr>
        </xdr:nvSpPr>
        <xdr:spPr>
          <a:xfrm>
            <a:off x="168"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体　　力</a:t>
            </a:r>
          </a:p>
        </xdr:txBody>
      </xdr:sp>
      <xdr:sp>
        <xdr:nvSpPr>
          <xdr:cNvPr id="4" name="TextBox 11"/>
          <xdr:cNvSpPr txBox="1">
            <a:spLocks noChangeArrowheads="1"/>
          </xdr:cNvSpPr>
        </xdr:nvSpPr>
        <xdr:spPr>
          <a:xfrm>
            <a:off x="334"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作業意欲持続等</a:t>
            </a:r>
          </a:p>
        </xdr:txBody>
      </xdr:sp>
      <xdr:sp>
        <xdr:nvSpPr>
          <xdr:cNvPr id="5" name="TextBox 12"/>
          <xdr:cNvSpPr txBox="1">
            <a:spLocks noChangeArrowheads="1"/>
          </xdr:cNvSpPr>
        </xdr:nvSpPr>
        <xdr:spPr>
          <a:xfrm>
            <a:off x="500"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人 間 関 係</a:t>
            </a:r>
          </a:p>
        </xdr:txBody>
      </xdr:sp>
      <xdr:sp>
        <xdr:nvSpPr>
          <xdr:cNvPr id="6" name="TextBox 13"/>
          <xdr:cNvSpPr txBox="1">
            <a:spLocks noChangeArrowheads="1"/>
          </xdr:cNvSpPr>
        </xdr:nvSpPr>
        <xdr:spPr>
          <a:xfrm>
            <a:off x="666"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社 会 常 識</a:t>
            </a:r>
          </a:p>
        </xdr:txBody>
      </xdr:sp>
      <xdr:sp>
        <xdr:nvSpPr>
          <xdr:cNvPr id="7" name="TextBox 14"/>
          <xdr:cNvSpPr txBox="1">
            <a:spLocks noChangeArrowheads="1"/>
          </xdr:cNvSpPr>
        </xdr:nvSpPr>
        <xdr:spPr>
          <a:xfrm>
            <a:off x="832"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全　評　価</a:t>
            </a:r>
          </a:p>
        </xdr:txBody>
      </xdr:sp>
      <xdr:sp>
        <xdr:nvSpPr>
          <xdr:cNvPr id="8" name="TextBox 15"/>
          <xdr:cNvSpPr txBox="1">
            <a:spLocks noChangeArrowheads="1"/>
          </xdr:cNvSpPr>
        </xdr:nvSpPr>
        <xdr:spPr>
          <a:xfrm>
            <a:off x="998" y="526"/>
            <a:ext cx="166" cy="4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週労働時間別
時給</a:t>
            </a:r>
          </a:p>
        </xdr:txBody>
      </xdr:sp>
    </xdr:grpSp>
    <xdr:clientData/>
  </xdr:twoCellAnchor>
  <xdr:twoCellAnchor>
    <xdr:from>
      <xdr:col>0</xdr:col>
      <xdr:colOff>0</xdr:colOff>
      <xdr:row>42</xdr:row>
      <xdr:rowOff>47625</xdr:rowOff>
    </xdr:from>
    <xdr:to>
      <xdr:col>3</xdr:col>
      <xdr:colOff>133350</xdr:colOff>
      <xdr:row>48</xdr:row>
      <xdr:rowOff>266700</xdr:rowOff>
    </xdr:to>
    <xdr:graphicFrame>
      <xdr:nvGraphicFramePr>
        <xdr:cNvPr id="9" name="Chart 16"/>
        <xdr:cNvGraphicFramePr/>
      </xdr:nvGraphicFramePr>
      <xdr:xfrm>
        <a:off x="0" y="4438650"/>
        <a:ext cx="1924050" cy="2257425"/>
      </xdr:xfrm>
      <a:graphic>
        <a:graphicData uri="http://schemas.openxmlformats.org/drawingml/2006/chart">
          <c:chart xmlns:c="http://schemas.openxmlformats.org/drawingml/2006/chart" r:id="rId1"/>
        </a:graphicData>
      </a:graphic>
    </xdr:graphicFrame>
    <xdr:clientData/>
  </xdr:twoCellAnchor>
  <xdr:twoCellAnchor>
    <xdr:from>
      <xdr:col>3</xdr:col>
      <xdr:colOff>200025</xdr:colOff>
      <xdr:row>42</xdr:row>
      <xdr:rowOff>66675</xdr:rowOff>
    </xdr:from>
    <xdr:to>
      <xdr:col>6</xdr:col>
      <xdr:colOff>47625</xdr:colOff>
      <xdr:row>48</xdr:row>
      <xdr:rowOff>266700</xdr:rowOff>
    </xdr:to>
    <xdr:graphicFrame>
      <xdr:nvGraphicFramePr>
        <xdr:cNvPr id="10" name="Chart 17"/>
        <xdr:cNvGraphicFramePr/>
      </xdr:nvGraphicFramePr>
      <xdr:xfrm>
        <a:off x="1990725" y="4457700"/>
        <a:ext cx="1933575" cy="2238375"/>
      </xdr:xfrm>
      <a:graphic>
        <a:graphicData uri="http://schemas.openxmlformats.org/drawingml/2006/chart">
          <c:chart xmlns:c="http://schemas.openxmlformats.org/drawingml/2006/chart" r:id="rId2"/>
        </a:graphicData>
      </a:graphic>
    </xdr:graphicFrame>
    <xdr:clientData/>
  </xdr:twoCellAnchor>
  <xdr:twoCellAnchor>
    <xdr:from>
      <xdr:col>6</xdr:col>
      <xdr:colOff>123825</xdr:colOff>
      <xdr:row>42</xdr:row>
      <xdr:rowOff>57150</xdr:rowOff>
    </xdr:from>
    <xdr:to>
      <xdr:col>8</xdr:col>
      <xdr:colOff>619125</xdr:colOff>
      <xdr:row>48</xdr:row>
      <xdr:rowOff>266700</xdr:rowOff>
    </xdr:to>
    <xdr:graphicFrame>
      <xdr:nvGraphicFramePr>
        <xdr:cNvPr id="11" name="Chart 18"/>
        <xdr:cNvGraphicFramePr/>
      </xdr:nvGraphicFramePr>
      <xdr:xfrm>
        <a:off x="4000500" y="4448175"/>
        <a:ext cx="1924050" cy="2247900"/>
      </xdr:xfrm>
      <a:graphic>
        <a:graphicData uri="http://schemas.openxmlformats.org/drawingml/2006/chart">
          <c:chart xmlns:c="http://schemas.openxmlformats.org/drawingml/2006/chart" r:id="rId3"/>
        </a:graphicData>
      </a:graphic>
    </xdr:graphicFrame>
    <xdr:clientData/>
  </xdr:twoCellAnchor>
  <xdr:twoCellAnchor>
    <xdr:from>
      <xdr:col>8</xdr:col>
      <xdr:colOff>657225</xdr:colOff>
      <xdr:row>42</xdr:row>
      <xdr:rowOff>66675</xdr:rowOff>
    </xdr:from>
    <xdr:to>
      <xdr:col>11</xdr:col>
      <xdr:colOff>438150</xdr:colOff>
      <xdr:row>48</xdr:row>
      <xdr:rowOff>266700</xdr:rowOff>
    </xdr:to>
    <xdr:graphicFrame>
      <xdr:nvGraphicFramePr>
        <xdr:cNvPr id="12" name="Chart 19"/>
        <xdr:cNvGraphicFramePr/>
      </xdr:nvGraphicFramePr>
      <xdr:xfrm>
        <a:off x="5962650" y="4457700"/>
        <a:ext cx="1924050" cy="2238375"/>
      </xdr:xfrm>
      <a:graphic>
        <a:graphicData uri="http://schemas.openxmlformats.org/drawingml/2006/chart">
          <c:chart xmlns:c="http://schemas.openxmlformats.org/drawingml/2006/chart" r:id="rId4"/>
        </a:graphicData>
      </a:graphic>
    </xdr:graphicFrame>
    <xdr:clientData/>
  </xdr:twoCellAnchor>
  <xdr:twoCellAnchor>
    <xdr:from>
      <xdr:col>11</xdr:col>
      <xdr:colOff>485775</xdr:colOff>
      <xdr:row>42</xdr:row>
      <xdr:rowOff>57150</xdr:rowOff>
    </xdr:from>
    <xdr:to>
      <xdr:col>14</xdr:col>
      <xdr:colOff>257175</xdr:colOff>
      <xdr:row>48</xdr:row>
      <xdr:rowOff>266700</xdr:rowOff>
    </xdr:to>
    <xdr:graphicFrame>
      <xdr:nvGraphicFramePr>
        <xdr:cNvPr id="13" name="Chart 20"/>
        <xdr:cNvGraphicFramePr/>
      </xdr:nvGraphicFramePr>
      <xdr:xfrm>
        <a:off x="7934325" y="4448175"/>
        <a:ext cx="1914525" cy="2247900"/>
      </xdr:xfrm>
      <a:graphic>
        <a:graphicData uri="http://schemas.openxmlformats.org/drawingml/2006/chart">
          <c:chart xmlns:c="http://schemas.openxmlformats.org/drawingml/2006/chart" r:id="rId5"/>
        </a:graphicData>
      </a:graphic>
    </xdr:graphicFrame>
    <xdr:clientData/>
  </xdr:twoCellAnchor>
  <xdr:twoCellAnchor>
    <xdr:from>
      <xdr:col>14</xdr:col>
      <xdr:colOff>314325</xdr:colOff>
      <xdr:row>42</xdr:row>
      <xdr:rowOff>57150</xdr:rowOff>
    </xdr:from>
    <xdr:to>
      <xdr:col>17</xdr:col>
      <xdr:colOff>47625</xdr:colOff>
      <xdr:row>48</xdr:row>
      <xdr:rowOff>266700</xdr:rowOff>
    </xdr:to>
    <xdr:graphicFrame>
      <xdr:nvGraphicFramePr>
        <xdr:cNvPr id="14" name="Chart 21"/>
        <xdr:cNvGraphicFramePr/>
      </xdr:nvGraphicFramePr>
      <xdr:xfrm>
        <a:off x="9906000" y="4448175"/>
        <a:ext cx="1924050" cy="2247900"/>
      </xdr:xfrm>
      <a:graphic>
        <a:graphicData uri="http://schemas.openxmlformats.org/drawingml/2006/chart">
          <c:chart xmlns:c="http://schemas.openxmlformats.org/drawingml/2006/chart" r:id="rId6"/>
        </a:graphicData>
      </a:graphic>
    </xdr:graphicFrame>
    <xdr:clientData/>
  </xdr:twoCellAnchor>
  <xdr:twoCellAnchor>
    <xdr:from>
      <xdr:col>17</xdr:col>
      <xdr:colOff>104775</xdr:colOff>
      <xdr:row>42</xdr:row>
      <xdr:rowOff>57150</xdr:rowOff>
    </xdr:from>
    <xdr:to>
      <xdr:col>19</xdr:col>
      <xdr:colOff>676275</xdr:colOff>
      <xdr:row>49</xdr:row>
      <xdr:rowOff>0</xdr:rowOff>
    </xdr:to>
    <xdr:graphicFrame>
      <xdr:nvGraphicFramePr>
        <xdr:cNvPr id="15" name="Chart 22"/>
        <xdr:cNvGraphicFramePr/>
      </xdr:nvGraphicFramePr>
      <xdr:xfrm>
        <a:off x="11887200" y="4448175"/>
        <a:ext cx="1943100" cy="2257425"/>
      </xdr:xfrm>
      <a:graphic>
        <a:graphicData uri="http://schemas.openxmlformats.org/drawingml/2006/chart">
          <c:chart xmlns:c="http://schemas.openxmlformats.org/drawingml/2006/chart" r:id="rId7"/>
        </a:graphicData>
      </a:graphic>
    </xdr:graphicFrame>
    <xdr:clientData/>
  </xdr:twoCellAnchor>
  <xdr:twoCellAnchor>
    <xdr:from>
      <xdr:col>17</xdr:col>
      <xdr:colOff>247650</xdr:colOff>
      <xdr:row>48</xdr:row>
      <xdr:rowOff>85725</xdr:rowOff>
    </xdr:from>
    <xdr:to>
      <xdr:col>18</xdr:col>
      <xdr:colOff>9525</xdr:colOff>
      <xdr:row>49</xdr:row>
      <xdr:rowOff>0</xdr:rowOff>
    </xdr:to>
    <xdr:sp>
      <xdr:nvSpPr>
        <xdr:cNvPr id="16" name="TextBox 23"/>
        <xdr:cNvSpPr txBox="1">
          <a:spLocks noChangeArrowheads="1"/>
        </xdr:cNvSpPr>
      </xdr:nvSpPr>
      <xdr:spPr>
        <a:xfrm>
          <a:off x="12030075" y="651510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11</xdr:col>
      <xdr:colOff>619125</xdr:colOff>
      <xdr:row>48</xdr:row>
      <xdr:rowOff>66675</xdr:rowOff>
    </xdr:from>
    <xdr:to>
      <xdr:col>12</xdr:col>
      <xdr:colOff>323850</xdr:colOff>
      <xdr:row>48</xdr:row>
      <xdr:rowOff>257175</xdr:rowOff>
    </xdr:to>
    <xdr:sp>
      <xdr:nvSpPr>
        <xdr:cNvPr id="17" name="TextBox 24"/>
        <xdr:cNvSpPr txBox="1">
          <a:spLocks noChangeArrowheads="1"/>
        </xdr:cNvSpPr>
      </xdr:nvSpPr>
      <xdr:spPr>
        <a:xfrm>
          <a:off x="8067675" y="649605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14</xdr:col>
      <xdr:colOff>419100</xdr:colOff>
      <xdr:row>48</xdr:row>
      <xdr:rowOff>66675</xdr:rowOff>
    </xdr:from>
    <xdr:to>
      <xdr:col>15</xdr:col>
      <xdr:colOff>123825</xdr:colOff>
      <xdr:row>48</xdr:row>
      <xdr:rowOff>257175</xdr:rowOff>
    </xdr:to>
    <xdr:sp>
      <xdr:nvSpPr>
        <xdr:cNvPr id="18" name="TextBox 25"/>
        <xdr:cNvSpPr txBox="1">
          <a:spLocks noChangeArrowheads="1"/>
        </xdr:cNvSpPr>
      </xdr:nvSpPr>
      <xdr:spPr>
        <a:xfrm>
          <a:off x="10010775" y="649605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6</xdr:col>
      <xdr:colOff>276225</xdr:colOff>
      <xdr:row>48</xdr:row>
      <xdr:rowOff>85725</xdr:rowOff>
    </xdr:from>
    <xdr:to>
      <xdr:col>6</xdr:col>
      <xdr:colOff>695325</xdr:colOff>
      <xdr:row>49</xdr:row>
      <xdr:rowOff>0</xdr:rowOff>
    </xdr:to>
    <xdr:sp>
      <xdr:nvSpPr>
        <xdr:cNvPr id="19" name="TextBox 26"/>
        <xdr:cNvSpPr txBox="1">
          <a:spLocks noChangeArrowheads="1"/>
        </xdr:cNvSpPr>
      </xdr:nvSpPr>
      <xdr:spPr>
        <a:xfrm>
          <a:off x="4152900" y="651510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9</xdr:col>
      <xdr:colOff>57150</xdr:colOff>
      <xdr:row>48</xdr:row>
      <xdr:rowOff>76200</xdr:rowOff>
    </xdr:from>
    <xdr:to>
      <xdr:col>9</xdr:col>
      <xdr:colOff>476250</xdr:colOff>
      <xdr:row>48</xdr:row>
      <xdr:rowOff>266700</xdr:rowOff>
    </xdr:to>
    <xdr:sp>
      <xdr:nvSpPr>
        <xdr:cNvPr id="20" name="TextBox 27"/>
        <xdr:cNvSpPr txBox="1">
          <a:spLocks noChangeArrowheads="1"/>
        </xdr:cNvSpPr>
      </xdr:nvSpPr>
      <xdr:spPr>
        <a:xfrm>
          <a:off x="6076950" y="650557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3</xdr:col>
      <xdr:colOff>333375</xdr:colOff>
      <xdr:row>48</xdr:row>
      <xdr:rowOff>76200</xdr:rowOff>
    </xdr:from>
    <xdr:to>
      <xdr:col>4</xdr:col>
      <xdr:colOff>95250</xdr:colOff>
      <xdr:row>48</xdr:row>
      <xdr:rowOff>266700</xdr:rowOff>
    </xdr:to>
    <xdr:sp>
      <xdr:nvSpPr>
        <xdr:cNvPr id="21" name="TextBox 28"/>
        <xdr:cNvSpPr txBox="1">
          <a:spLocks noChangeArrowheads="1"/>
        </xdr:cNvSpPr>
      </xdr:nvSpPr>
      <xdr:spPr>
        <a:xfrm>
          <a:off x="2124075" y="650557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0</xdr:col>
      <xdr:colOff>142875</xdr:colOff>
      <xdr:row>48</xdr:row>
      <xdr:rowOff>76200</xdr:rowOff>
    </xdr:from>
    <xdr:to>
      <xdr:col>1</xdr:col>
      <xdr:colOff>0</xdr:colOff>
      <xdr:row>48</xdr:row>
      <xdr:rowOff>266700</xdr:rowOff>
    </xdr:to>
    <xdr:sp>
      <xdr:nvSpPr>
        <xdr:cNvPr id="22" name="TextBox 29"/>
        <xdr:cNvSpPr txBox="1">
          <a:spLocks noChangeArrowheads="1"/>
        </xdr:cNvSpPr>
      </xdr:nvSpPr>
      <xdr:spPr>
        <a:xfrm>
          <a:off x="142875" y="650557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17</xdr:col>
      <xdr:colOff>142875</xdr:colOff>
      <xdr:row>42</xdr:row>
      <xdr:rowOff>66675</xdr:rowOff>
    </xdr:from>
    <xdr:to>
      <xdr:col>17</xdr:col>
      <xdr:colOff>628650</xdr:colOff>
      <xdr:row>42</xdr:row>
      <xdr:rowOff>247650</xdr:rowOff>
    </xdr:to>
    <xdr:sp>
      <xdr:nvSpPr>
        <xdr:cNvPr id="23" name="TextBox 30"/>
        <xdr:cNvSpPr txBox="1">
          <a:spLocks noChangeArrowheads="1"/>
        </xdr:cNvSpPr>
      </xdr:nvSpPr>
      <xdr:spPr>
        <a:xfrm>
          <a:off x="11925300" y="4457700"/>
          <a:ext cx="485775" cy="18097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76200</xdr:rowOff>
    </xdr:from>
    <xdr:to>
      <xdr:col>3</xdr:col>
      <xdr:colOff>133350</xdr:colOff>
      <xdr:row>21</xdr:row>
      <xdr:rowOff>381000</xdr:rowOff>
    </xdr:to>
    <xdr:graphicFrame>
      <xdr:nvGraphicFramePr>
        <xdr:cNvPr id="1" name="Chart 8"/>
        <xdr:cNvGraphicFramePr/>
      </xdr:nvGraphicFramePr>
      <xdr:xfrm>
        <a:off x="0" y="5019675"/>
        <a:ext cx="1933575" cy="2162175"/>
      </xdr:xfrm>
      <a:graphic>
        <a:graphicData uri="http://schemas.openxmlformats.org/drawingml/2006/chart">
          <c:chart xmlns:c="http://schemas.openxmlformats.org/drawingml/2006/chart" r:id="rId1"/>
        </a:graphicData>
      </a:graphic>
    </xdr:graphicFrame>
    <xdr:clientData/>
  </xdr:twoCellAnchor>
  <xdr:twoCellAnchor>
    <xdr:from>
      <xdr:col>3</xdr:col>
      <xdr:colOff>200025</xdr:colOff>
      <xdr:row>16</xdr:row>
      <xdr:rowOff>76200</xdr:rowOff>
    </xdr:from>
    <xdr:to>
      <xdr:col>6</xdr:col>
      <xdr:colOff>9525</xdr:colOff>
      <xdr:row>21</xdr:row>
      <xdr:rowOff>381000</xdr:rowOff>
    </xdr:to>
    <xdr:graphicFrame>
      <xdr:nvGraphicFramePr>
        <xdr:cNvPr id="2" name="Chart 9"/>
        <xdr:cNvGraphicFramePr/>
      </xdr:nvGraphicFramePr>
      <xdr:xfrm>
        <a:off x="2000250" y="5019675"/>
        <a:ext cx="1895475" cy="2162175"/>
      </xdr:xfrm>
      <a:graphic>
        <a:graphicData uri="http://schemas.openxmlformats.org/drawingml/2006/chart">
          <c:chart xmlns:c="http://schemas.openxmlformats.org/drawingml/2006/chart" r:id="rId2"/>
        </a:graphicData>
      </a:graphic>
    </xdr:graphicFrame>
    <xdr:clientData/>
  </xdr:twoCellAnchor>
  <xdr:twoCellAnchor>
    <xdr:from>
      <xdr:col>6</xdr:col>
      <xdr:colOff>85725</xdr:colOff>
      <xdr:row>16</xdr:row>
      <xdr:rowOff>85725</xdr:rowOff>
    </xdr:from>
    <xdr:to>
      <xdr:col>8</xdr:col>
      <xdr:colOff>581025</xdr:colOff>
      <xdr:row>21</xdr:row>
      <xdr:rowOff>381000</xdr:rowOff>
    </xdr:to>
    <xdr:graphicFrame>
      <xdr:nvGraphicFramePr>
        <xdr:cNvPr id="3" name="Chart 10"/>
        <xdr:cNvGraphicFramePr/>
      </xdr:nvGraphicFramePr>
      <xdr:xfrm>
        <a:off x="3971925" y="5029200"/>
        <a:ext cx="1924050" cy="2152650"/>
      </xdr:xfrm>
      <a:graphic>
        <a:graphicData uri="http://schemas.openxmlformats.org/drawingml/2006/chart">
          <c:chart xmlns:c="http://schemas.openxmlformats.org/drawingml/2006/chart" r:id="rId3"/>
        </a:graphicData>
      </a:graphic>
    </xdr:graphicFrame>
    <xdr:clientData/>
  </xdr:twoCellAnchor>
  <xdr:twoCellAnchor>
    <xdr:from>
      <xdr:col>8</xdr:col>
      <xdr:colOff>647700</xdr:colOff>
      <xdr:row>16</xdr:row>
      <xdr:rowOff>85725</xdr:rowOff>
    </xdr:from>
    <xdr:to>
      <xdr:col>11</xdr:col>
      <xdr:colOff>419100</xdr:colOff>
      <xdr:row>21</xdr:row>
      <xdr:rowOff>381000</xdr:rowOff>
    </xdr:to>
    <xdr:graphicFrame>
      <xdr:nvGraphicFramePr>
        <xdr:cNvPr id="4" name="Chart 11"/>
        <xdr:cNvGraphicFramePr/>
      </xdr:nvGraphicFramePr>
      <xdr:xfrm>
        <a:off x="5962650" y="5029200"/>
        <a:ext cx="1914525" cy="2152650"/>
      </xdr:xfrm>
      <a:graphic>
        <a:graphicData uri="http://schemas.openxmlformats.org/drawingml/2006/chart">
          <c:chart xmlns:c="http://schemas.openxmlformats.org/drawingml/2006/chart" r:id="rId4"/>
        </a:graphicData>
      </a:graphic>
    </xdr:graphicFrame>
    <xdr:clientData/>
  </xdr:twoCellAnchor>
  <xdr:twoCellAnchor>
    <xdr:from>
      <xdr:col>11</xdr:col>
      <xdr:colOff>485775</xdr:colOff>
      <xdr:row>16</xdr:row>
      <xdr:rowOff>85725</xdr:rowOff>
    </xdr:from>
    <xdr:to>
      <xdr:col>14</xdr:col>
      <xdr:colOff>247650</xdr:colOff>
      <xdr:row>21</xdr:row>
      <xdr:rowOff>381000</xdr:rowOff>
    </xdr:to>
    <xdr:graphicFrame>
      <xdr:nvGraphicFramePr>
        <xdr:cNvPr id="5" name="Chart 12"/>
        <xdr:cNvGraphicFramePr/>
      </xdr:nvGraphicFramePr>
      <xdr:xfrm>
        <a:off x="7943850" y="5029200"/>
        <a:ext cx="1905000" cy="2152650"/>
      </xdr:xfrm>
      <a:graphic>
        <a:graphicData uri="http://schemas.openxmlformats.org/drawingml/2006/chart">
          <c:chart xmlns:c="http://schemas.openxmlformats.org/drawingml/2006/chart" r:id="rId5"/>
        </a:graphicData>
      </a:graphic>
    </xdr:graphicFrame>
    <xdr:clientData/>
  </xdr:twoCellAnchor>
  <xdr:twoCellAnchor>
    <xdr:from>
      <xdr:col>14</xdr:col>
      <xdr:colOff>323850</xdr:colOff>
      <xdr:row>16</xdr:row>
      <xdr:rowOff>95250</xdr:rowOff>
    </xdr:from>
    <xdr:to>
      <xdr:col>17</xdr:col>
      <xdr:colOff>38100</xdr:colOff>
      <xdr:row>22</xdr:row>
      <xdr:rowOff>0</xdr:rowOff>
    </xdr:to>
    <xdr:graphicFrame>
      <xdr:nvGraphicFramePr>
        <xdr:cNvPr id="6" name="Chart 13"/>
        <xdr:cNvGraphicFramePr/>
      </xdr:nvGraphicFramePr>
      <xdr:xfrm>
        <a:off x="9925050" y="5038725"/>
        <a:ext cx="1905000" cy="2152650"/>
      </xdr:xfrm>
      <a:graphic>
        <a:graphicData uri="http://schemas.openxmlformats.org/drawingml/2006/chart">
          <c:chart xmlns:c="http://schemas.openxmlformats.org/drawingml/2006/chart" r:id="rId6"/>
        </a:graphicData>
      </a:graphic>
    </xdr:graphicFrame>
    <xdr:clientData/>
  </xdr:twoCellAnchor>
  <xdr:twoCellAnchor>
    <xdr:from>
      <xdr:col>17</xdr:col>
      <xdr:colOff>95250</xdr:colOff>
      <xdr:row>16</xdr:row>
      <xdr:rowOff>85725</xdr:rowOff>
    </xdr:from>
    <xdr:to>
      <xdr:col>19</xdr:col>
      <xdr:colOff>666750</xdr:colOff>
      <xdr:row>22</xdr:row>
      <xdr:rowOff>0</xdr:rowOff>
    </xdr:to>
    <xdr:graphicFrame>
      <xdr:nvGraphicFramePr>
        <xdr:cNvPr id="7" name="Chart 14"/>
        <xdr:cNvGraphicFramePr/>
      </xdr:nvGraphicFramePr>
      <xdr:xfrm>
        <a:off x="11887200" y="5029200"/>
        <a:ext cx="1943100" cy="21621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xdr:row>
      <xdr:rowOff>66675</xdr:rowOff>
    </xdr:from>
    <xdr:to>
      <xdr:col>19</xdr:col>
      <xdr:colOff>676275</xdr:colOff>
      <xdr:row>16</xdr:row>
      <xdr:rowOff>38100</xdr:rowOff>
    </xdr:to>
    <xdr:grpSp>
      <xdr:nvGrpSpPr>
        <xdr:cNvPr id="8" name="Group 15"/>
        <xdr:cNvGrpSpPr>
          <a:grpSpLocks/>
        </xdr:cNvGrpSpPr>
      </xdr:nvGrpSpPr>
      <xdr:grpSpPr>
        <a:xfrm>
          <a:off x="0" y="4581525"/>
          <a:ext cx="13839825" cy="400050"/>
          <a:chOff x="2" y="526"/>
          <a:chExt cx="1162" cy="45"/>
        </a:xfrm>
        <a:solidFill>
          <a:srgbClr val="FFFFFF"/>
        </a:solidFill>
      </xdr:grpSpPr>
      <xdr:sp>
        <xdr:nvSpPr>
          <xdr:cNvPr id="9" name="TextBox 16"/>
          <xdr:cNvSpPr txBox="1">
            <a:spLocks noChangeArrowheads="1"/>
          </xdr:cNvSpPr>
        </xdr:nvSpPr>
        <xdr:spPr>
          <a:xfrm>
            <a:off x="2"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手 腕 能 力</a:t>
            </a:r>
          </a:p>
        </xdr:txBody>
      </xdr:sp>
      <xdr:sp>
        <xdr:nvSpPr>
          <xdr:cNvPr id="10" name="TextBox 17"/>
          <xdr:cNvSpPr txBox="1">
            <a:spLocks noChangeArrowheads="1"/>
          </xdr:cNvSpPr>
        </xdr:nvSpPr>
        <xdr:spPr>
          <a:xfrm>
            <a:off x="168"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体　　力</a:t>
            </a:r>
          </a:p>
        </xdr:txBody>
      </xdr:sp>
      <xdr:sp>
        <xdr:nvSpPr>
          <xdr:cNvPr id="11" name="TextBox 18"/>
          <xdr:cNvSpPr txBox="1">
            <a:spLocks noChangeArrowheads="1"/>
          </xdr:cNvSpPr>
        </xdr:nvSpPr>
        <xdr:spPr>
          <a:xfrm>
            <a:off x="334"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作業意欲持続等</a:t>
            </a:r>
          </a:p>
        </xdr:txBody>
      </xdr:sp>
      <xdr:sp>
        <xdr:nvSpPr>
          <xdr:cNvPr id="12" name="TextBox 19"/>
          <xdr:cNvSpPr txBox="1">
            <a:spLocks noChangeArrowheads="1"/>
          </xdr:cNvSpPr>
        </xdr:nvSpPr>
        <xdr:spPr>
          <a:xfrm>
            <a:off x="500" y="526"/>
            <a:ext cx="166" cy="45"/>
          </a:xfrm>
          <a:prstGeom prst="rect">
            <a:avLst/>
          </a:prstGeom>
          <a:solidFill>
            <a:srgbClr val="FFFF99"/>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人 間 関 係</a:t>
            </a:r>
          </a:p>
        </xdr:txBody>
      </xdr:sp>
      <xdr:sp>
        <xdr:nvSpPr>
          <xdr:cNvPr id="13" name="TextBox 20"/>
          <xdr:cNvSpPr txBox="1">
            <a:spLocks noChangeArrowheads="1"/>
          </xdr:cNvSpPr>
        </xdr:nvSpPr>
        <xdr:spPr>
          <a:xfrm>
            <a:off x="666"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社 会 常 識</a:t>
            </a:r>
          </a:p>
        </xdr:txBody>
      </xdr:sp>
      <xdr:sp>
        <xdr:nvSpPr>
          <xdr:cNvPr id="14" name="TextBox 21"/>
          <xdr:cNvSpPr txBox="1">
            <a:spLocks noChangeArrowheads="1"/>
          </xdr:cNvSpPr>
        </xdr:nvSpPr>
        <xdr:spPr>
          <a:xfrm>
            <a:off x="832" y="526"/>
            <a:ext cx="166" cy="45"/>
          </a:xfrm>
          <a:prstGeom prst="rect">
            <a:avLst/>
          </a:prstGeom>
          <a:solidFill>
            <a:srgbClr val="CCFFCC"/>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全　評　価</a:t>
            </a:r>
          </a:p>
        </xdr:txBody>
      </xdr:sp>
      <xdr:sp>
        <xdr:nvSpPr>
          <xdr:cNvPr id="15" name="TextBox 22"/>
          <xdr:cNvSpPr txBox="1">
            <a:spLocks noChangeArrowheads="1"/>
          </xdr:cNvSpPr>
        </xdr:nvSpPr>
        <xdr:spPr>
          <a:xfrm>
            <a:off x="998" y="526"/>
            <a:ext cx="166" cy="4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200" b="1" i="0" u="none" baseline="0">
                <a:latin typeface="ＭＳ 明朝"/>
                <a:ea typeface="ＭＳ 明朝"/>
                <a:cs typeface="ＭＳ 明朝"/>
              </a:rPr>
              <a:t>障害程度区分別
時給</a:t>
            </a:r>
          </a:p>
        </xdr:txBody>
      </xdr:sp>
    </xdr:grpSp>
    <xdr:clientData/>
  </xdr:twoCellAnchor>
  <xdr:twoCellAnchor>
    <xdr:from>
      <xdr:col>17</xdr:col>
      <xdr:colOff>142875</xdr:colOff>
      <xdr:row>16</xdr:row>
      <xdr:rowOff>95250</xdr:rowOff>
    </xdr:from>
    <xdr:to>
      <xdr:col>17</xdr:col>
      <xdr:colOff>628650</xdr:colOff>
      <xdr:row>16</xdr:row>
      <xdr:rowOff>276225</xdr:rowOff>
    </xdr:to>
    <xdr:sp>
      <xdr:nvSpPr>
        <xdr:cNvPr id="16" name="TextBox 23"/>
        <xdr:cNvSpPr txBox="1">
          <a:spLocks noChangeArrowheads="1"/>
        </xdr:cNvSpPr>
      </xdr:nvSpPr>
      <xdr:spPr>
        <a:xfrm>
          <a:off x="11934825" y="5038725"/>
          <a:ext cx="485775" cy="18097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(円)</a:t>
          </a:r>
        </a:p>
      </xdr:txBody>
    </xdr:sp>
    <xdr:clientData/>
  </xdr:twoCellAnchor>
  <xdr:twoCellAnchor>
    <xdr:from>
      <xdr:col>17</xdr:col>
      <xdr:colOff>219075</xdr:colOff>
      <xdr:row>21</xdr:row>
      <xdr:rowOff>200025</xdr:rowOff>
    </xdr:from>
    <xdr:to>
      <xdr:col>17</xdr:col>
      <xdr:colOff>638175</xdr:colOff>
      <xdr:row>22</xdr:row>
      <xdr:rowOff>0</xdr:rowOff>
    </xdr:to>
    <xdr:sp>
      <xdr:nvSpPr>
        <xdr:cNvPr id="17" name="TextBox 24"/>
        <xdr:cNvSpPr txBox="1">
          <a:spLocks noChangeArrowheads="1"/>
        </xdr:cNvSpPr>
      </xdr:nvSpPr>
      <xdr:spPr>
        <a:xfrm>
          <a:off x="12011025" y="700087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11</xdr:col>
      <xdr:colOff>590550</xdr:colOff>
      <xdr:row>21</xdr:row>
      <xdr:rowOff>190500</xdr:rowOff>
    </xdr:from>
    <xdr:to>
      <xdr:col>12</xdr:col>
      <xdr:colOff>295275</xdr:colOff>
      <xdr:row>21</xdr:row>
      <xdr:rowOff>381000</xdr:rowOff>
    </xdr:to>
    <xdr:sp>
      <xdr:nvSpPr>
        <xdr:cNvPr id="18" name="TextBox 25"/>
        <xdr:cNvSpPr txBox="1">
          <a:spLocks noChangeArrowheads="1"/>
        </xdr:cNvSpPr>
      </xdr:nvSpPr>
      <xdr:spPr>
        <a:xfrm>
          <a:off x="8048625" y="699135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14</xdr:col>
      <xdr:colOff>419100</xdr:colOff>
      <xdr:row>21</xdr:row>
      <xdr:rowOff>200025</xdr:rowOff>
    </xdr:from>
    <xdr:to>
      <xdr:col>15</xdr:col>
      <xdr:colOff>123825</xdr:colOff>
      <xdr:row>22</xdr:row>
      <xdr:rowOff>0</xdr:rowOff>
    </xdr:to>
    <xdr:sp>
      <xdr:nvSpPr>
        <xdr:cNvPr id="19" name="TextBox 26"/>
        <xdr:cNvSpPr txBox="1">
          <a:spLocks noChangeArrowheads="1"/>
        </xdr:cNvSpPr>
      </xdr:nvSpPr>
      <xdr:spPr>
        <a:xfrm>
          <a:off x="10020300" y="700087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6</xdr:col>
      <xdr:colOff>180975</xdr:colOff>
      <xdr:row>21</xdr:row>
      <xdr:rowOff>200025</xdr:rowOff>
    </xdr:from>
    <xdr:to>
      <xdr:col>6</xdr:col>
      <xdr:colOff>590550</xdr:colOff>
      <xdr:row>22</xdr:row>
      <xdr:rowOff>0</xdr:rowOff>
    </xdr:to>
    <xdr:sp>
      <xdr:nvSpPr>
        <xdr:cNvPr id="20" name="TextBox 27"/>
        <xdr:cNvSpPr txBox="1">
          <a:spLocks noChangeArrowheads="1"/>
        </xdr:cNvSpPr>
      </xdr:nvSpPr>
      <xdr:spPr>
        <a:xfrm>
          <a:off x="4067175" y="700087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9</xdr:col>
      <xdr:colOff>38100</xdr:colOff>
      <xdr:row>21</xdr:row>
      <xdr:rowOff>190500</xdr:rowOff>
    </xdr:from>
    <xdr:to>
      <xdr:col>9</xdr:col>
      <xdr:colOff>447675</xdr:colOff>
      <xdr:row>21</xdr:row>
      <xdr:rowOff>381000</xdr:rowOff>
    </xdr:to>
    <xdr:sp>
      <xdr:nvSpPr>
        <xdr:cNvPr id="21" name="TextBox 28"/>
        <xdr:cNvSpPr txBox="1">
          <a:spLocks noChangeArrowheads="1"/>
        </xdr:cNvSpPr>
      </xdr:nvSpPr>
      <xdr:spPr>
        <a:xfrm>
          <a:off x="6067425" y="699135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3</xdr:col>
      <xdr:colOff>295275</xdr:colOff>
      <xdr:row>21</xdr:row>
      <xdr:rowOff>200025</xdr:rowOff>
    </xdr:from>
    <xdr:to>
      <xdr:col>4</xdr:col>
      <xdr:colOff>57150</xdr:colOff>
      <xdr:row>22</xdr:row>
      <xdr:rowOff>0</xdr:rowOff>
    </xdr:to>
    <xdr:sp>
      <xdr:nvSpPr>
        <xdr:cNvPr id="22" name="TextBox 29"/>
        <xdr:cNvSpPr txBox="1">
          <a:spLocks noChangeArrowheads="1"/>
        </xdr:cNvSpPr>
      </xdr:nvSpPr>
      <xdr:spPr>
        <a:xfrm>
          <a:off x="2095500" y="700087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0</xdr:col>
      <xdr:colOff>76200</xdr:colOff>
      <xdr:row>21</xdr:row>
      <xdr:rowOff>200025</xdr:rowOff>
    </xdr:from>
    <xdr:to>
      <xdr:col>0</xdr:col>
      <xdr:colOff>485775</xdr:colOff>
      <xdr:row>22</xdr:row>
      <xdr:rowOff>0</xdr:rowOff>
    </xdr:to>
    <xdr:sp>
      <xdr:nvSpPr>
        <xdr:cNvPr id="23" name="TextBox 30"/>
        <xdr:cNvSpPr txBox="1">
          <a:spLocks noChangeArrowheads="1"/>
        </xdr:cNvSpPr>
      </xdr:nvSpPr>
      <xdr:spPr>
        <a:xfrm>
          <a:off x="76200" y="700087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97</xdr:row>
      <xdr:rowOff>28575</xdr:rowOff>
    </xdr:from>
    <xdr:to>
      <xdr:col>20</xdr:col>
      <xdr:colOff>647700</xdr:colOff>
      <xdr:row>104</xdr:row>
      <xdr:rowOff>285750</xdr:rowOff>
    </xdr:to>
    <xdr:graphicFrame>
      <xdr:nvGraphicFramePr>
        <xdr:cNvPr id="1" name="Chart 4"/>
        <xdr:cNvGraphicFramePr/>
      </xdr:nvGraphicFramePr>
      <xdr:xfrm>
        <a:off x="10658475" y="38100"/>
        <a:ext cx="3552825" cy="2038350"/>
      </xdr:xfrm>
      <a:graphic>
        <a:graphicData uri="http://schemas.openxmlformats.org/drawingml/2006/chart">
          <c:chart xmlns:c="http://schemas.openxmlformats.org/drawingml/2006/chart" r:id="rId1"/>
        </a:graphicData>
      </a:graphic>
    </xdr:graphicFrame>
    <xdr:clientData/>
  </xdr:twoCellAnchor>
  <xdr:twoCellAnchor>
    <xdr:from>
      <xdr:col>16</xdr:col>
      <xdr:colOff>123825</xdr:colOff>
      <xdr:row>114</xdr:row>
      <xdr:rowOff>9525</xdr:rowOff>
    </xdr:from>
    <xdr:to>
      <xdr:col>20</xdr:col>
      <xdr:colOff>676275</xdr:colOff>
      <xdr:row>122</xdr:row>
      <xdr:rowOff>0</xdr:rowOff>
    </xdr:to>
    <xdr:graphicFrame>
      <xdr:nvGraphicFramePr>
        <xdr:cNvPr id="2" name="Chart 5"/>
        <xdr:cNvGraphicFramePr/>
      </xdr:nvGraphicFramePr>
      <xdr:xfrm>
        <a:off x="12020550" y="5048250"/>
        <a:ext cx="2219325" cy="2362200"/>
      </xdr:xfrm>
      <a:graphic>
        <a:graphicData uri="http://schemas.openxmlformats.org/drawingml/2006/chart">
          <c:chart xmlns:c="http://schemas.openxmlformats.org/drawingml/2006/chart" r:id="rId2"/>
        </a:graphicData>
      </a:graphic>
    </xdr:graphicFrame>
    <xdr:clientData/>
  </xdr:twoCellAnchor>
  <xdr:twoCellAnchor>
    <xdr:from>
      <xdr:col>14</xdr:col>
      <xdr:colOff>381000</xdr:colOff>
      <xdr:row>104</xdr:row>
      <xdr:rowOff>76200</xdr:rowOff>
    </xdr:from>
    <xdr:to>
      <xdr:col>15</xdr:col>
      <xdr:colOff>47625</xdr:colOff>
      <xdr:row>104</xdr:row>
      <xdr:rowOff>266700</xdr:rowOff>
    </xdr:to>
    <xdr:sp>
      <xdr:nvSpPr>
        <xdr:cNvPr id="3" name="TextBox 7"/>
        <xdr:cNvSpPr txBox="1">
          <a:spLocks noChangeArrowheads="1"/>
        </xdr:cNvSpPr>
      </xdr:nvSpPr>
      <xdr:spPr>
        <a:xfrm>
          <a:off x="10772775" y="1866900"/>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14</xdr:col>
      <xdr:colOff>295275</xdr:colOff>
      <xdr:row>97</xdr:row>
      <xdr:rowOff>28575</xdr:rowOff>
    </xdr:from>
    <xdr:to>
      <xdr:col>14</xdr:col>
      <xdr:colOff>714375</xdr:colOff>
      <xdr:row>97</xdr:row>
      <xdr:rowOff>219075</xdr:rowOff>
    </xdr:to>
    <xdr:sp>
      <xdr:nvSpPr>
        <xdr:cNvPr id="4" name="TextBox 8"/>
        <xdr:cNvSpPr txBox="1">
          <a:spLocks noChangeArrowheads="1"/>
        </xdr:cNvSpPr>
      </xdr:nvSpPr>
      <xdr:spPr>
        <a:xfrm>
          <a:off x="10687050" y="38100"/>
          <a:ext cx="419100" cy="1905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(ｈ)</a:t>
          </a:r>
        </a:p>
      </xdr:txBody>
    </xdr:sp>
    <xdr:clientData/>
  </xdr:twoCellAnchor>
  <xdr:twoCellAnchor>
    <xdr:from>
      <xdr:col>16</xdr:col>
      <xdr:colOff>219075</xdr:colOff>
      <xdr:row>121</xdr:row>
      <xdr:rowOff>161925</xdr:rowOff>
    </xdr:from>
    <xdr:to>
      <xdr:col>16</xdr:col>
      <xdr:colOff>638175</xdr:colOff>
      <xdr:row>121</xdr:row>
      <xdr:rowOff>352425</xdr:rowOff>
    </xdr:to>
    <xdr:sp>
      <xdr:nvSpPr>
        <xdr:cNvPr id="5" name="TextBox 9"/>
        <xdr:cNvSpPr txBox="1">
          <a:spLocks noChangeArrowheads="1"/>
        </xdr:cNvSpPr>
      </xdr:nvSpPr>
      <xdr:spPr>
        <a:xfrm>
          <a:off x="12115800" y="721042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項目</a:t>
          </a:r>
        </a:p>
      </xdr:txBody>
    </xdr:sp>
    <xdr:clientData/>
  </xdr:twoCellAnchor>
  <xdr:twoCellAnchor>
    <xdr:from>
      <xdr:col>14</xdr:col>
      <xdr:colOff>266700</xdr:colOff>
      <xdr:row>104</xdr:row>
      <xdr:rowOff>342900</xdr:rowOff>
    </xdr:from>
    <xdr:to>
      <xdr:col>20</xdr:col>
      <xdr:colOff>619125</xdr:colOff>
      <xdr:row>111</xdr:row>
      <xdr:rowOff>0</xdr:rowOff>
    </xdr:to>
    <xdr:graphicFrame>
      <xdr:nvGraphicFramePr>
        <xdr:cNvPr id="6" name="Chart 12"/>
        <xdr:cNvGraphicFramePr/>
      </xdr:nvGraphicFramePr>
      <xdr:xfrm>
        <a:off x="10658475" y="2133600"/>
        <a:ext cx="3524250" cy="2124075"/>
      </xdr:xfrm>
      <a:graphic>
        <a:graphicData uri="http://schemas.openxmlformats.org/drawingml/2006/chart">
          <c:chart xmlns:c="http://schemas.openxmlformats.org/drawingml/2006/chart" r:id="rId3"/>
        </a:graphicData>
      </a:graphic>
    </xdr:graphicFrame>
    <xdr:clientData/>
  </xdr:twoCellAnchor>
  <xdr:twoCellAnchor>
    <xdr:from>
      <xdr:col>14</xdr:col>
      <xdr:colOff>419100</xdr:colOff>
      <xdr:row>110</xdr:row>
      <xdr:rowOff>142875</xdr:rowOff>
    </xdr:from>
    <xdr:to>
      <xdr:col>15</xdr:col>
      <xdr:colOff>85725</xdr:colOff>
      <xdr:row>110</xdr:row>
      <xdr:rowOff>333375</xdr:rowOff>
    </xdr:to>
    <xdr:sp>
      <xdr:nvSpPr>
        <xdr:cNvPr id="7" name="TextBox 6"/>
        <xdr:cNvSpPr txBox="1">
          <a:spLocks noChangeArrowheads="1"/>
        </xdr:cNvSpPr>
      </xdr:nvSpPr>
      <xdr:spPr>
        <a:xfrm>
          <a:off x="10810875" y="4048125"/>
          <a:ext cx="419100" cy="190500"/>
        </a:xfrm>
        <a:prstGeom prst="rect">
          <a:avLst/>
        </a:prstGeom>
        <a:noFill/>
        <a:ln w="9525" cmpd="sng">
          <a:noFill/>
        </a:ln>
      </xdr:spPr>
      <xdr:txBody>
        <a:bodyPr vertOverflow="clip" wrap="square"/>
        <a:p>
          <a:pPr algn="l">
            <a:defRPr/>
          </a:pPr>
          <a:r>
            <a:rPr lang="en-US" cap="none" sz="900" b="0" i="0" u="none" baseline="0">
              <a:latin typeface="ＭＳ 明朝"/>
              <a:ea typeface="ＭＳ 明朝"/>
              <a:cs typeface="ＭＳ 明朝"/>
            </a:rPr>
            <a:t>区分</a:t>
          </a:r>
        </a:p>
      </xdr:txBody>
    </xdr:sp>
    <xdr:clientData/>
  </xdr:twoCellAnchor>
  <xdr:twoCellAnchor>
    <xdr:from>
      <xdr:col>16</xdr:col>
      <xdr:colOff>247650</xdr:colOff>
      <xdr:row>105</xdr:row>
      <xdr:rowOff>247650</xdr:rowOff>
    </xdr:from>
    <xdr:to>
      <xdr:col>20</xdr:col>
      <xdr:colOff>561975</xdr:colOff>
      <xdr:row>106</xdr:row>
      <xdr:rowOff>180975</xdr:rowOff>
    </xdr:to>
    <xdr:sp>
      <xdr:nvSpPr>
        <xdr:cNvPr id="8" name="TextBox 11"/>
        <xdr:cNvSpPr txBox="1">
          <a:spLocks noChangeArrowheads="1"/>
        </xdr:cNvSpPr>
      </xdr:nvSpPr>
      <xdr:spPr>
        <a:xfrm>
          <a:off x="12144375" y="2390775"/>
          <a:ext cx="1981200"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明朝"/>
              <a:ea typeface="ＭＳ 明朝"/>
              <a:cs typeface="ＭＳ 明朝"/>
            </a:rPr>
            <a:t>②区分別男女別賃金</a:t>
          </a:r>
        </a:p>
      </xdr:txBody>
    </xdr:sp>
    <xdr:clientData/>
  </xdr:twoCellAnchor>
  <xdr:twoCellAnchor>
    <xdr:from>
      <xdr:col>14</xdr:col>
      <xdr:colOff>295275</xdr:colOff>
      <xdr:row>105</xdr:row>
      <xdr:rowOff>9525</xdr:rowOff>
    </xdr:from>
    <xdr:to>
      <xdr:col>14</xdr:col>
      <xdr:colOff>714375</xdr:colOff>
      <xdr:row>105</xdr:row>
      <xdr:rowOff>200025</xdr:rowOff>
    </xdr:to>
    <xdr:sp>
      <xdr:nvSpPr>
        <xdr:cNvPr id="9" name="TextBox 13"/>
        <xdr:cNvSpPr txBox="1">
          <a:spLocks noChangeArrowheads="1"/>
        </xdr:cNvSpPr>
      </xdr:nvSpPr>
      <xdr:spPr>
        <a:xfrm>
          <a:off x="10687050" y="2152650"/>
          <a:ext cx="419100" cy="1905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(円)</a:t>
          </a:r>
        </a:p>
      </xdr:txBody>
    </xdr:sp>
    <xdr:clientData/>
  </xdr:twoCellAnchor>
  <xdr:twoCellAnchor>
    <xdr:from>
      <xdr:col>16</xdr:col>
      <xdr:colOff>247650</xdr:colOff>
      <xdr:row>97</xdr:row>
      <xdr:rowOff>219075</xdr:rowOff>
    </xdr:from>
    <xdr:to>
      <xdr:col>20</xdr:col>
      <xdr:colOff>581025</xdr:colOff>
      <xdr:row>98</xdr:row>
      <xdr:rowOff>114300</xdr:rowOff>
    </xdr:to>
    <xdr:sp>
      <xdr:nvSpPr>
        <xdr:cNvPr id="10" name="TextBox 14"/>
        <xdr:cNvSpPr txBox="1">
          <a:spLocks noChangeArrowheads="1"/>
        </xdr:cNvSpPr>
      </xdr:nvSpPr>
      <xdr:spPr>
        <a:xfrm>
          <a:off x="12144375" y="228600"/>
          <a:ext cx="20002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明朝"/>
              <a:ea typeface="ＭＳ 明朝"/>
              <a:cs typeface="ＭＳ 明朝"/>
            </a:rPr>
            <a:t>①区分別週労働時間</a:t>
          </a:r>
        </a:p>
      </xdr:txBody>
    </xdr:sp>
    <xdr:clientData/>
  </xdr:twoCellAnchor>
  <xdr:twoCellAnchor>
    <xdr:from>
      <xdr:col>16</xdr:col>
      <xdr:colOff>523875</xdr:colOff>
      <xdr:row>113</xdr:row>
      <xdr:rowOff>104775</xdr:rowOff>
    </xdr:from>
    <xdr:to>
      <xdr:col>20</xdr:col>
      <xdr:colOff>323850</xdr:colOff>
      <xdr:row>113</xdr:row>
      <xdr:rowOff>342900</xdr:rowOff>
    </xdr:to>
    <xdr:sp>
      <xdr:nvSpPr>
        <xdr:cNvPr id="11" name="TextBox 15"/>
        <xdr:cNvSpPr txBox="1">
          <a:spLocks noChangeArrowheads="1"/>
        </xdr:cNvSpPr>
      </xdr:nvSpPr>
      <xdr:spPr>
        <a:xfrm>
          <a:off x="12420600" y="4791075"/>
          <a:ext cx="1466850" cy="238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明朝"/>
              <a:ea typeface="ＭＳ 明朝"/>
              <a:cs typeface="ＭＳ 明朝"/>
            </a:rPr>
            <a:t>評価項目別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L126"/>
  <sheetViews>
    <sheetView showGridLines="0" showZeros="0" tabSelected="1" view="pageBreakPreview" zoomScaleSheetLayoutView="100" workbookViewId="0" topLeftCell="A1">
      <selection activeCell="G10" sqref="G10:G18"/>
    </sheetView>
  </sheetViews>
  <sheetFormatPr defaultColWidth="8.796875" defaultRowHeight="14.25" customHeight="1"/>
  <cols>
    <col min="1" max="1" width="6.5" style="486" customWidth="1"/>
    <col min="2" max="2" width="13.59765625" style="421" customWidth="1"/>
    <col min="3" max="3" width="8.59765625" style="421" customWidth="1"/>
    <col min="4" max="4" width="8.3984375" style="487" hidden="1" customWidth="1"/>
    <col min="5" max="5" width="11.19921875" style="421" customWidth="1"/>
    <col min="6" max="11" width="14.69921875" style="421" customWidth="1"/>
    <col min="12" max="16384" width="9" style="421" customWidth="1"/>
  </cols>
  <sheetData>
    <row r="1" spans="1:6" ht="19.5" customHeight="1">
      <c r="A1" s="535" t="s">
        <v>413</v>
      </c>
      <c r="B1" s="535"/>
      <c r="C1" s="535"/>
      <c r="D1" s="535"/>
      <c r="E1" s="535"/>
      <c r="F1" s="535"/>
    </row>
    <row r="2" spans="1:11" ht="18" customHeight="1" thickBot="1">
      <c r="A2" s="525" t="s">
        <v>412</v>
      </c>
      <c r="B2" s="525"/>
      <c r="C2" s="525"/>
      <c r="D2" s="525"/>
      <c r="E2" s="525"/>
      <c r="F2" s="525"/>
      <c r="G2" s="525"/>
      <c r="H2" s="525"/>
      <c r="I2" s="525"/>
      <c r="J2" s="525"/>
      <c r="K2" s="525"/>
    </row>
    <row r="3" spans="1:11" ht="13.5" customHeight="1">
      <c r="A3" s="536" t="s">
        <v>362</v>
      </c>
      <c r="B3" s="533" t="s">
        <v>363</v>
      </c>
      <c r="C3" s="533" t="s">
        <v>364</v>
      </c>
      <c r="D3" s="522" t="s">
        <v>255</v>
      </c>
      <c r="E3" s="533" t="s">
        <v>365</v>
      </c>
      <c r="F3" s="547" t="s">
        <v>366</v>
      </c>
      <c r="G3" s="547"/>
      <c r="H3" s="547"/>
      <c r="I3" s="547" t="s">
        <v>367</v>
      </c>
      <c r="J3" s="547"/>
      <c r="K3" s="488" t="s">
        <v>368</v>
      </c>
    </row>
    <row r="4" spans="1:11" ht="13.5" customHeight="1">
      <c r="A4" s="544"/>
      <c r="B4" s="534"/>
      <c r="C4" s="534"/>
      <c r="D4" s="518"/>
      <c r="E4" s="534"/>
      <c r="F4" s="422" t="s">
        <v>369</v>
      </c>
      <c r="G4" s="422" t="s">
        <v>370</v>
      </c>
      <c r="H4" s="422" t="s">
        <v>371</v>
      </c>
      <c r="I4" s="422" t="s">
        <v>372</v>
      </c>
      <c r="J4" s="422" t="s">
        <v>373</v>
      </c>
      <c r="K4" s="489" t="s">
        <v>374</v>
      </c>
    </row>
    <row r="5" spans="1:11" ht="13.5" customHeight="1">
      <c r="A5" s="423">
        <v>1</v>
      </c>
      <c r="B5" s="530" t="s">
        <v>256</v>
      </c>
      <c r="C5" s="530">
        <v>3</v>
      </c>
      <c r="D5" s="425" t="s">
        <v>257</v>
      </c>
      <c r="E5" s="515">
        <f>SUM(F5:K5)</f>
        <v>34</v>
      </c>
      <c r="F5" s="426"/>
      <c r="G5" s="426">
        <v>34</v>
      </c>
      <c r="H5" s="426"/>
      <c r="I5" s="426"/>
      <c r="J5" s="427"/>
      <c r="K5" s="492"/>
    </row>
    <row r="6" spans="1:11" ht="13.5" customHeight="1">
      <c r="A6" s="428">
        <v>2</v>
      </c>
      <c r="B6" s="531"/>
      <c r="C6" s="531"/>
      <c r="D6" s="429" t="s">
        <v>258</v>
      </c>
      <c r="E6" s="430">
        <f>SUM(F6:K6)</f>
        <v>33</v>
      </c>
      <c r="F6" s="431">
        <v>20</v>
      </c>
      <c r="G6" s="431"/>
      <c r="H6" s="431">
        <v>13</v>
      </c>
      <c r="I6" s="431"/>
      <c r="J6" s="432"/>
      <c r="K6" s="493"/>
    </row>
    <row r="7" spans="1:11" ht="13.5" customHeight="1">
      <c r="A7" s="433">
        <v>3</v>
      </c>
      <c r="B7" s="532"/>
      <c r="C7" s="532"/>
      <c r="D7" s="434" t="s">
        <v>259</v>
      </c>
      <c r="E7" s="451">
        <f>SUM(F7:K7)</f>
        <v>10</v>
      </c>
      <c r="F7" s="435">
        <v>5</v>
      </c>
      <c r="G7" s="435"/>
      <c r="H7" s="435"/>
      <c r="I7" s="435">
        <v>5</v>
      </c>
      <c r="J7" s="436"/>
      <c r="K7" s="494"/>
    </row>
    <row r="8" spans="1:11" ht="13.5" customHeight="1">
      <c r="A8" s="548" t="s">
        <v>375</v>
      </c>
      <c r="B8" s="549"/>
      <c r="C8" s="437">
        <v>3</v>
      </c>
      <c r="D8" s="438"/>
      <c r="E8" s="439">
        <f aca="true" t="shared" si="0" ref="E8:K8">SUM(E5:E7)</f>
        <v>77</v>
      </c>
      <c r="F8" s="439">
        <f t="shared" si="0"/>
        <v>25</v>
      </c>
      <c r="G8" s="439">
        <f t="shared" si="0"/>
        <v>34</v>
      </c>
      <c r="H8" s="439">
        <f t="shared" si="0"/>
        <v>13</v>
      </c>
      <c r="I8" s="439">
        <f t="shared" si="0"/>
        <v>5</v>
      </c>
      <c r="J8" s="440">
        <f t="shared" si="0"/>
        <v>0</v>
      </c>
      <c r="K8" s="495">
        <f t="shared" si="0"/>
        <v>0</v>
      </c>
    </row>
    <row r="9" spans="1:11" ht="13.5" customHeight="1">
      <c r="A9" s="550" t="s">
        <v>376</v>
      </c>
      <c r="B9" s="551"/>
      <c r="C9" s="442">
        <f aca="true" t="shared" si="1" ref="C9:K9">C8/C125</f>
        <v>0.03225806451612903</v>
      </c>
      <c r="D9" s="442" t="e">
        <f t="shared" si="1"/>
        <v>#DIV/0!</v>
      </c>
      <c r="E9" s="442">
        <f t="shared" si="1"/>
        <v>0.04182509505703422</v>
      </c>
      <c r="F9" s="442">
        <f t="shared" si="1"/>
        <v>0.05813953488372093</v>
      </c>
      <c r="G9" s="442">
        <f t="shared" si="1"/>
        <v>0.05752961082910321</v>
      </c>
      <c r="H9" s="442">
        <f t="shared" si="1"/>
        <v>0.02155887230514096</v>
      </c>
      <c r="I9" s="442">
        <f t="shared" si="1"/>
        <v>0.029069767441860465</v>
      </c>
      <c r="J9" s="443">
        <f t="shared" si="1"/>
        <v>0</v>
      </c>
      <c r="K9" s="496">
        <f t="shared" si="1"/>
        <v>0</v>
      </c>
    </row>
    <row r="10" spans="1:11" ht="13.5" customHeight="1">
      <c r="A10" s="423">
        <v>4</v>
      </c>
      <c r="B10" s="530" t="s">
        <v>260</v>
      </c>
      <c r="C10" s="530">
        <v>6</v>
      </c>
      <c r="D10" s="444" t="s">
        <v>261</v>
      </c>
      <c r="E10" s="515">
        <f>SUM(F10:K10)</f>
        <v>30</v>
      </c>
      <c r="F10" s="426"/>
      <c r="G10" s="426"/>
      <c r="H10" s="426"/>
      <c r="I10" s="426"/>
      <c r="J10" s="426">
        <v>30</v>
      </c>
      <c r="K10" s="492"/>
    </row>
    <row r="11" spans="1:11" ht="13.5" customHeight="1">
      <c r="A11" s="428">
        <v>5</v>
      </c>
      <c r="B11" s="531"/>
      <c r="C11" s="531"/>
      <c r="D11" s="444" t="s">
        <v>262</v>
      </c>
      <c r="E11" s="430">
        <f aca="true" t="shared" si="2" ref="E11:E18">SUM(F11:K11)</f>
        <v>39</v>
      </c>
      <c r="F11" s="431">
        <v>11</v>
      </c>
      <c r="G11" s="431"/>
      <c r="H11" s="431">
        <v>28</v>
      </c>
      <c r="I11" s="431"/>
      <c r="J11" s="431"/>
      <c r="K11" s="493"/>
    </row>
    <row r="12" spans="1:11" ht="13.5" customHeight="1">
      <c r="A12" s="428">
        <v>6</v>
      </c>
      <c r="B12" s="531"/>
      <c r="C12" s="531"/>
      <c r="D12" s="444" t="s">
        <v>263</v>
      </c>
      <c r="E12" s="430">
        <f t="shared" si="2"/>
        <v>14</v>
      </c>
      <c r="F12" s="431">
        <v>14</v>
      </c>
      <c r="G12" s="431"/>
      <c r="H12" s="431"/>
      <c r="I12" s="431"/>
      <c r="J12" s="431"/>
      <c r="K12" s="493"/>
    </row>
    <row r="13" spans="1:11" ht="13.5" customHeight="1">
      <c r="A13" s="428">
        <v>7</v>
      </c>
      <c r="B13" s="531"/>
      <c r="C13" s="531"/>
      <c r="D13" s="444" t="s">
        <v>264</v>
      </c>
      <c r="E13" s="430">
        <f t="shared" si="2"/>
        <v>55</v>
      </c>
      <c r="F13" s="431"/>
      <c r="G13" s="431"/>
      <c r="H13" s="431">
        <v>55</v>
      </c>
      <c r="I13" s="431"/>
      <c r="J13" s="431"/>
      <c r="K13" s="493"/>
    </row>
    <row r="14" spans="1:11" ht="13.5" customHeight="1">
      <c r="A14" s="428">
        <v>8</v>
      </c>
      <c r="B14" s="531"/>
      <c r="C14" s="531"/>
      <c r="D14" s="444" t="s">
        <v>265</v>
      </c>
      <c r="E14" s="430">
        <f t="shared" si="2"/>
        <v>34</v>
      </c>
      <c r="F14" s="431"/>
      <c r="G14" s="431">
        <v>34</v>
      </c>
      <c r="H14" s="431"/>
      <c r="I14" s="431"/>
      <c r="J14" s="431"/>
      <c r="K14" s="493"/>
    </row>
    <row r="15" spans="1:11" ht="13.5" customHeight="1">
      <c r="A15" s="433">
        <v>9</v>
      </c>
      <c r="B15" s="532"/>
      <c r="C15" s="532"/>
      <c r="D15" s="444" t="s">
        <v>266</v>
      </c>
      <c r="E15" s="451">
        <f t="shared" si="2"/>
        <v>34</v>
      </c>
      <c r="F15" s="445"/>
      <c r="G15" s="445"/>
      <c r="H15" s="445">
        <v>34</v>
      </c>
      <c r="I15" s="445"/>
      <c r="J15" s="445"/>
      <c r="K15" s="497"/>
    </row>
    <row r="16" spans="1:11" ht="13.5" customHeight="1">
      <c r="A16" s="423">
        <v>10</v>
      </c>
      <c r="B16" s="530" t="s">
        <v>267</v>
      </c>
      <c r="C16" s="530">
        <v>3</v>
      </c>
      <c r="D16" s="444" t="s">
        <v>268</v>
      </c>
      <c r="E16" s="515">
        <f t="shared" si="2"/>
        <v>32</v>
      </c>
      <c r="F16" s="426">
        <v>10</v>
      </c>
      <c r="G16" s="426"/>
      <c r="H16" s="426">
        <v>22</v>
      </c>
      <c r="I16" s="426"/>
      <c r="J16" s="426"/>
      <c r="K16" s="492"/>
    </row>
    <row r="17" spans="1:11" ht="13.5" customHeight="1">
      <c r="A17" s="428">
        <v>11</v>
      </c>
      <c r="B17" s="531"/>
      <c r="C17" s="531"/>
      <c r="D17" s="444" t="s">
        <v>269</v>
      </c>
      <c r="E17" s="430">
        <f t="shared" si="2"/>
        <v>16</v>
      </c>
      <c r="F17" s="431">
        <v>16</v>
      </c>
      <c r="G17" s="431"/>
      <c r="H17" s="431"/>
      <c r="I17" s="431"/>
      <c r="J17" s="431"/>
      <c r="K17" s="493"/>
    </row>
    <row r="18" spans="1:11" ht="13.5" customHeight="1">
      <c r="A18" s="433">
        <v>12</v>
      </c>
      <c r="B18" s="532"/>
      <c r="C18" s="532"/>
      <c r="D18" s="444" t="s">
        <v>377</v>
      </c>
      <c r="E18" s="451">
        <f t="shared" si="2"/>
        <v>33</v>
      </c>
      <c r="F18" s="445">
        <v>13</v>
      </c>
      <c r="G18" s="445"/>
      <c r="H18" s="445">
        <v>20</v>
      </c>
      <c r="I18" s="445"/>
      <c r="J18" s="445"/>
      <c r="K18" s="497"/>
    </row>
    <row r="19" spans="1:11" ht="13.5" customHeight="1">
      <c r="A19" s="548" t="s">
        <v>378</v>
      </c>
      <c r="B19" s="549"/>
      <c r="C19" s="437">
        <f>SUM(C10:C18)</f>
        <v>9</v>
      </c>
      <c r="D19" s="446"/>
      <c r="E19" s="439">
        <f aca="true" t="shared" si="3" ref="E19:K19">SUM(E10:E18)</f>
        <v>287</v>
      </c>
      <c r="F19" s="439">
        <f t="shared" si="3"/>
        <v>64</v>
      </c>
      <c r="G19" s="439">
        <f t="shared" si="3"/>
        <v>34</v>
      </c>
      <c r="H19" s="439">
        <f t="shared" si="3"/>
        <v>159</v>
      </c>
      <c r="I19" s="439">
        <f t="shared" si="3"/>
        <v>0</v>
      </c>
      <c r="J19" s="439">
        <f t="shared" si="3"/>
        <v>30</v>
      </c>
      <c r="K19" s="495">
        <f t="shared" si="3"/>
        <v>0</v>
      </c>
    </row>
    <row r="20" spans="1:11" ht="13.5" customHeight="1">
      <c r="A20" s="519" t="s">
        <v>379</v>
      </c>
      <c r="B20" s="520"/>
      <c r="C20" s="442">
        <f aca="true" t="shared" si="4" ref="C20:K20">C19/C125</f>
        <v>0.0967741935483871</v>
      </c>
      <c r="D20" s="442" t="e">
        <f t="shared" si="4"/>
        <v>#DIV/0!</v>
      </c>
      <c r="E20" s="442">
        <f t="shared" si="4"/>
        <v>0.155893536121673</v>
      </c>
      <c r="F20" s="442">
        <f t="shared" si="4"/>
        <v>0.14883720930232558</v>
      </c>
      <c r="G20" s="442">
        <f t="shared" si="4"/>
        <v>0.05752961082910321</v>
      </c>
      <c r="H20" s="442">
        <f t="shared" si="4"/>
        <v>0.263681592039801</v>
      </c>
      <c r="I20" s="447">
        <f t="shared" si="4"/>
        <v>0</v>
      </c>
      <c r="J20" s="442">
        <f t="shared" si="4"/>
        <v>0.8333333333333334</v>
      </c>
      <c r="K20" s="496">
        <f t="shared" si="4"/>
        <v>0</v>
      </c>
    </row>
    <row r="21" spans="1:11" ht="13.5" customHeight="1">
      <c r="A21" s="423">
        <v>13</v>
      </c>
      <c r="B21" s="424" t="s">
        <v>270</v>
      </c>
      <c r="C21" s="424">
        <v>1</v>
      </c>
      <c r="D21" s="425" t="s">
        <v>271</v>
      </c>
      <c r="E21" s="424">
        <f>SUM(F21:K21)</f>
        <v>6</v>
      </c>
      <c r="F21" s="426"/>
      <c r="G21" s="426">
        <v>6</v>
      </c>
      <c r="H21" s="426"/>
      <c r="I21" s="426"/>
      <c r="J21" s="426"/>
      <c r="K21" s="492"/>
    </row>
    <row r="22" spans="1:11" ht="13.5" customHeight="1">
      <c r="A22" s="441">
        <v>14</v>
      </c>
      <c r="B22" s="448" t="s">
        <v>272</v>
      </c>
      <c r="C22" s="448">
        <v>1</v>
      </c>
      <c r="D22" s="444" t="s">
        <v>273</v>
      </c>
      <c r="E22" s="424">
        <f aca="true" t="shared" si="5" ref="E22:E40">SUM(F22:K22)</f>
        <v>9</v>
      </c>
      <c r="F22" s="449"/>
      <c r="G22" s="449"/>
      <c r="H22" s="449">
        <v>9</v>
      </c>
      <c r="I22" s="449"/>
      <c r="J22" s="449"/>
      <c r="K22" s="498"/>
    </row>
    <row r="23" spans="1:11" ht="13.5" customHeight="1">
      <c r="A23" s="450">
        <v>15</v>
      </c>
      <c r="B23" s="530" t="s">
        <v>274</v>
      </c>
      <c r="C23" s="530">
        <v>2</v>
      </c>
      <c r="D23" s="444" t="s">
        <v>380</v>
      </c>
      <c r="E23" s="515">
        <f t="shared" si="5"/>
        <v>12</v>
      </c>
      <c r="F23" s="426">
        <v>5</v>
      </c>
      <c r="G23" s="426">
        <v>7</v>
      </c>
      <c r="H23" s="426"/>
      <c r="I23" s="426"/>
      <c r="J23" s="426"/>
      <c r="K23" s="492"/>
    </row>
    <row r="24" spans="1:11" ht="13.5" customHeight="1">
      <c r="A24" s="441">
        <v>16</v>
      </c>
      <c r="B24" s="532"/>
      <c r="C24" s="532"/>
      <c r="D24" s="444" t="s">
        <v>275</v>
      </c>
      <c r="E24" s="451">
        <f t="shared" si="5"/>
        <v>20</v>
      </c>
      <c r="F24" s="452">
        <v>11</v>
      </c>
      <c r="G24" s="452"/>
      <c r="H24" s="452">
        <v>9</v>
      </c>
      <c r="I24" s="452"/>
      <c r="J24" s="452"/>
      <c r="K24" s="499"/>
    </row>
    <row r="25" spans="1:11" ht="13.5" customHeight="1">
      <c r="A25" s="423">
        <v>17</v>
      </c>
      <c r="B25" s="530" t="s">
        <v>276</v>
      </c>
      <c r="C25" s="530">
        <v>8</v>
      </c>
      <c r="D25" s="444" t="s">
        <v>277</v>
      </c>
      <c r="E25" s="515">
        <f t="shared" si="5"/>
        <v>18</v>
      </c>
      <c r="F25" s="426">
        <v>8</v>
      </c>
      <c r="G25" s="426"/>
      <c r="H25" s="426">
        <v>10</v>
      </c>
      <c r="I25" s="426"/>
      <c r="J25" s="426"/>
      <c r="K25" s="492"/>
    </row>
    <row r="26" spans="1:11" ht="13.5" customHeight="1">
      <c r="A26" s="428">
        <v>18</v>
      </c>
      <c r="B26" s="531"/>
      <c r="C26" s="531"/>
      <c r="D26" s="444" t="s">
        <v>278</v>
      </c>
      <c r="E26" s="430">
        <f t="shared" si="5"/>
        <v>9</v>
      </c>
      <c r="F26" s="431">
        <v>9</v>
      </c>
      <c r="G26" s="431"/>
      <c r="H26" s="431"/>
      <c r="I26" s="431"/>
      <c r="J26" s="431"/>
      <c r="K26" s="493"/>
    </row>
    <row r="27" spans="1:11" ht="13.5" customHeight="1">
      <c r="A27" s="428">
        <v>19</v>
      </c>
      <c r="B27" s="531"/>
      <c r="C27" s="531"/>
      <c r="D27" s="444" t="s">
        <v>279</v>
      </c>
      <c r="E27" s="430">
        <f t="shared" si="5"/>
        <v>10</v>
      </c>
      <c r="F27" s="431">
        <v>10</v>
      </c>
      <c r="G27" s="431"/>
      <c r="H27" s="431"/>
      <c r="I27" s="431"/>
      <c r="J27" s="431"/>
      <c r="K27" s="493"/>
    </row>
    <row r="28" spans="1:11" ht="13.5" customHeight="1">
      <c r="A28" s="428">
        <v>20</v>
      </c>
      <c r="B28" s="531"/>
      <c r="C28" s="531"/>
      <c r="D28" s="444" t="s">
        <v>280</v>
      </c>
      <c r="E28" s="430">
        <f t="shared" si="5"/>
        <v>9</v>
      </c>
      <c r="F28" s="431">
        <v>7</v>
      </c>
      <c r="G28" s="431"/>
      <c r="H28" s="431">
        <v>2</v>
      </c>
      <c r="I28" s="431"/>
      <c r="J28" s="431"/>
      <c r="K28" s="493"/>
    </row>
    <row r="29" spans="1:11" ht="13.5" customHeight="1">
      <c r="A29" s="428">
        <v>21</v>
      </c>
      <c r="B29" s="531"/>
      <c r="C29" s="531"/>
      <c r="D29" s="444" t="s">
        <v>281</v>
      </c>
      <c r="E29" s="430">
        <f t="shared" si="5"/>
        <v>3</v>
      </c>
      <c r="F29" s="431"/>
      <c r="G29" s="431"/>
      <c r="H29" s="431">
        <v>3</v>
      </c>
      <c r="I29" s="431"/>
      <c r="J29" s="431"/>
      <c r="K29" s="493"/>
    </row>
    <row r="30" spans="1:11" ht="13.5" customHeight="1">
      <c r="A30" s="428">
        <v>22</v>
      </c>
      <c r="B30" s="531"/>
      <c r="C30" s="531"/>
      <c r="D30" s="444" t="s">
        <v>282</v>
      </c>
      <c r="E30" s="430">
        <f t="shared" si="5"/>
        <v>3</v>
      </c>
      <c r="F30" s="431"/>
      <c r="G30" s="431"/>
      <c r="H30" s="431">
        <v>3</v>
      </c>
      <c r="I30" s="431"/>
      <c r="J30" s="431"/>
      <c r="K30" s="493"/>
    </row>
    <row r="31" spans="1:11" ht="13.5" customHeight="1">
      <c r="A31" s="428">
        <v>23</v>
      </c>
      <c r="B31" s="531"/>
      <c r="C31" s="531"/>
      <c r="D31" s="444" t="s">
        <v>283</v>
      </c>
      <c r="E31" s="430">
        <f t="shared" si="5"/>
        <v>3</v>
      </c>
      <c r="F31" s="431"/>
      <c r="G31" s="431"/>
      <c r="H31" s="431"/>
      <c r="I31" s="431"/>
      <c r="J31" s="431"/>
      <c r="K31" s="500">
        <v>3</v>
      </c>
    </row>
    <row r="32" spans="1:11" ht="13.5" customHeight="1">
      <c r="A32" s="433">
        <v>24</v>
      </c>
      <c r="B32" s="532"/>
      <c r="C32" s="532"/>
      <c r="D32" s="444" t="s">
        <v>284</v>
      </c>
      <c r="E32" s="451">
        <f t="shared" si="5"/>
        <v>3</v>
      </c>
      <c r="F32" s="445"/>
      <c r="G32" s="445"/>
      <c r="H32" s="445">
        <v>3</v>
      </c>
      <c r="I32" s="445"/>
      <c r="J32" s="445"/>
      <c r="K32" s="501"/>
    </row>
    <row r="33" spans="1:11" ht="13.5" customHeight="1">
      <c r="A33" s="423">
        <v>25</v>
      </c>
      <c r="B33" s="530" t="s">
        <v>285</v>
      </c>
      <c r="C33" s="530">
        <v>8</v>
      </c>
      <c r="D33" s="444" t="s">
        <v>286</v>
      </c>
      <c r="E33" s="515">
        <f t="shared" si="5"/>
        <v>39</v>
      </c>
      <c r="F33" s="426"/>
      <c r="G33" s="426">
        <v>39</v>
      </c>
      <c r="H33" s="426"/>
      <c r="I33" s="426"/>
      <c r="J33" s="426"/>
      <c r="K33" s="502"/>
    </row>
    <row r="34" spans="1:11" ht="13.5" customHeight="1">
      <c r="A34" s="428">
        <v>26</v>
      </c>
      <c r="B34" s="531"/>
      <c r="C34" s="531"/>
      <c r="D34" s="444" t="s">
        <v>287</v>
      </c>
      <c r="E34" s="430">
        <f t="shared" si="5"/>
        <v>45</v>
      </c>
      <c r="F34" s="431"/>
      <c r="G34" s="431"/>
      <c r="H34" s="431">
        <v>7</v>
      </c>
      <c r="I34" s="431">
        <v>38</v>
      </c>
      <c r="J34" s="431"/>
      <c r="K34" s="500"/>
    </row>
    <row r="35" spans="1:11" ht="13.5" customHeight="1">
      <c r="A35" s="428">
        <v>27</v>
      </c>
      <c r="B35" s="531"/>
      <c r="C35" s="531"/>
      <c r="D35" s="444" t="s">
        <v>288</v>
      </c>
      <c r="E35" s="430">
        <f t="shared" si="5"/>
        <v>10</v>
      </c>
      <c r="F35" s="431"/>
      <c r="G35" s="431"/>
      <c r="H35" s="431"/>
      <c r="I35" s="431">
        <v>10</v>
      </c>
      <c r="J35" s="431"/>
      <c r="K35" s="500"/>
    </row>
    <row r="36" spans="1:11" ht="13.5" customHeight="1">
      <c r="A36" s="428">
        <v>28</v>
      </c>
      <c r="B36" s="531"/>
      <c r="C36" s="531"/>
      <c r="D36" s="444" t="s">
        <v>289</v>
      </c>
      <c r="E36" s="430">
        <f t="shared" si="5"/>
        <v>35</v>
      </c>
      <c r="F36" s="431"/>
      <c r="G36" s="431"/>
      <c r="H36" s="431">
        <v>35</v>
      </c>
      <c r="I36" s="431"/>
      <c r="J36" s="431"/>
      <c r="K36" s="500"/>
    </row>
    <row r="37" spans="1:11" ht="13.5" customHeight="1">
      <c r="A37" s="428">
        <v>29</v>
      </c>
      <c r="B37" s="531"/>
      <c r="C37" s="531"/>
      <c r="D37" s="444" t="s">
        <v>290</v>
      </c>
      <c r="E37" s="430">
        <f t="shared" si="5"/>
        <v>5</v>
      </c>
      <c r="F37" s="431"/>
      <c r="G37" s="431">
        <v>5</v>
      </c>
      <c r="H37" s="431"/>
      <c r="I37" s="431"/>
      <c r="J37" s="431"/>
      <c r="K37" s="500"/>
    </row>
    <row r="38" spans="1:11" ht="13.5" customHeight="1">
      <c r="A38" s="428">
        <v>30</v>
      </c>
      <c r="B38" s="531"/>
      <c r="C38" s="531"/>
      <c r="D38" s="444" t="s">
        <v>291</v>
      </c>
      <c r="E38" s="430">
        <f t="shared" si="5"/>
        <v>20</v>
      </c>
      <c r="F38" s="431"/>
      <c r="G38" s="431"/>
      <c r="H38" s="431">
        <v>10</v>
      </c>
      <c r="I38" s="431">
        <v>10</v>
      </c>
      <c r="J38" s="431"/>
      <c r="K38" s="500"/>
    </row>
    <row r="39" spans="1:11" ht="13.5" customHeight="1">
      <c r="A39" s="428">
        <v>31</v>
      </c>
      <c r="B39" s="531"/>
      <c r="C39" s="531"/>
      <c r="D39" s="444" t="s">
        <v>292</v>
      </c>
      <c r="E39" s="430">
        <f t="shared" si="5"/>
        <v>5</v>
      </c>
      <c r="F39" s="431">
        <v>5</v>
      </c>
      <c r="G39" s="431"/>
      <c r="H39" s="431"/>
      <c r="I39" s="431"/>
      <c r="J39" s="431"/>
      <c r="K39" s="500"/>
    </row>
    <row r="40" spans="1:11" ht="13.5" customHeight="1">
      <c r="A40" s="433">
        <v>32</v>
      </c>
      <c r="B40" s="532"/>
      <c r="C40" s="532"/>
      <c r="D40" s="444" t="s">
        <v>293</v>
      </c>
      <c r="E40" s="451">
        <f t="shared" si="5"/>
        <v>10</v>
      </c>
      <c r="F40" s="445"/>
      <c r="G40" s="445"/>
      <c r="H40" s="445"/>
      <c r="I40" s="445">
        <v>10</v>
      </c>
      <c r="J40" s="445"/>
      <c r="K40" s="501"/>
    </row>
    <row r="41" spans="1:11" ht="13.5" customHeight="1">
      <c r="A41" s="548" t="s">
        <v>381</v>
      </c>
      <c r="B41" s="549"/>
      <c r="C41" s="439">
        <f>SUM(C21:C40)</f>
        <v>20</v>
      </c>
      <c r="D41" s="446"/>
      <c r="E41" s="439">
        <f aca="true" t="shared" si="6" ref="E41:K41">SUM(E21:E40)</f>
        <v>274</v>
      </c>
      <c r="F41" s="439">
        <f t="shared" si="6"/>
        <v>55</v>
      </c>
      <c r="G41" s="439">
        <f t="shared" si="6"/>
        <v>57</v>
      </c>
      <c r="H41" s="439">
        <f t="shared" si="6"/>
        <v>91</v>
      </c>
      <c r="I41" s="439">
        <f t="shared" si="6"/>
        <v>68</v>
      </c>
      <c r="J41" s="439">
        <f t="shared" si="6"/>
        <v>0</v>
      </c>
      <c r="K41" s="503">
        <f t="shared" si="6"/>
        <v>3</v>
      </c>
    </row>
    <row r="42" spans="1:11" ht="13.5" customHeight="1">
      <c r="A42" s="519" t="s">
        <v>379</v>
      </c>
      <c r="B42" s="520"/>
      <c r="C42" s="442">
        <f aca="true" t="shared" si="7" ref="C42:K42">C41/C125</f>
        <v>0.21505376344086022</v>
      </c>
      <c r="D42" s="453" t="e">
        <f t="shared" si="7"/>
        <v>#DIV/0!</v>
      </c>
      <c r="E42" s="442">
        <f t="shared" si="7"/>
        <v>0.14883215643671918</v>
      </c>
      <c r="F42" s="442">
        <f t="shared" si="7"/>
        <v>0.12790697674418605</v>
      </c>
      <c r="G42" s="442">
        <f t="shared" si="7"/>
        <v>0.09644670050761421</v>
      </c>
      <c r="H42" s="442">
        <f t="shared" si="7"/>
        <v>0.15091210613598674</v>
      </c>
      <c r="I42" s="442">
        <f t="shared" si="7"/>
        <v>0.3953488372093023</v>
      </c>
      <c r="J42" s="447">
        <f t="shared" si="7"/>
        <v>0</v>
      </c>
      <c r="K42" s="504">
        <f t="shared" si="7"/>
        <v>0.3333333333333333</v>
      </c>
    </row>
    <row r="43" spans="1:11" ht="13.5" customHeight="1">
      <c r="A43" s="521" t="s">
        <v>382</v>
      </c>
      <c r="B43" s="517"/>
      <c r="C43" s="439">
        <f>C8+C19+C41</f>
        <v>32</v>
      </c>
      <c r="D43" s="446"/>
      <c r="E43" s="454">
        <f aca="true" t="shared" si="8" ref="E43:K43">E8+E19+E41</f>
        <v>638</v>
      </c>
      <c r="F43" s="454">
        <f t="shared" si="8"/>
        <v>144</v>
      </c>
      <c r="G43" s="454">
        <f t="shared" si="8"/>
        <v>125</v>
      </c>
      <c r="H43" s="454">
        <f t="shared" si="8"/>
        <v>263</v>
      </c>
      <c r="I43" s="454">
        <f t="shared" si="8"/>
        <v>73</v>
      </c>
      <c r="J43" s="454">
        <f t="shared" si="8"/>
        <v>30</v>
      </c>
      <c r="K43" s="505">
        <f t="shared" si="8"/>
        <v>3</v>
      </c>
    </row>
    <row r="44" spans="1:11" ht="13.5" customHeight="1" thickBot="1">
      <c r="A44" s="545" t="s">
        <v>379</v>
      </c>
      <c r="B44" s="546"/>
      <c r="C44" s="442">
        <f aca="true" t="shared" si="9" ref="C44:K44">C43/C125</f>
        <v>0.34408602150537637</v>
      </c>
      <c r="D44" s="453" t="e">
        <f t="shared" si="9"/>
        <v>#DIV/0!</v>
      </c>
      <c r="E44" s="442">
        <f t="shared" si="9"/>
        <v>0.3465507876154264</v>
      </c>
      <c r="F44" s="442">
        <f t="shared" si="9"/>
        <v>0.33488372093023255</v>
      </c>
      <c r="G44" s="442">
        <f t="shared" si="9"/>
        <v>0.21150592216582065</v>
      </c>
      <c r="H44" s="442">
        <f t="shared" si="9"/>
        <v>0.4361525704809287</v>
      </c>
      <c r="I44" s="442">
        <f t="shared" si="9"/>
        <v>0.42441860465116277</v>
      </c>
      <c r="J44" s="442">
        <f t="shared" si="9"/>
        <v>0.8333333333333334</v>
      </c>
      <c r="K44" s="504">
        <f t="shared" si="9"/>
        <v>0.3333333333333333</v>
      </c>
    </row>
    <row r="45" spans="1:11" ht="13.5" customHeight="1">
      <c r="A45" s="536" t="s">
        <v>383</v>
      </c>
      <c r="B45" s="533" t="s">
        <v>384</v>
      </c>
      <c r="C45" s="533" t="s">
        <v>364</v>
      </c>
      <c r="D45" s="522" t="s">
        <v>255</v>
      </c>
      <c r="E45" s="533" t="s">
        <v>365</v>
      </c>
      <c r="F45" s="547" t="s">
        <v>366</v>
      </c>
      <c r="G45" s="547"/>
      <c r="H45" s="547"/>
      <c r="I45" s="547" t="s">
        <v>367</v>
      </c>
      <c r="J45" s="547"/>
      <c r="K45" s="488" t="s">
        <v>368</v>
      </c>
    </row>
    <row r="46" spans="1:11" ht="13.5" customHeight="1">
      <c r="A46" s="544"/>
      <c r="B46" s="534"/>
      <c r="C46" s="534"/>
      <c r="D46" s="518"/>
      <c r="E46" s="534"/>
      <c r="F46" s="422" t="s">
        <v>369</v>
      </c>
      <c r="G46" s="422" t="s">
        <v>370</v>
      </c>
      <c r="H46" s="422" t="s">
        <v>371</v>
      </c>
      <c r="I46" s="422" t="s">
        <v>372</v>
      </c>
      <c r="J46" s="422" t="s">
        <v>373</v>
      </c>
      <c r="K46" s="489" t="s">
        <v>374</v>
      </c>
    </row>
    <row r="47" spans="1:11" ht="13.5" customHeight="1">
      <c r="A47" s="455">
        <v>33</v>
      </c>
      <c r="B47" s="530" t="s">
        <v>294</v>
      </c>
      <c r="C47" s="530">
        <v>11</v>
      </c>
      <c r="D47" s="444" t="s">
        <v>385</v>
      </c>
      <c r="E47" s="515">
        <f>SUM(F47:K47)</f>
        <v>32</v>
      </c>
      <c r="F47" s="426">
        <v>19</v>
      </c>
      <c r="G47" s="426"/>
      <c r="H47" s="426">
        <v>13</v>
      </c>
      <c r="I47" s="426"/>
      <c r="J47" s="426"/>
      <c r="K47" s="492"/>
    </row>
    <row r="48" spans="1:11" ht="13.5" customHeight="1">
      <c r="A48" s="456">
        <v>34</v>
      </c>
      <c r="B48" s="531"/>
      <c r="C48" s="531"/>
      <c r="D48" s="444" t="s">
        <v>295</v>
      </c>
      <c r="E48" s="430">
        <f aca="true" t="shared" si="10" ref="E48:E57">SUM(F48:K48)</f>
        <v>16</v>
      </c>
      <c r="F48" s="431"/>
      <c r="G48" s="431"/>
      <c r="H48" s="431">
        <v>16</v>
      </c>
      <c r="I48" s="431"/>
      <c r="J48" s="431"/>
      <c r="K48" s="493"/>
    </row>
    <row r="49" spans="1:11" ht="13.5" customHeight="1">
      <c r="A49" s="456">
        <v>35</v>
      </c>
      <c r="B49" s="531"/>
      <c r="C49" s="531"/>
      <c r="D49" s="444" t="s">
        <v>296</v>
      </c>
      <c r="E49" s="430">
        <f t="shared" si="10"/>
        <v>20</v>
      </c>
      <c r="F49" s="431"/>
      <c r="G49" s="431">
        <v>20</v>
      </c>
      <c r="H49" s="431"/>
      <c r="I49" s="431"/>
      <c r="J49" s="431"/>
      <c r="K49" s="493"/>
    </row>
    <row r="50" spans="1:11" ht="13.5" customHeight="1">
      <c r="A50" s="456">
        <v>36</v>
      </c>
      <c r="B50" s="531"/>
      <c r="C50" s="531"/>
      <c r="D50" s="444" t="s">
        <v>297</v>
      </c>
      <c r="E50" s="430">
        <f t="shared" si="10"/>
        <v>19</v>
      </c>
      <c r="F50" s="431">
        <v>18</v>
      </c>
      <c r="G50" s="431">
        <v>1</v>
      </c>
      <c r="H50" s="431"/>
      <c r="I50" s="431"/>
      <c r="J50" s="431"/>
      <c r="K50" s="493"/>
    </row>
    <row r="51" spans="1:11" ht="13.5" customHeight="1">
      <c r="A51" s="456">
        <v>37</v>
      </c>
      <c r="B51" s="531"/>
      <c r="C51" s="531"/>
      <c r="D51" s="444" t="s">
        <v>386</v>
      </c>
      <c r="E51" s="430">
        <f t="shared" si="10"/>
        <v>11</v>
      </c>
      <c r="F51" s="431">
        <v>11</v>
      </c>
      <c r="G51" s="431"/>
      <c r="H51" s="431"/>
      <c r="I51" s="431"/>
      <c r="J51" s="431"/>
      <c r="K51" s="493"/>
    </row>
    <row r="52" spans="1:11" ht="13.5" customHeight="1">
      <c r="A52" s="456">
        <v>38</v>
      </c>
      <c r="B52" s="531"/>
      <c r="C52" s="531"/>
      <c r="D52" s="444" t="s">
        <v>387</v>
      </c>
      <c r="E52" s="430">
        <f t="shared" si="10"/>
        <v>25</v>
      </c>
      <c r="F52" s="431">
        <v>25</v>
      </c>
      <c r="G52" s="431"/>
      <c r="H52" s="431"/>
      <c r="I52" s="431"/>
      <c r="J52" s="431"/>
      <c r="K52" s="493"/>
    </row>
    <row r="53" spans="1:11" ht="13.5" customHeight="1">
      <c r="A53" s="456">
        <v>39</v>
      </c>
      <c r="B53" s="531"/>
      <c r="C53" s="531"/>
      <c r="D53" s="444" t="s">
        <v>388</v>
      </c>
      <c r="E53" s="430">
        <f t="shared" si="10"/>
        <v>38</v>
      </c>
      <c r="F53" s="431"/>
      <c r="G53" s="431">
        <v>38</v>
      </c>
      <c r="H53" s="431"/>
      <c r="I53" s="431"/>
      <c r="J53" s="431"/>
      <c r="K53" s="493"/>
    </row>
    <row r="54" spans="1:11" ht="13.5" customHeight="1">
      <c r="A54" s="456">
        <v>40</v>
      </c>
      <c r="B54" s="531"/>
      <c r="C54" s="531"/>
      <c r="D54" s="444" t="s">
        <v>389</v>
      </c>
      <c r="E54" s="430">
        <f t="shared" si="10"/>
        <v>30</v>
      </c>
      <c r="F54" s="431"/>
      <c r="G54" s="431">
        <v>30</v>
      </c>
      <c r="H54" s="431"/>
      <c r="I54" s="431"/>
      <c r="J54" s="431"/>
      <c r="K54" s="493"/>
    </row>
    <row r="55" spans="1:11" ht="13.5" customHeight="1">
      <c r="A55" s="456">
        <v>41</v>
      </c>
      <c r="B55" s="531"/>
      <c r="C55" s="531"/>
      <c r="D55" s="444" t="s">
        <v>390</v>
      </c>
      <c r="E55" s="430">
        <f t="shared" si="10"/>
        <v>46</v>
      </c>
      <c r="F55" s="431">
        <v>13</v>
      </c>
      <c r="G55" s="431">
        <v>33</v>
      </c>
      <c r="H55" s="431"/>
      <c r="I55" s="431"/>
      <c r="J55" s="431"/>
      <c r="K55" s="493"/>
    </row>
    <row r="56" spans="1:11" ht="13.5" customHeight="1">
      <c r="A56" s="456">
        <v>42</v>
      </c>
      <c r="B56" s="531"/>
      <c r="C56" s="531"/>
      <c r="D56" s="444" t="s">
        <v>391</v>
      </c>
      <c r="E56" s="430">
        <f t="shared" si="10"/>
        <v>42</v>
      </c>
      <c r="F56" s="431">
        <v>22</v>
      </c>
      <c r="G56" s="431">
        <v>20</v>
      </c>
      <c r="H56" s="431"/>
      <c r="I56" s="431"/>
      <c r="J56" s="431"/>
      <c r="K56" s="493"/>
    </row>
    <row r="57" spans="1:11" ht="13.5" customHeight="1">
      <c r="A57" s="457">
        <v>43</v>
      </c>
      <c r="B57" s="532"/>
      <c r="C57" s="532"/>
      <c r="D57" s="444" t="s">
        <v>392</v>
      </c>
      <c r="E57" s="451">
        <f t="shared" si="10"/>
        <v>46</v>
      </c>
      <c r="F57" s="445">
        <v>20</v>
      </c>
      <c r="G57" s="445">
        <v>26</v>
      </c>
      <c r="H57" s="445"/>
      <c r="I57" s="445"/>
      <c r="J57" s="445"/>
      <c r="K57" s="497"/>
    </row>
    <row r="58" spans="1:11" ht="13.5" customHeight="1">
      <c r="A58" s="458">
        <v>44</v>
      </c>
      <c r="B58" s="448" t="s">
        <v>298</v>
      </c>
      <c r="C58" s="448">
        <v>1</v>
      </c>
      <c r="D58" s="444" t="s">
        <v>299</v>
      </c>
      <c r="E58" s="451">
        <f>SUM(F58:K58)</f>
        <v>12</v>
      </c>
      <c r="F58" s="449"/>
      <c r="G58" s="449">
        <v>3</v>
      </c>
      <c r="H58" s="449">
        <v>3</v>
      </c>
      <c r="I58" s="449"/>
      <c r="J58" s="449">
        <v>6</v>
      </c>
      <c r="K58" s="498"/>
    </row>
    <row r="59" spans="1:11" ht="13.5" customHeight="1">
      <c r="A59" s="455">
        <v>45</v>
      </c>
      <c r="B59" s="530" t="s">
        <v>300</v>
      </c>
      <c r="C59" s="530">
        <v>2</v>
      </c>
      <c r="D59" s="444" t="s">
        <v>301</v>
      </c>
      <c r="E59" s="515">
        <f>SUM(F59:K59)</f>
        <v>20</v>
      </c>
      <c r="F59" s="426">
        <v>18</v>
      </c>
      <c r="G59" s="426">
        <v>2</v>
      </c>
      <c r="H59" s="426"/>
      <c r="I59" s="426"/>
      <c r="J59" s="426"/>
      <c r="K59" s="492"/>
    </row>
    <row r="60" spans="1:11" ht="13.5" customHeight="1">
      <c r="A60" s="459">
        <v>46</v>
      </c>
      <c r="B60" s="532"/>
      <c r="C60" s="532"/>
      <c r="D60" s="444" t="s">
        <v>302</v>
      </c>
      <c r="E60" s="451">
        <f>SUM(F60:K60)</f>
        <v>20</v>
      </c>
      <c r="F60" s="452"/>
      <c r="G60" s="452">
        <v>20</v>
      </c>
      <c r="H60" s="452"/>
      <c r="I60" s="452"/>
      <c r="J60" s="452"/>
      <c r="K60" s="499"/>
    </row>
    <row r="61" spans="1:11" ht="13.5" customHeight="1">
      <c r="A61" s="455">
        <v>47</v>
      </c>
      <c r="B61" s="530" t="s">
        <v>303</v>
      </c>
      <c r="C61" s="530">
        <v>4</v>
      </c>
      <c r="D61" s="444" t="s">
        <v>304</v>
      </c>
      <c r="E61" s="515">
        <f aca="true" t="shared" si="11" ref="E61:E66">SUM(F61:K61)</f>
        <v>11</v>
      </c>
      <c r="F61" s="426"/>
      <c r="G61" s="426">
        <v>11</v>
      </c>
      <c r="H61" s="426"/>
      <c r="I61" s="426"/>
      <c r="J61" s="426"/>
      <c r="K61" s="492"/>
    </row>
    <row r="62" spans="1:11" ht="13.5" customHeight="1">
      <c r="A62" s="456">
        <v>48</v>
      </c>
      <c r="B62" s="531"/>
      <c r="C62" s="531"/>
      <c r="D62" s="444" t="s">
        <v>305</v>
      </c>
      <c r="E62" s="430">
        <f t="shared" si="11"/>
        <v>3</v>
      </c>
      <c r="F62" s="431">
        <v>3</v>
      </c>
      <c r="G62" s="431"/>
      <c r="H62" s="431"/>
      <c r="I62" s="431"/>
      <c r="J62" s="431"/>
      <c r="K62" s="493"/>
    </row>
    <row r="63" spans="1:11" ht="13.5" customHeight="1">
      <c r="A63" s="456">
        <v>49</v>
      </c>
      <c r="B63" s="531"/>
      <c r="C63" s="531"/>
      <c r="D63" s="444" t="s">
        <v>306</v>
      </c>
      <c r="E63" s="430">
        <f t="shared" si="11"/>
        <v>3</v>
      </c>
      <c r="F63" s="431">
        <v>3</v>
      </c>
      <c r="G63" s="431"/>
      <c r="H63" s="431"/>
      <c r="I63" s="431"/>
      <c r="J63" s="431"/>
      <c r="K63" s="493"/>
    </row>
    <row r="64" spans="1:11" ht="13.5" customHeight="1">
      <c r="A64" s="457">
        <v>50</v>
      </c>
      <c r="B64" s="532"/>
      <c r="C64" s="532"/>
      <c r="D64" s="444" t="s">
        <v>307</v>
      </c>
      <c r="E64" s="451">
        <f t="shared" si="11"/>
        <v>5</v>
      </c>
      <c r="F64" s="445"/>
      <c r="G64" s="445">
        <v>5</v>
      </c>
      <c r="H64" s="445"/>
      <c r="I64" s="445"/>
      <c r="J64" s="445"/>
      <c r="K64" s="497"/>
    </row>
    <row r="65" spans="1:11" ht="13.5" customHeight="1">
      <c r="A65" s="455">
        <v>51</v>
      </c>
      <c r="B65" s="530" t="s">
        <v>308</v>
      </c>
      <c r="C65" s="530">
        <v>2</v>
      </c>
      <c r="D65" s="444" t="s">
        <v>309</v>
      </c>
      <c r="E65" s="515">
        <f>SUM(F65:K65)</f>
        <v>16</v>
      </c>
      <c r="F65" s="426">
        <v>16</v>
      </c>
      <c r="G65" s="426"/>
      <c r="H65" s="426"/>
      <c r="I65" s="426"/>
      <c r="J65" s="426"/>
      <c r="K65" s="492"/>
    </row>
    <row r="66" spans="1:11" ht="13.5" customHeight="1">
      <c r="A66" s="459">
        <v>52</v>
      </c>
      <c r="B66" s="532"/>
      <c r="C66" s="532"/>
      <c r="D66" s="444" t="s">
        <v>310</v>
      </c>
      <c r="E66" s="451">
        <f t="shared" si="11"/>
        <v>18</v>
      </c>
      <c r="F66" s="452">
        <v>18</v>
      </c>
      <c r="G66" s="452"/>
      <c r="H66" s="452"/>
      <c r="I66" s="452"/>
      <c r="J66" s="452"/>
      <c r="K66" s="499"/>
    </row>
    <row r="67" spans="1:11" ht="13.5" customHeight="1">
      <c r="A67" s="538" t="s">
        <v>393</v>
      </c>
      <c r="B67" s="539"/>
      <c r="C67" s="460">
        <f>SUM(C47:C66)</f>
        <v>20</v>
      </c>
      <c r="D67" s="461"/>
      <c r="E67" s="460">
        <f aca="true" t="shared" si="12" ref="E67:J67">SUM(E47:E66)</f>
        <v>433</v>
      </c>
      <c r="F67" s="460">
        <f t="shared" si="12"/>
        <v>186</v>
      </c>
      <c r="G67" s="460">
        <f t="shared" si="12"/>
        <v>209</v>
      </c>
      <c r="H67" s="460">
        <f t="shared" si="12"/>
        <v>32</v>
      </c>
      <c r="I67" s="460">
        <f t="shared" si="12"/>
        <v>0</v>
      </c>
      <c r="J67" s="460">
        <f t="shared" si="12"/>
        <v>6</v>
      </c>
      <c r="K67" s="506">
        <f>SUM(K47:K64)</f>
        <v>0</v>
      </c>
    </row>
    <row r="68" spans="1:11" ht="13.5" customHeight="1">
      <c r="A68" s="542" t="s">
        <v>379</v>
      </c>
      <c r="B68" s="543"/>
      <c r="C68" s="462">
        <f aca="true" t="shared" si="13" ref="C68:K68">C67/C125</f>
        <v>0.21505376344086022</v>
      </c>
      <c r="D68" s="463" t="e">
        <f t="shared" si="13"/>
        <v>#DIV/0!</v>
      </c>
      <c r="E68" s="462">
        <f t="shared" si="13"/>
        <v>0.2351982618142314</v>
      </c>
      <c r="F68" s="462">
        <f t="shared" si="13"/>
        <v>0.4325581395348837</v>
      </c>
      <c r="G68" s="462">
        <f t="shared" si="13"/>
        <v>0.3536379018612521</v>
      </c>
      <c r="H68" s="462">
        <f t="shared" si="13"/>
        <v>0.05306799336650083</v>
      </c>
      <c r="I68" s="464">
        <f t="shared" si="13"/>
        <v>0</v>
      </c>
      <c r="J68" s="462">
        <f t="shared" si="13"/>
        <v>0.16666666666666666</v>
      </c>
      <c r="K68" s="507">
        <f t="shared" si="13"/>
        <v>0</v>
      </c>
    </row>
    <row r="69" spans="1:11" ht="13.5" customHeight="1">
      <c r="A69" s="455">
        <v>53</v>
      </c>
      <c r="B69" s="530" t="s">
        <v>311</v>
      </c>
      <c r="C69" s="530">
        <v>3</v>
      </c>
      <c r="D69" s="444" t="s">
        <v>394</v>
      </c>
      <c r="E69" s="515">
        <f>SUM(F69:K69)</f>
        <v>14</v>
      </c>
      <c r="F69" s="426"/>
      <c r="G69" s="426"/>
      <c r="H69" s="426">
        <v>14</v>
      </c>
      <c r="I69" s="426"/>
      <c r="J69" s="426"/>
      <c r="K69" s="492"/>
    </row>
    <row r="70" spans="1:11" ht="13.5" customHeight="1">
      <c r="A70" s="456">
        <v>54</v>
      </c>
      <c r="B70" s="531"/>
      <c r="C70" s="531"/>
      <c r="D70" s="444" t="s">
        <v>395</v>
      </c>
      <c r="E70" s="430">
        <f aca="true" t="shared" si="14" ref="E70:E84">SUM(F70:K70)</f>
        <v>5</v>
      </c>
      <c r="F70" s="431">
        <v>2</v>
      </c>
      <c r="G70" s="431"/>
      <c r="H70" s="431">
        <v>3</v>
      </c>
      <c r="I70" s="431"/>
      <c r="J70" s="431"/>
      <c r="K70" s="493"/>
    </row>
    <row r="71" spans="1:11" ht="13.5" customHeight="1">
      <c r="A71" s="457">
        <v>55</v>
      </c>
      <c r="B71" s="532"/>
      <c r="C71" s="532"/>
      <c r="D71" s="444" t="s">
        <v>396</v>
      </c>
      <c r="E71" s="451">
        <f t="shared" si="14"/>
        <v>6</v>
      </c>
      <c r="F71" s="445">
        <v>1</v>
      </c>
      <c r="G71" s="445"/>
      <c r="H71" s="445">
        <v>5</v>
      </c>
      <c r="I71" s="445"/>
      <c r="J71" s="445"/>
      <c r="K71" s="497"/>
    </row>
    <row r="72" spans="1:11" ht="13.5" customHeight="1">
      <c r="A72" s="455">
        <v>56</v>
      </c>
      <c r="B72" s="530" t="s">
        <v>312</v>
      </c>
      <c r="C72" s="530">
        <v>2</v>
      </c>
      <c r="D72" s="444" t="s">
        <v>313</v>
      </c>
      <c r="E72" s="515">
        <f t="shared" si="14"/>
        <v>15</v>
      </c>
      <c r="F72" s="426"/>
      <c r="G72" s="426">
        <v>15</v>
      </c>
      <c r="H72" s="426"/>
      <c r="I72" s="426"/>
      <c r="J72" s="426"/>
      <c r="K72" s="492"/>
    </row>
    <row r="73" spans="1:11" ht="13.5" customHeight="1">
      <c r="A73" s="459">
        <v>57</v>
      </c>
      <c r="B73" s="532"/>
      <c r="C73" s="532"/>
      <c r="D73" s="444" t="s">
        <v>314</v>
      </c>
      <c r="E73" s="451">
        <f t="shared" si="14"/>
        <v>20</v>
      </c>
      <c r="F73" s="452">
        <v>6</v>
      </c>
      <c r="G73" s="452">
        <v>4</v>
      </c>
      <c r="H73" s="452">
        <v>10</v>
      </c>
      <c r="I73" s="452"/>
      <c r="J73" s="452"/>
      <c r="K73" s="499"/>
    </row>
    <row r="74" spans="1:11" ht="13.5" customHeight="1">
      <c r="A74" s="455">
        <v>58</v>
      </c>
      <c r="B74" s="530" t="s">
        <v>315</v>
      </c>
      <c r="C74" s="530">
        <v>4</v>
      </c>
      <c r="D74" s="444" t="s">
        <v>316</v>
      </c>
      <c r="E74" s="515">
        <f t="shared" si="14"/>
        <v>10</v>
      </c>
      <c r="F74" s="426">
        <v>10</v>
      </c>
      <c r="G74" s="426"/>
      <c r="H74" s="426"/>
      <c r="I74" s="426"/>
      <c r="J74" s="426"/>
      <c r="K74" s="492"/>
    </row>
    <row r="75" spans="1:11" ht="13.5" customHeight="1">
      <c r="A75" s="456">
        <v>59</v>
      </c>
      <c r="B75" s="531"/>
      <c r="C75" s="531"/>
      <c r="D75" s="444" t="s">
        <v>317</v>
      </c>
      <c r="E75" s="430">
        <f t="shared" si="14"/>
        <v>19</v>
      </c>
      <c r="F75" s="431">
        <v>9</v>
      </c>
      <c r="G75" s="431"/>
      <c r="H75" s="431">
        <v>10</v>
      </c>
      <c r="I75" s="431"/>
      <c r="J75" s="431"/>
      <c r="K75" s="493"/>
    </row>
    <row r="76" spans="1:11" ht="13.5" customHeight="1">
      <c r="A76" s="456">
        <v>60</v>
      </c>
      <c r="B76" s="531"/>
      <c r="C76" s="531"/>
      <c r="D76" s="444" t="s">
        <v>318</v>
      </c>
      <c r="E76" s="430">
        <f t="shared" si="14"/>
        <v>12</v>
      </c>
      <c r="F76" s="431"/>
      <c r="G76" s="431"/>
      <c r="H76" s="431"/>
      <c r="I76" s="431">
        <v>12</v>
      </c>
      <c r="J76" s="431"/>
      <c r="K76" s="493"/>
    </row>
    <row r="77" spans="1:11" ht="13.5" customHeight="1">
      <c r="A77" s="457">
        <v>61</v>
      </c>
      <c r="B77" s="532"/>
      <c r="C77" s="532"/>
      <c r="D77" s="444" t="s">
        <v>319</v>
      </c>
      <c r="E77" s="451">
        <f t="shared" si="14"/>
        <v>16</v>
      </c>
      <c r="F77" s="445"/>
      <c r="G77" s="445">
        <v>16</v>
      </c>
      <c r="H77" s="445"/>
      <c r="I77" s="445"/>
      <c r="J77" s="445"/>
      <c r="K77" s="497"/>
    </row>
    <row r="78" spans="1:11" ht="13.5" customHeight="1">
      <c r="A78" s="455">
        <v>62</v>
      </c>
      <c r="B78" s="530" t="s">
        <v>320</v>
      </c>
      <c r="C78" s="530">
        <v>2</v>
      </c>
      <c r="D78" s="444" t="s">
        <v>321</v>
      </c>
      <c r="E78" s="515">
        <f t="shared" si="14"/>
        <v>20</v>
      </c>
      <c r="F78" s="426">
        <v>10</v>
      </c>
      <c r="G78" s="426"/>
      <c r="H78" s="426">
        <v>10</v>
      </c>
      <c r="I78" s="426"/>
      <c r="J78" s="426"/>
      <c r="K78" s="492"/>
    </row>
    <row r="79" spans="1:11" ht="13.5" customHeight="1">
      <c r="A79" s="459">
        <v>63</v>
      </c>
      <c r="B79" s="532"/>
      <c r="C79" s="532"/>
      <c r="D79" s="444" t="s">
        <v>322</v>
      </c>
      <c r="E79" s="451">
        <f t="shared" si="14"/>
        <v>20</v>
      </c>
      <c r="F79" s="452"/>
      <c r="G79" s="452"/>
      <c r="H79" s="452"/>
      <c r="I79" s="452">
        <v>20</v>
      </c>
      <c r="J79" s="452"/>
      <c r="K79" s="499"/>
    </row>
    <row r="80" spans="1:11" ht="13.5" customHeight="1">
      <c r="A80" s="455">
        <v>64</v>
      </c>
      <c r="B80" s="530" t="s">
        <v>323</v>
      </c>
      <c r="C80" s="530">
        <v>2</v>
      </c>
      <c r="D80" s="444" t="s">
        <v>324</v>
      </c>
      <c r="E80" s="515">
        <f t="shared" si="14"/>
        <v>17</v>
      </c>
      <c r="F80" s="426"/>
      <c r="G80" s="426">
        <v>2</v>
      </c>
      <c r="H80" s="426">
        <v>15</v>
      </c>
      <c r="I80" s="426"/>
      <c r="J80" s="426"/>
      <c r="K80" s="492"/>
    </row>
    <row r="81" spans="1:11" ht="13.5" customHeight="1">
      <c r="A81" s="459">
        <v>65</v>
      </c>
      <c r="B81" s="532"/>
      <c r="C81" s="532"/>
      <c r="D81" s="444" t="s">
        <v>325</v>
      </c>
      <c r="E81" s="451">
        <f t="shared" si="14"/>
        <v>6</v>
      </c>
      <c r="F81" s="452"/>
      <c r="G81" s="452"/>
      <c r="H81" s="452">
        <v>6</v>
      </c>
      <c r="I81" s="452"/>
      <c r="J81" s="452"/>
      <c r="K81" s="499"/>
    </row>
    <row r="82" spans="1:11" ht="13.5" customHeight="1">
      <c r="A82" s="455">
        <v>66</v>
      </c>
      <c r="B82" s="530" t="s">
        <v>326</v>
      </c>
      <c r="C82" s="530">
        <v>3</v>
      </c>
      <c r="D82" s="444" t="s">
        <v>327</v>
      </c>
      <c r="E82" s="515">
        <f t="shared" si="14"/>
        <v>4</v>
      </c>
      <c r="F82" s="426"/>
      <c r="G82" s="426"/>
      <c r="H82" s="426">
        <v>4</v>
      </c>
      <c r="I82" s="426"/>
      <c r="J82" s="426"/>
      <c r="K82" s="492"/>
    </row>
    <row r="83" spans="1:11" ht="13.5" customHeight="1">
      <c r="A83" s="456">
        <v>67</v>
      </c>
      <c r="B83" s="531"/>
      <c r="C83" s="531"/>
      <c r="D83" s="444" t="s">
        <v>328</v>
      </c>
      <c r="E83" s="430">
        <f t="shared" si="14"/>
        <v>18</v>
      </c>
      <c r="F83" s="431">
        <v>18</v>
      </c>
      <c r="G83" s="431"/>
      <c r="H83" s="431"/>
      <c r="I83" s="431"/>
      <c r="J83" s="431"/>
      <c r="K83" s="493"/>
    </row>
    <row r="84" spans="1:11" ht="13.5" customHeight="1">
      <c r="A84" s="457">
        <v>68</v>
      </c>
      <c r="B84" s="532"/>
      <c r="C84" s="532"/>
      <c r="D84" s="444" t="s">
        <v>329</v>
      </c>
      <c r="E84" s="451">
        <f t="shared" si="14"/>
        <v>6</v>
      </c>
      <c r="F84" s="445">
        <v>4</v>
      </c>
      <c r="G84" s="445"/>
      <c r="H84" s="445">
        <v>2</v>
      </c>
      <c r="I84" s="445"/>
      <c r="J84" s="445"/>
      <c r="K84" s="497"/>
    </row>
    <row r="85" spans="1:11" ht="13.5" customHeight="1">
      <c r="A85" s="538" t="s">
        <v>397</v>
      </c>
      <c r="B85" s="539"/>
      <c r="C85" s="460">
        <f>SUM(C69:C84)</f>
        <v>16</v>
      </c>
      <c r="D85" s="461"/>
      <c r="E85" s="465">
        <f>SUM(E69:E84)</f>
        <v>208</v>
      </c>
      <c r="F85" s="465">
        <f aca="true" t="shared" si="15" ref="F85:K85">SUM(F69:F84)</f>
        <v>60</v>
      </c>
      <c r="G85" s="465">
        <f t="shared" si="15"/>
        <v>37</v>
      </c>
      <c r="H85" s="465">
        <f t="shared" si="15"/>
        <v>79</v>
      </c>
      <c r="I85" s="465">
        <f t="shared" si="15"/>
        <v>32</v>
      </c>
      <c r="J85" s="465">
        <f t="shared" si="15"/>
        <v>0</v>
      </c>
      <c r="K85" s="506">
        <f t="shared" si="15"/>
        <v>0</v>
      </c>
    </row>
    <row r="86" spans="1:11" ht="13.5" customHeight="1">
      <c r="A86" s="542" t="s">
        <v>379</v>
      </c>
      <c r="B86" s="543"/>
      <c r="C86" s="462">
        <f aca="true" t="shared" si="16" ref="C86:K86">C85/C125</f>
        <v>0.17204301075268819</v>
      </c>
      <c r="D86" s="463" t="e">
        <f t="shared" si="16"/>
        <v>#DIV/0!</v>
      </c>
      <c r="E86" s="462">
        <f t="shared" si="16"/>
        <v>0.11298207495926127</v>
      </c>
      <c r="F86" s="462">
        <f t="shared" si="16"/>
        <v>0.13953488372093023</v>
      </c>
      <c r="G86" s="462">
        <f t="shared" si="16"/>
        <v>0.06260575296108291</v>
      </c>
      <c r="H86" s="462">
        <f t="shared" si="16"/>
        <v>0.1310116086235489</v>
      </c>
      <c r="I86" s="462">
        <f t="shared" si="16"/>
        <v>0.18604651162790697</v>
      </c>
      <c r="J86" s="464">
        <f t="shared" si="16"/>
        <v>0</v>
      </c>
      <c r="K86" s="507">
        <f t="shared" si="16"/>
        <v>0</v>
      </c>
    </row>
    <row r="87" spans="1:11" ht="13.5" customHeight="1">
      <c r="A87" s="538" t="s">
        <v>398</v>
      </c>
      <c r="B87" s="539"/>
      <c r="C87" s="460">
        <f>C67+C85</f>
        <v>36</v>
      </c>
      <c r="D87" s="466">
        <f aca="true" t="shared" si="17" ref="D87:K87">D67+D85</f>
        <v>0</v>
      </c>
      <c r="E87" s="460">
        <f t="shared" si="17"/>
        <v>641</v>
      </c>
      <c r="F87" s="460">
        <f t="shared" si="17"/>
        <v>246</v>
      </c>
      <c r="G87" s="460">
        <f t="shared" si="17"/>
        <v>246</v>
      </c>
      <c r="H87" s="460">
        <f t="shared" si="17"/>
        <v>111</v>
      </c>
      <c r="I87" s="460">
        <f t="shared" si="17"/>
        <v>32</v>
      </c>
      <c r="J87" s="460">
        <f t="shared" si="17"/>
        <v>6</v>
      </c>
      <c r="K87" s="508">
        <f t="shared" si="17"/>
        <v>0</v>
      </c>
    </row>
    <row r="88" spans="1:11" ht="13.5" customHeight="1" thickBot="1">
      <c r="A88" s="542" t="s">
        <v>379</v>
      </c>
      <c r="B88" s="543"/>
      <c r="C88" s="462">
        <f aca="true" t="shared" si="18" ref="C88:K88">C87/C125</f>
        <v>0.3870967741935484</v>
      </c>
      <c r="D88" s="463" t="e">
        <f t="shared" si="18"/>
        <v>#DIV/0!</v>
      </c>
      <c r="E88" s="462">
        <f t="shared" si="18"/>
        <v>0.3481803367734927</v>
      </c>
      <c r="F88" s="462">
        <f t="shared" si="18"/>
        <v>0.5720930232558139</v>
      </c>
      <c r="G88" s="462">
        <f t="shared" si="18"/>
        <v>0.41624365482233505</v>
      </c>
      <c r="H88" s="462">
        <f t="shared" si="18"/>
        <v>0.18407960199004975</v>
      </c>
      <c r="I88" s="462">
        <f t="shared" si="18"/>
        <v>0.18604651162790697</v>
      </c>
      <c r="J88" s="462">
        <f t="shared" si="18"/>
        <v>0.16666666666666666</v>
      </c>
      <c r="K88" s="507">
        <f t="shared" si="18"/>
        <v>0</v>
      </c>
    </row>
    <row r="89" spans="1:11" ht="13.5" customHeight="1">
      <c r="A89" s="536" t="s">
        <v>383</v>
      </c>
      <c r="B89" s="533" t="s">
        <v>384</v>
      </c>
      <c r="C89" s="533" t="s">
        <v>364</v>
      </c>
      <c r="D89" s="522" t="s">
        <v>255</v>
      </c>
      <c r="E89" s="533" t="s">
        <v>365</v>
      </c>
      <c r="F89" s="547" t="s">
        <v>366</v>
      </c>
      <c r="G89" s="547"/>
      <c r="H89" s="547"/>
      <c r="I89" s="547" t="s">
        <v>367</v>
      </c>
      <c r="J89" s="547"/>
      <c r="K89" s="488" t="s">
        <v>368</v>
      </c>
    </row>
    <row r="90" spans="1:11" ht="13.5" customHeight="1">
      <c r="A90" s="544"/>
      <c r="B90" s="534"/>
      <c r="C90" s="534"/>
      <c r="D90" s="518"/>
      <c r="E90" s="534"/>
      <c r="F90" s="422" t="s">
        <v>369</v>
      </c>
      <c r="G90" s="422" t="s">
        <v>370</v>
      </c>
      <c r="H90" s="422" t="s">
        <v>371</v>
      </c>
      <c r="I90" s="422" t="s">
        <v>372</v>
      </c>
      <c r="J90" s="422" t="s">
        <v>373</v>
      </c>
      <c r="K90" s="489" t="s">
        <v>374</v>
      </c>
    </row>
    <row r="91" spans="1:11" ht="13.5" customHeight="1">
      <c r="A91" s="467">
        <v>69</v>
      </c>
      <c r="B91" s="530" t="s">
        <v>330</v>
      </c>
      <c r="C91" s="530">
        <v>2</v>
      </c>
      <c r="D91" s="444" t="s">
        <v>331</v>
      </c>
      <c r="E91" s="515">
        <f>SUM(F91:K91)</f>
        <v>53</v>
      </c>
      <c r="F91" s="426"/>
      <c r="G91" s="426">
        <v>53</v>
      </c>
      <c r="H91" s="426"/>
      <c r="I91" s="426"/>
      <c r="J91" s="426"/>
      <c r="K91" s="502"/>
    </row>
    <row r="92" spans="1:11" ht="13.5" customHeight="1">
      <c r="A92" s="468">
        <v>70</v>
      </c>
      <c r="B92" s="532"/>
      <c r="C92" s="532"/>
      <c r="D92" s="444" t="s">
        <v>332</v>
      </c>
      <c r="E92" s="451">
        <f aca="true" t="shared" si="19" ref="E92:E97">SUM(F92:K92)</f>
        <v>57</v>
      </c>
      <c r="F92" s="452"/>
      <c r="G92" s="452"/>
      <c r="H92" s="452">
        <v>57</v>
      </c>
      <c r="I92" s="452"/>
      <c r="J92" s="452"/>
      <c r="K92" s="509"/>
    </row>
    <row r="93" spans="1:11" ht="13.5" customHeight="1">
      <c r="A93" s="469">
        <v>71</v>
      </c>
      <c r="B93" s="448" t="s">
        <v>333</v>
      </c>
      <c r="C93" s="448">
        <v>1</v>
      </c>
      <c r="D93" s="444" t="s">
        <v>399</v>
      </c>
      <c r="E93" s="424">
        <f t="shared" si="19"/>
        <v>75</v>
      </c>
      <c r="F93" s="449"/>
      <c r="G93" s="449"/>
      <c r="H93" s="449">
        <v>8</v>
      </c>
      <c r="I93" s="449">
        <v>67</v>
      </c>
      <c r="J93" s="449"/>
      <c r="K93" s="510"/>
    </row>
    <row r="94" spans="1:11" ht="13.5" customHeight="1">
      <c r="A94" s="467">
        <v>72</v>
      </c>
      <c r="B94" s="530" t="s">
        <v>334</v>
      </c>
      <c r="C94" s="530">
        <v>3</v>
      </c>
      <c r="D94" s="444" t="s">
        <v>335</v>
      </c>
      <c r="E94" s="515">
        <f t="shared" si="19"/>
        <v>10</v>
      </c>
      <c r="F94" s="426"/>
      <c r="G94" s="426">
        <v>10</v>
      </c>
      <c r="H94" s="426"/>
      <c r="I94" s="426"/>
      <c r="J94" s="426"/>
      <c r="K94" s="502"/>
    </row>
    <row r="95" spans="1:11" ht="13.5" customHeight="1">
      <c r="A95" s="470">
        <v>73</v>
      </c>
      <c r="B95" s="531"/>
      <c r="C95" s="531"/>
      <c r="D95" s="444" t="s">
        <v>336</v>
      </c>
      <c r="E95" s="430">
        <f t="shared" si="19"/>
        <v>34</v>
      </c>
      <c r="F95" s="431"/>
      <c r="G95" s="431"/>
      <c r="H95" s="431">
        <v>34</v>
      </c>
      <c r="I95" s="431"/>
      <c r="J95" s="431"/>
      <c r="K95" s="500"/>
    </row>
    <row r="96" spans="1:11" ht="13.5" customHeight="1">
      <c r="A96" s="471">
        <v>74</v>
      </c>
      <c r="B96" s="532"/>
      <c r="C96" s="532"/>
      <c r="D96" s="444" t="s">
        <v>337</v>
      </c>
      <c r="E96" s="451">
        <f t="shared" si="19"/>
        <v>15</v>
      </c>
      <c r="F96" s="445">
        <v>8</v>
      </c>
      <c r="G96" s="445">
        <v>5</v>
      </c>
      <c r="H96" s="445">
        <v>2</v>
      </c>
      <c r="I96" s="445"/>
      <c r="J96" s="445"/>
      <c r="K96" s="501"/>
    </row>
    <row r="97" spans="1:11" ht="13.5" customHeight="1">
      <c r="A97" s="469">
        <v>75</v>
      </c>
      <c r="B97" s="448" t="s">
        <v>338</v>
      </c>
      <c r="C97" s="448">
        <v>1</v>
      </c>
      <c r="D97" s="444" t="s">
        <v>339</v>
      </c>
      <c r="E97" s="424">
        <f t="shared" si="19"/>
        <v>33</v>
      </c>
      <c r="F97" s="449"/>
      <c r="G97" s="449">
        <v>33</v>
      </c>
      <c r="H97" s="449"/>
      <c r="I97" s="449"/>
      <c r="J97" s="449"/>
      <c r="K97" s="510"/>
    </row>
    <row r="98" spans="1:11" ht="13.5" customHeight="1">
      <c r="A98" s="526" t="s">
        <v>400</v>
      </c>
      <c r="B98" s="527"/>
      <c r="C98" s="472">
        <f>SUM(C91:C97)</f>
        <v>7</v>
      </c>
      <c r="D98" s="473"/>
      <c r="E98" s="472">
        <f>SUM(E91:E97)</f>
        <v>277</v>
      </c>
      <c r="F98" s="472">
        <f aca="true" t="shared" si="20" ref="F98:K98">SUM(F91:F97)</f>
        <v>8</v>
      </c>
      <c r="G98" s="472">
        <f t="shared" si="20"/>
        <v>101</v>
      </c>
      <c r="H98" s="472">
        <f t="shared" si="20"/>
        <v>101</v>
      </c>
      <c r="I98" s="472">
        <f t="shared" si="20"/>
        <v>67</v>
      </c>
      <c r="J98" s="472">
        <f t="shared" si="20"/>
        <v>0</v>
      </c>
      <c r="K98" s="511">
        <f t="shared" si="20"/>
        <v>0</v>
      </c>
    </row>
    <row r="99" spans="1:11" ht="13.5" customHeight="1">
      <c r="A99" s="540" t="s">
        <v>379</v>
      </c>
      <c r="B99" s="541"/>
      <c r="C99" s="474">
        <f aca="true" t="shared" si="21" ref="C99:K99">C98/C125</f>
        <v>0.07526881720430108</v>
      </c>
      <c r="D99" s="474" t="e">
        <f t="shared" si="21"/>
        <v>#DIV/0!</v>
      </c>
      <c r="E99" s="474">
        <f t="shared" si="21"/>
        <v>0.15046170559478544</v>
      </c>
      <c r="F99" s="474">
        <f t="shared" si="21"/>
        <v>0.018604651162790697</v>
      </c>
      <c r="G99" s="474">
        <f t="shared" si="21"/>
        <v>0.17089678510998307</v>
      </c>
      <c r="H99" s="474">
        <f t="shared" si="21"/>
        <v>0.16749585406301823</v>
      </c>
      <c r="I99" s="474">
        <f t="shared" si="21"/>
        <v>0.38953488372093026</v>
      </c>
      <c r="J99" s="475">
        <f t="shared" si="21"/>
        <v>0</v>
      </c>
      <c r="K99" s="512">
        <f t="shared" si="21"/>
        <v>0</v>
      </c>
    </row>
    <row r="100" spans="1:11" ht="13.5" customHeight="1">
      <c r="A100" s="467">
        <v>76</v>
      </c>
      <c r="B100" s="530" t="s">
        <v>340</v>
      </c>
      <c r="C100" s="530">
        <v>2</v>
      </c>
      <c r="D100" s="444" t="s">
        <v>341</v>
      </c>
      <c r="E100" s="515">
        <f>SUM(F100:K100)</f>
        <v>14</v>
      </c>
      <c r="F100" s="426"/>
      <c r="G100" s="426">
        <v>14</v>
      </c>
      <c r="H100" s="426"/>
      <c r="I100" s="426"/>
      <c r="J100" s="426"/>
      <c r="K100" s="502"/>
    </row>
    <row r="101" spans="1:11" ht="13.5" customHeight="1">
      <c r="A101" s="468">
        <v>77</v>
      </c>
      <c r="B101" s="532"/>
      <c r="C101" s="532"/>
      <c r="D101" s="444" t="s">
        <v>342</v>
      </c>
      <c r="E101" s="451">
        <f aca="true" t="shared" si="22" ref="E101:E116">SUM(F101:K101)</f>
        <v>5</v>
      </c>
      <c r="F101" s="452"/>
      <c r="G101" s="452">
        <v>5</v>
      </c>
      <c r="H101" s="452"/>
      <c r="I101" s="452"/>
      <c r="J101" s="452"/>
      <c r="K101" s="509"/>
    </row>
    <row r="102" spans="1:11" ht="13.5" customHeight="1">
      <c r="A102" s="467">
        <v>78</v>
      </c>
      <c r="B102" s="530" t="s">
        <v>343</v>
      </c>
      <c r="C102" s="530">
        <v>5</v>
      </c>
      <c r="D102" s="444" t="s">
        <v>344</v>
      </c>
      <c r="E102" s="515">
        <f t="shared" si="22"/>
        <v>22</v>
      </c>
      <c r="F102" s="426"/>
      <c r="G102" s="426"/>
      <c r="H102" s="426">
        <v>22</v>
      </c>
      <c r="I102" s="426"/>
      <c r="J102" s="426"/>
      <c r="K102" s="502"/>
    </row>
    <row r="103" spans="1:11" ht="13.5" customHeight="1">
      <c r="A103" s="470">
        <v>79</v>
      </c>
      <c r="B103" s="531"/>
      <c r="C103" s="531"/>
      <c r="D103" s="444" t="s">
        <v>345</v>
      </c>
      <c r="E103" s="430">
        <f t="shared" si="22"/>
        <v>6</v>
      </c>
      <c r="F103" s="431"/>
      <c r="G103" s="431">
        <v>6</v>
      </c>
      <c r="H103" s="431"/>
      <c r="I103" s="431"/>
      <c r="J103" s="431"/>
      <c r="K103" s="500"/>
    </row>
    <row r="104" spans="1:11" ht="13.5" customHeight="1">
      <c r="A104" s="470">
        <v>80</v>
      </c>
      <c r="B104" s="531"/>
      <c r="C104" s="531"/>
      <c r="D104" s="444" t="s">
        <v>346</v>
      </c>
      <c r="E104" s="430">
        <f t="shared" si="22"/>
        <v>15</v>
      </c>
      <c r="F104" s="431">
        <v>15</v>
      </c>
      <c r="G104" s="431"/>
      <c r="H104" s="431"/>
      <c r="I104" s="431"/>
      <c r="J104" s="431"/>
      <c r="K104" s="500"/>
    </row>
    <row r="105" spans="1:11" ht="13.5" customHeight="1">
      <c r="A105" s="470">
        <v>81</v>
      </c>
      <c r="B105" s="531"/>
      <c r="C105" s="531"/>
      <c r="D105" s="444" t="s">
        <v>347</v>
      </c>
      <c r="E105" s="430">
        <f t="shared" si="22"/>
        <v>15</v>
      </c>
      <c r="F105" s="431"/>
      <c r="G105" s="431"/>
      <c r="H105" s="431">
        <v>15</v>
      </c>
      <c r="I105" s="431"/>
      <c r="J105" s="431"/>
      <c r="K105" s="500"/>
    </row>
    <row r="106" spans="1:11" ht="13.5" customHeight="1">
      <c r="A106" s="471">
        <v>82</v>
      </c>
      <c r="B106" s="532"/>
      <c r="C106" s="532"/>
      <c r="D106" s="444" t="s">
        <v>348</v>
      </c>
      <c r="E106" s="451">
        <f t="shared" si="22"/>
        <v>14</v>
      </c>
      <c r="F106" s="445"/>
      <c r="G106" s="445">
        <v>14</v>
      </c>
      <c r="H106" s="445"/>
      <c r="I106" s="445"/>
      <c r="J106" s="445"/>
      <c r="K106" s="501"/>
    </row>
    <row r="107" spans="1:11" ht="13.5" customHeight="1">
      <c r="A107" s="467">
        <v>83</v>
      </c>
      <c r="B107" s="530" t="s">
        <v>349</v>
      </c>
      <c r="C107" s="530">
        <v>6</v>
      </c>
      <c r="D107" s="444" t="s">
        <v>350</v>
      </c>
      <c r="E107" s="515">
        <f t="shared" si="22"/>
        <v>30</v>
      </c>
      <c r="F107" s="426"/>
      <c r="G107" s="426"/>
      <c r="H107" s="426">
        <v>24</v>
      </c>
      <c r="I107" s="426"/>
      <c r="J107" s="426"/>
      <c r="K107" s="502">
        <v>6</v>
      </c>
    </row>
    <row r="108" spans="1:11" ht="13.5" customHeight="1">
      <c r="A108" s="470">
        <v>84</v>
      </c>
      <c r="B108" s="531"/>
      <c r="C108" s="531"/>
      <c r="D108" s="444" t="s">
        <v>351</v>
      </c>
      <c r="E108" s="430">
        <f t="shared" si="22"/>
        <v>9</v>
      </c>
      <c r="F108" s="431">
        <v>9</v>
      </c>
      <c r="G108" s="431"/>
      <c r="H108" s="431"/>
      <c r="I108" s="431"/>
      <c r="J108" s="431"/>
      <c r="K108" s="500"/>
    </row>
    <row r="109" spans="1:11" ht="13.5" customHeight="1">
      <c r="A109" s="470">
        <v>85</v>
      </c>
      <c r="B109" s="531"/>
      <c r="C109" s="531"/>
      <c r="D109" s="444" t="s">
        <v>352</v>
      </c>
      <c r="E109" s="430">
        <f t="shared" si="22"/>
        <v>16</v>
      </c>
      <c r="F109" s="431"/>
      <c r="G109" s="431"/>
      <c r="H109" s="431">
        <v>16</v>
      </c>
      <c r="I109" s="431"/>
      <c r="J109" s="431"/>
      <c r="K109" s="500"/>
    </row>
    <row r="110" spans="1:11" ht="13.5" customHeight="1">
      <c r="A110" s="470">
        <v>86</v>
      </c>
      <c r="B110" s="531"/>
      <c r="C110" s="531"/>
      <c r="D110" s="444" t="s">
        <v>353</v>
      </c>
      <c r="E110" s="430">
        <f t="shared" si="22"/>
        <v>8</v>
      </c>
      <c r="F110" s="431"/>
      <c r="G110" s="431"/>
      <c r="H110" s="431">
        <v>8</v>
      </c>
      <c r="I110" s="431"/>
      <c r="J110" s="431"/>
      <c r="K110" s="500"/>
    </row>
    <row r="111" spans="1:11" ht="13.5" customHeight="1">
      <c r="A111" s="470">
        <v>87</v>
      </c>
      <c r="B111" s="531"/>
      <c r="C111" s="531"/>
      <c r="D111" s="444" t="s">
        <v>354</v>
      </c>
      <c r="E111" s="430">
        <f t="shared" si="22"/>
        <v>8</v>
      </c>
      <c r="F111" s="431"/>
      <c r="G111" s="431"/>
      <c r="H111" s="431">
        <v>8</v>
      </c>
      <c r="I111" s="431"/>
      <c r="J111" s="431"/>
      <c r="K111" s="500"/>
    </row>
    <row r="112" spans="1:11" ht="13.5" customHeight="1">
      <c r="A112" s="471">
        <v>88</v>
      </c>
      <c r="B112" s="532"/>
      <c r="C112" s="532"/>
      <c r="D112" s="444" t="s">
        <v>355</v>
      </c>
      <c r="E112" s="451">
        <f t="shared" si="22"/>
        <v>36</v>
      </c>
      <c r="F112" s="445"/>
      <c r="G112" s="445">
        <v>24</v>
      </c>
      <c r="H112" s="445">
        <v>12</v>
      </c>
      <c r="I112" s="445"/>
      <c r="J112" s="445"/>
      <c r="K112" s="501"/>
    </row>
    <row r="113" spans="1:11" ht="13.5" customHeight="1">
      <c r="A113" s="467">
        <v>89</v>
      </c>
      <c r="B113" s="530" t="s">
        <v>356</v>
      </c>
      <c r="C113" s="530">
        <v>3</v>
      </c>
      <c r="D113" s="444" t="s">
        <v>357</v>
      </c>
      <c r="E113" s="515">
        <f t="shared" si="22"/>
        <v>19</v>
      </c>
      <c r="F113" s="426"/>
      <c r="G113" s="426">
        <v>14</v>
      </c>
      <c r="H113" s="426">
        <v>5</v>
      </c>
      <c r="I113" s="426"/>
      <c r="J113" s="426"/>
      <c r="K113" s="502"/>
    </row>
    <row r="114" spans="1:11" ht="13.5" customHeight="1">
      <c r="A114" s="470">
        <v>90</v>
      </c>
      <c r="B114" s="531"/>
      <c r="C114" s="531"/>
      <c r="D114" s="444" t="s">
        <v>358</v>
      </c>
      <c r="E114" s="430">
        <f t="shared" si="22"/>
        <v>10</v>
      </c>
      <c r="F114" s="431"/>
      <c r="G114" s="431">
        <v>7</v>
      </c>
      <c r="H114" s="431">
        <v>3</v>
      </c>
      <c r="I114" s="431"/>
      <c r="J114" s="431"/>
      <c r="K114" s="500"/>
    </row>
    <row r="115" spans="1:11" ht="13.5" customHeight="1">
      <c r="A115" s="471">
        <v>91</v>
      </c>
      <c r="B115" s="532"/>
      <c r="C115" s="532"/>
      <c r="D115" s="444" t="s">
        <v>401</v>
      </c>
      <c r="E115" s="451">
        <f t="shared" si="22"/>
        <v>35</v>
      </c>
      <c r="F115" s="445"/>
      <c r="G115" s="445">
        <v>35</v>
      </c>
      <c r="H115" s="445"/>
      <c r="I115" s="445"/>
      <c r="J115" s="445"/>
      <c r="K115" s="501"/>
    </row>
    <row r="116" spans="1:11" ht="13.5" customHeight="1">
      <c r="A116" s="467">
        <v>92</v>
      </c>
      <c r="B116" s="530" t="s">
        <v>359</v>
      </c>
      <c r="C116" s="530">
        <v>2</v>
      </c>
      <c r="D116" s="444" t="s">
        <v>360</v>
      </c>
      <c r="E116" s="515">
        <f t="shared" si="22"/>
        <v>8</v>
      </c>
      <c r="F116" s="426">
        <v>8</v>
      </c>
      <c r="G116" s="426"/>
      <c r="H116" s="426"/>
      <c r="I116" s="426"/>
      <c r="J116" s="426"/>
      <c r="K116" s="502"/>
    </row>
    <row r="117" spans="1:11" ht="13.5" customHeight="1">
      <c r="A117" s="468">
        <v>93</v>
      </c>
      <c r="B117" s="532"/>
      <c r="C117" s="532"/>
      <c r="D117" s="444" t="s">
        <v>361</v>
      </c>
      <c r="E117" s="451">
        <f>SUM(F117:K117)</f>
        <v>15</v>
      </c>
      <c r="F117" s="452"/>
      <c r="G117" s="452"/>
      <c r="H117" s="452">
        <v>15</v>
      </c>
      <c r="I117" s="452"/>
      <c r="J117" s="452"/>
      <c r="K117" s="509"/>
    </row>
    <row r="118" spans="1:11" ht="13.5" customHeight="1">
      <c r="A118" s="526" t="s">
        <v>402</v>
      </c>
      <c r="B118" s="527"/>
      <c r="C118" s="476">
        <f>SUM(C100:C117)</f>
        <v>18</v>
      </c>
      <c r="D118" s="477"/>
      <c r="E118" s="472">
        <f aca="true" t="shared" si="23" ref="E118:K118">SUM(E100:E117)</f>
        <v>285</v>
      </c>
      <c r="F118" s="472">
        <f t="shared" si="23"/>
        <v>32</v>
      </c>
      <c r="G118" s="472">
        <f t="shared" si="23"/>
        <v>119</v>
      </c>
      <c r="H118" s="472">
        <f t="shared" si="23"/>
        <v>128</v>
      </c>
      <c r="I118" s="472">
        <f t="shared" si="23"/>
        <v>0</v>
      </c>
      <c r="J118" s="472">
        <f t="shared" si="23"/>
        <v>0</v>
      </c>
      <c r="K118" s="511">
        <f t="shared" si="23"/>
        <v>6</v>
      </c>
    </row>
    <row r="119" spans="1:11" ht="13.5" customHeight="1">
      <c r="A119" s="540" t="s">
        <v>379</v>
      </c>
      <c r="B119" s="541"/>
      <c r="C119" s="474">
        <f aca="true" t="shared" si="24" ref="C119:K119">C118/C125</f>
        <v>0.1935483870967742</v>
      </c>
      <c r="D119" s="474" t="e">
        <f t="shared" si="24"/>
        <v>#DIV/0!</v>
      </c>
      <c r="E119" s="474">
        <f t="shared" si="24"/>
        <v>0.1548071700162955</v>
      </c>
      <c r="F119" s="474">
        <f t="shared" si="24"/>
        <v>0.07441860465116279</v>
      </c>
      <c r="G119" s="474">
        <f t="shared" si="24"/>
        <v>0.20135363790186125</v>
      </c>
      <c r="H119" s="474">
        <f t="shared" si="24"/>
        <v>0.21227197346600332</v>
      </c>
      <c r="I119" s="474">
        <f t="shared" si="24"/>
        <v>0</v>
      </c>
      <c r="J119" s="474">
        <f t="shared" si="24"/>
        <v>0</v>
      </c>
      <c r="K119" s="513">
        <f t="shared" si="24"/>
        <v>0.6666666666666666</v>
      </c>
    </row>
    <row r="120" spans="1:11" ht="13.5" customHeight="1">
      <c r="A120" s="526" t="s">
        <v>403</v>
      </c>
      <c r="B120" s="527"/>
      <c r="C120" s="472">
        <f aca="true" t="shared" si="25" ref="C120:K120">C98+C118</f>
        <v>25</v>
      </c>
      <c r="D120" s="472">
        <f t="shared" si="25"/>
        <v>0</v>
      </c>
      <c r="E120" s="472">
        <f t="shared" si="25"/>
        <v>562</v>
      </c>
      <c r="F120" s="472">
        <f t="shared" si="25"/>
        <v>40</v>
      </c>
      <c r="G120" s="472">
        <f t="shared" si="25"/>
        <v>220</v>
      </c>
      <c r="H120" s="472">
        <f t="shared" si="25"/>
        <v>229</v>
      </c>
      <c r="I120" s="472">
        <f t="shared" si="25"/>
        <v>67</v>
      </c>
      <c r="J120" s="472">
        <f t="shared" si="25"/>
        <v>0</v>
      </c>
      <c r="K120" s="511">
        <f t="shared" si="25"/>
        <v>6</v>
      </c>
    </row>
    <row r="121" spans="1:11" ht="13.5" customHeight="1" thickBot="1">
      <c r="A121" s="528" t="s">
        <v>379</v>
      </c>
      <c r="B121" s="529"/>
      <c r="C121" s="478">
        <f aca="true" t="shared" si="26" ref="C121:K121">C120/C125</f>
        <v>0.26881720430107525</v>
      </c>
      <c r="D121" s="478" t="e">
        <f t="shared" si="26"/>
        <v>#DIV/0!</v>
      </c>
      <c r="E121" s="478">
        <f t="shared" si="26"/>
        <v>0.30526887561108096</v>
      </c>
      <c r="F121" s="478">
        <f t="shared" si="26"/>
        <v>0.09302325581395349</v>
      </c>
      <c r="G121" s="478">
        <f t="shared" si="26"/>
        <v>0.37225042301184436</v>
      </c>
      <c r="H121" s="478">
        <f t="shared" si="26"/>
        <v>0.37976782752902155</v>
      </c>
      <c r="I121" s="478">
        <f t="shared" si="26"/>
        <v>0.38953488372093026</v>
      </c>
      <c r="J121" s="478">
        <f t="shared" si="26"/>
        <v>0</v>
      </c>
      <c r="K121" s="514">
        <f t="shared" si="26"/>
        <v>0.6666666666666666</v>
      </c>
    </row>
    <row r="122" spans="1:11" ht="14.25" customHeight="1" thickBot="1">
      <c r="A122" s="479"/>
      <c r="B122" s="479"/>
      <c r="C122" s="480"/>
      <c r="D122" s="480"/>
      <c r="E122" s="480"/>
      <c r="F122" s="480"/>
      <c r="G122" s="480"/>
      <c r="H122" s="480"/>
      <c r="I122" s="480"/>
      <c r="J122" s="480"/>
      <c r="K122" s="480"/>
    </row>
    <row r="123" spans="1:11" ht="23.25" customHeight="1">
      <c r="A123" s="536" t="s">
        <v>383</v>
      </c>
      <c r="B123" s="533" t="s">
        <v>384</v>
      </c>
      <c r="C123" s="533" t="s">
        <v>364</v>
      </c>
      <c r="D123" s="522" t="s">
        <v>255</v>
      </c>
      <c r="E123" s="533" t="s">
        <v>365</v>
      </c>
      <c r="F123" s="533" t="s">
        <v>366</v>
      </c>
      <c r="G123" s="533"/>
      <c r="H123" s="533"/>
      <c r="I123" s="533" t="s">
        <v>367</v>
      </c>
      <c r="J123" s="533"/>
      <c r="K123" s="488" t="s">
        <v>368</v>
      </c>
    </row>
    <row r="124" spans="1:11" ht="37.5" customHeight="1" thickBot="1">
      <c r="A124" s="544"/>
      <c r="B124" s="534"/>
      <c r="C124" s="534"/>
      <c r="D124" s="518"/>
      <c r="E124" s="534"/>
      <c r="F124" s="422" t="s">
        <v>404</v>
      </c>
      <c r="G124" s="422" t="s">
        <v>405</v>
      </c>
      <c r="H124" s="422" t="s">
        <v>406</v>
      </c>
      <c r="I124" s="422" t="s">
        <v>407</v>
      </c>
      <c r="J124" s="422" t="s">
        <v>408</v>
      </c>
      <c r="K124" s="489" t="s">
        <v>409</v>
      </c>
    </row>
    <row r="125" spans="1:12" ht="30.75" customHeight="1">
      <c r="A125" s="536" t="s">
        <v>410</v>
      </c>
      <c r="B125" s="537"/>
      <c r="C125" s="481">
        <f>C43+C87+C120</f>
        <v>93</v>
      </c>
      <c r="D125" s="482">
        <f aca="true" t="shared" si="27" ref="D125:K125">D43+D87+D120</f>
        <v>0</v>
      </c>
      <c r="E125" s="482">
        <f>E43+E87+E120</f>
        <v>1841</v>
      </c>
      <c r="F125" s="481">
        <f t="shared" si="27"/>
        <v>430</v>
      </c>
      <c r="G125" s="481">
        <f t="shared" si="27"/>
        <v>591</v>
      </c>
      <c r="H125" s="481">
        <f t="shared" si="27"/>
        <v>603</v>
      </c>
      <c r="I125" s="481">
        <f t="shared" si="27"/>
        <v>172</v>
      </c>
      <c r="J125" s="481">
        <f t="shared" si="27"/>
        <v>36</v>
      </c>
      <c r="K125" s="490">
        <f t="shared" si="27"/>
        <v>9</v>
      </c>
      <c r="L125" s="483"/>
    </row>
    <row r="126" spans="1:11" ht="30.75" customHeight="1" thickBot="1">
      <c r="A126" s="523" t="s">
        <v>411</v>
      </c>
      <c r="B126" s="524"/>
      <c r="C126" s="484">
        <v>1</v>
      </c>
      <c r="D126" s="484">
        <v>1</v>
      </c>
      <c r="E126" s="484">
        <v>1</v>
      </c>
      <c r="F126" s="485">
        <f aca="true" t="shared" si="28" ref="F126:K126">F125/$E$125</f>
        <v>0.23356871265616513</v>
      </c>
      <c r="G126" s="485">
        <f t="shared" si="28"/>
        <v>0.32102118413905484</v>
      </c>
      <c r="H126" s="485">
        <f t="shared" si="28"/>
        <v>0.32753938077131994</v>
      </c>
      <c r="I126" s="485">
        <f t="shared" si="28"/>
        <v>0.09342748506246605</v>
      </c>
      <c r="J126" s="485">
        <f t="shared" si="28"/>
        <v>0.01955458989679522</v>
      </c>
      <c r="K126" s="491">
        <f t="shared" si="28"/>
        <v>0.004888647474198805</v>
      </c>
    </row>
  </sheetData>
  <sheetProtection password="C6E7" sheet="1" objects="1" scenarios="1"/>
  <mergeCells count="98">
    <mergeCell ref="A86:B86"/>
    <mergeCell ref="A87:B87"/>
    <mergeCell ref="B25:B32"/>
    <mergeCell ref="B33:B40"/>
    <mergeCell ref="B47:B57"/>
    <mergeCell ref="B59:B60"/>
    <mergeCell ref="B80:B81"/>
    <mergeCell ref="B65:B66"/>
    <mergeCell ref="B69:B71"/>
    <mergeCell ref="B72:B73"/>
    <mergeCell ref="B5:B7"/>
    <mergeCell ref="B10:B15"/>
    <mergeCell ref="B16:B18"/>
    <mergeCell ref="B23:B24"/>
    <mergeCell ref="E123:E124"/>
    <mergeCell ref="F123:H123"/>
    <mergeCell ref="I123:J123"/>
    <mergeCell ref="C65:C66"/>
    <mergeCell ref="C94:C96"/>
    <mergeCell ref="C72:C73"/>
    <mergeCell ref="C74:C77"/>
    <mergeCell ref="C91:C92"/>
    <mergeCell ref="C78:C79"/>
    <mergeCell ref="C80:C81"/>
    <mergeCell ref="A123:A124"/>
    <mergeCell ref="B123:B124"/>
    <mergeCell ref="C123:C124"/>
    <mergeCell ref="D123:D124"/>
    <mergeCell ref="D89:D90"/>
    <mergeCell ref="E89:E90"/>
    <mergeCell ref="F89:H89"/>
    <mergeCell ref="I89:J89"/>
    <mergeCell ref="D45:D46"/>
    <mergeCell ref="E45:E46"/>
    <mergeCell ref="F45:H45"/>
    <mergeCell ref="I45:J45"/>
    <mergeCell ref="C25:C32"/>
    <mergeCell ref="C33:C40"/>
    <mergeCell ref="C69:C71"/>
    <mergeCell ref="C47:C57"/>
    <mergeCell ref="C45:C46"/>
    <mergeCell ref="C16:C18"/>
    <mergeCell ref="A19:B19"/>
    <mergeCell ref="A68:B68"/>
    <mergeCell ref="A41:B41"/>
    <mergeCell ref="A20:B20"/>
    <mergeCell ref="A42:B42"/>
    <mergeCell ref="A43:B43"/>
    <mergeCell ref="C59:C60"/>
    <mergeCell ref="C61:C64"/>
    <mergeCell ref="C23:C24"/>
    <mergeCell ref="F3:H3"/>
    <mergeCell ref="I3:J3"/>
    <mergeCell ref="C10:C15"/>
    <mergeCell ref="A8:B8"/>
    <mergeCell ref="A9:B9"/>
    <mergeCell ref="A3:A4"/>
    <mergeCell ref="B3:B4"/>
    <mergeCell ref="D3:D4"/>
    <mergeCell ref="E3:E4"/>
    <mergeCell ref="C3:C4"/>
    <mergeCell ref="B78:B79"/>
    <mergeCell ref="B74:B77"/>
    <mergeCell ref="A67:B67"/>
    <mergeCell ref="A44:B44"/>
    <mergeCell ref="A45:A46"/>
    <mergeCell ref="B45:B46"/>
    <mergeCell ref="B61:B64"/>
    <mergeCell ref="A118:B118"/>
    <mergeCell ref="A89:A90"/>
    <mergeCell ref="B89:B90"/>
    <mergeCell ref="C82:C84"/>
    <mergeCell ref="B107:B112"/>
    <mergeCell ref="B113:B115"/>
    <mergeCell ref="B91:B92"/>
    <mergeCell ref="B94:B96"/>
    <mergeCell ref="B100:B101"/>
    <mergeCell ref="B102:B106"/>
    <mergeCell ref="B116:B117"/>
    <mergeCell ref="A1:F1"/>
    <mergeCell ref="A125:B125"/>
    <mergeCell ref="B82:B84"/>
    <mergeCell ref="A85:B85"/>
    <mergeCell ref="C100:C101"/>
    <mergeCell ref="A119:B119"/>
    <mergeCell ref="A99:B99"/>
    <mergeCell ref="A88:B88"/>
    <mergeCell ref="A98:B98"/>
    <mergeCell ref="A126:B126"/>
    <mergeCell ref="A2:K2"/>
    <mergeCell ref="A120:B120"/>
    <mergeCell ref="A121:B121"/>
    <mergeCell ref="C102:C106"/>
    <mergeCell ref="C107:C112"/>
    <mergeCell ref="C113:C115"/>
    <mergeCell ref="C116:C117"/>
    <mergeCell ref="C5:C7"/>
    <mergeCell ref="C89:C90"/>
  </mergeCells>
  <printOptions/>
  <pageMargins left="0.92" right="0.7874015748031497" top="0.63" bottom="0.35433070866141736" header="0.31496062992125984" footer="0.3937007874015748"/>
  <pageSetup horizontalDpi="600" verticalDpi="600" orientation="landscape" paperSize="9" scale="95" r:id="rId1"/>
  <rowBreaks count="2" manualBreakCount="2">
    <brk id="44" max="255" man="1"/>
    <brk id="88" max="255" man="1"/>
  </rowBreaks>
</worksheet>
</file>

<file path=xl/worksheets/sheet2.xml><?xml version="1.0" encoding="utf-8"?>
<worksheet xmlns="http://schemas.openxmlformats.org/spreadsheetml/2006/main" xmlns:r="http://schemas.openxmlformats.org/officeDocument/2006/relationships">
  <sheetPr>
    <tabColor indexed="11"/>
  </sheetPr>
  <dimension ref="A1:U31"/>
  <sheetViews>
    <sheetView workbookViewId="0" topLeftCell="A1">
      <selection activeCell="A10" sqref="A10:E10"/>
    </sheetView>
  </sheetViews>
  <sheetFormatPr defaultColWidth="8.796875" defaultRowHeight="14.25"/>
  <cols>
    <col min="1" max="2" width="7.5" style="0" customWidth="1"/>
    <col min="3" max="16" width="7.59765625" style="0" customWidth="1"/>
    <col min="17" max="17" width="8.09765625" style="0" customWidth="1"/>
    <col min="18" max="18" width="8" style="0" customWidth="1"/>
    <col min="19" max="20" width="0.6953125" style="0" customWidth="1"/>
  </cols>
  <sheetData>
    <row r="1" spans="1:5" s="63" customFormat="1" ht="27.75" customHeight="1">
      <c r="A1" s="404" t="s">
        <v>414</v>
      </c>
      <c r="B1" s="404"/>
      <c r="C1" s="404"/>
      <c r="D1" s="404"/>
      <c r="E1" s="404"/>
    </row>
    <row r="2" spans="1:21" ht="18.75">
      <c r="A2" s="1" t="s">
        <v>228</v>
      </c>
      <c r="B2" s="2"/>
      <c r="C2" s="2"/>
      <c r="D2" s="2"/>
      <c r="E2" s="2"/>
      <c r="F2" s="2"/>
      <c r="G2" s="2"/>
      <c r="H2" s="2"/>
      <c r="I2" s="2"/>
      <c r="J2" s="2"/>
      <c r="K2" s="2"/>
      <c r="L2" s="2"/>
      <c r="M2" s="2"/>
      <c r="N2" s="2"/>
      <c r="O2" s="2"/>
      <c r="P2" s="2"/>
      <c r="Q2" s="2"/>
      <c r="R2" s="3"/>
      <c r="S2" s="4"/>
      <c r="T2" s="4"/>
      <c r="U2" s="4"/>
    </row>
    <row r="3" spans="1:21" ht="18" customHeight="1">
      <c r="A3" s="516" t="s">
        <v>42</v>
      </c>
      <c r="B3" s="552"/>
      <c r="C3" s="557" t="s">
        <v>0</v>
      </c>
      <c r="D3" s="557"/>
      <c r="E3" s="557" t="s">
        <v>1</v>
      </c>
      <c r="F3" s="557"/>
      <c r="G3" s="558" t="s">
        <v>2</v>
      </c>
      <c r="H3" s="559"/>
      <c r="I3" s="559"/>
      <c r="J3" s="559"/>
      <c r="K3" s="559"/>
      <c r="L3" s="560"/>
      <c r="M3" s="558" t="s">
        <v>3</v>
      </c>
      <c r="N3" s="559"/>
      <c r="O3" s="559"/>
      <c r="P3" s="560"/>
      <c r="Q3" s="558" t="s">
        <v>4</v>
      </c>
      <c r="R3" s="560"/>
      <c r="S3" s="4"/>
      <c r="T3" s="4"/>
      <c r="U3" s="4"/>
    </row>
    <row r="4" spans="1:21" ht="18" customHeight="1">
      <c r="A4" s="553"/>
      <c r="B4" s="554"/>
      <c r="C4" s="557"/>
      <c r="D4" s="557"/>
      <c r="E4" s="557"/>
      <c r="F4" s="557"/>
      <c r="G4" s="561" t="s">
        <v>5</v>
      </c>
      <c r="H4" s="561"/>
      <c r="I4" s="561" t="s">
        <v>6</v>
      </c>
      <c r="J4" s="561"/>
      <c r="K4" s="561" t="s">
        <v>7</v>
      </c>
      <c r="L4" s="561"/>
      <c r="M4" s="561" t="s">
        <v>8</v>
      </c>
      <c r="N4" s="561"/>
      <c r="O4" s="561" t="s">
        <v>9</v>
      </c>
      <c r="P4" s="561"/>
      <c r="Q4" s="561" t="s">
        <v>10</v>
      </c>
      <c r="R4" s="561"/>
      <c r="S4" s="4"/>
      <c r="T4" s="4"/>
      <c r="U4" s="4"/>
    </row>
    <row r="5" spans="1:21" ht="18" customHeight="1">
      <c r="A5" s="555"/>
      <c r="B5" s="556"/>
      <c r="C5" s="5" t="s">
        <v>11</v>
      </c>
      <c r="D5" s="5" t="s">
        <v>12</v>
      </c>
      <c r="E5" s="5" t="s">
        <v>13</v>
      </c>
      <c r="F5" s="5" t="s">
        <v>12</v>
      </c>
      <c r="G5" s="5" t="s">
        <v>13</v>
      </c>
      <c r="H5" s="5" t="s">
        <v>12</v>
      </c>
      <c r="I5" s="5" t="s">
        <v>13</v>
      </c>
      <c r="J5" s="5" t="s">
        <v>12</v>
      </c>
      <c r="K5" s="5" t="s">
        <v>13</v>
      </c>
      <c r="L5" s="5" t="s">
        <v>12</v>
      </c>
      <c r="M5" s="5" t="s">
        <v>13</v>
      </c>
      <c r="N5" s="5" t="s">
        <v>12</v>
      </c>
      <c r="O5" s="5" t="s">
        <v>13</v>
      </c>
      <c r="P5" s="5" t="s">
        <v>12</v>
      </c>
      <c r="Q5" s="5" t="s">
        <v>13</v>
      </c>
      <c r="R5" s="5" t="s">
        <v>12</v>
      </c>
      <c r="S5" s="4"/>
      <c r="T5" s="4"/>
      <c r="U5" s="4"/>
    </row>
    <row r="6" spans="1:21" ht="18" customHeight="1">
      <c r="A6" s="562" t="s">
        <v>14</v>
      </c>
      <c r="B6" s="562"/>
      <c r="C6" s="6">
        <v>32</v>
      </c>
      <c r="D6" s="7">
        <v>0.34408602150537637</v>
      </c>
      <c r="E6" s="6">
        <v>638</v>
      </c>
      <c r="F6" s="7">
        <v>0.3465507876154264</v>
      </c>
      <c r="G6" s="6">
        <v>144</v>
      </c>
      <c r="H6" s="7">
        <v>0.07821835958718087</v>
      </c>
      <c r="I6" s="6">
        <v>125</v>
      </c>
      <c r="J6" s="7">
        <v>0.06789788158609451</v>
      </c>
      <c r="K6" s="6">
        <v>263</v>
      </c>
      <c r="L6" s="7">
        <v>0.14285714285714285</v>
      </c>
      <c r="M6" s="6">
        <v>73</v>
      </c>
      <c r="N6" s="7">
        <v>0.039652362846279196</v>
      </c>
      <c r="O6" s="6">
        <v>30</v>
      </c>
      <c r="P6" s="7">
        <v>0.016295491580662683</v>
      </c>
      <c r="Q6" s="6">
        <v>3</v>
      </c>
      <c r="R6" s="7">
        <v>0.0016295491580662683</v>
      </c>
      <c r="S6" s="4"/>
      <c r="T6" s="4"/>
      <c r="U6" s="4"/>
    </row>
    <row r="7" spans="1:21" ht="18" customHeight="1">
      <c r="A7" s="562" t="s">
        <v>15</v>
      </c>
      <c r="B7" s="562"/>
      <c r="C7" s="6">
        <v>36</v>
      </c>
      <c r="D7" s="7">
        <v>0.3870967741935484</v>
      </c>
      <c r="E7" s="6">
        <v>641</v>
      </c>
      <c r="F7" s="7">
        <v>0.3481803367734927</v>
      </c>
      <c r="G7" s="6">
        <v>246</v>
      </c>
      <c r="H7" s="8">
        <v>0.133</v>
      </c>
      <c r="I7" s="6">
        <v>246</v>
      </c>
      <c r="J7" s="7">
        <v>0.133623030961434</v>
      </c>
      <c r="K7" s="6">
        <v>111</v>
      </c>
      <c r="L7" s="7">
        <v>0.060293318848451925</v>
      </c>
      <c r="M7" s="6">
        <v>32</v>
      </c>
      <c r="N7" s="7">
        <v>0.017381857686040194</v>
      </c>
      <c r="O7" s="6">
        <v>6</v>
      </c>
      <c r="P7" s="7">
        <v>0.0032590983161325366</v>
      </c>
      <c r="Q7" s="6">
        <v>0</v>
      </c>
      <c r="R7" s="7">
        <v>0</v>
      </c>
      <c r="S7" s="4"/>
      <c r="T7" s="4"/>
      <c r="U7" s="4"/>
    </row>
    <row r="8" spans="1:21" ht="18" customHeight="1">
      <c r="A8" s="562" t="s">
        <v>16</v>
      </c>
      <c r="B8" s="562"/>
      <c r="C8" s="6">
        <v>25</v>
      </c>
      <c r="D8" s="7">
        <v>0.26881720430107525</v>
      </c>
      <c r="E8" s="6">
        <v>562</v>
      </c>
      <c r="F8" s="7">
        <v>0.30526887561108096</v>
      </c>
      <c r="G8" s="6">
        <v>40</v>
      </c>
      <c r="H8" s="7">
        <v>0.021727322107550243</v>
      </c>
      <c r="I8" s="6">
        <v>220</v>
      </c>
      <c r="J8" s="7">
        <v>0.11950027159152635</v>
      </c>
      <c r="K8" s="6">
        <v>229</v>
      </c>
      <c r="L8" s="7">
        <v>0.12438891906572515</v>
      </c>
      <c r="M8" s="6">
        <v>67</v>
      </c>
      <c r="N8" s="7">
        <v>0.03639326453014666</v>
      </c>
      <c r="O8" s="6">
        <v>0</v>
      </c>
      <c r="P8" s="7">
        <v>0</v>
      </c>
      <c r="Q8" s="6">
        <v>6</v>
      </c>
      <c r="R8" s="7">
        <v>0.0032590983161325366</v>
      </c>
      <c r="S8" s="4"/>
      <c r="T8" s="4"/>
      <c r="U8" s="4"/>
    </row>
    <row r="9" spans="1:21" ht="18.75" customHeight="1">
      <c r="A9" s="563" t="s">
        <v>17</v>
      </c>
      <c r="B9" s="563"/>
      <c r="C9" s="564">
        <v>93</v>
      </c>
      <c r="D9" s="565"/>
      <c r="E9" s="564">
        <v>1841</v>
      </c>
      <c r="F9" s="565"/>
      <c r="G9" s="6">
        <v>430</v>
      </c>
      <c r="H9" s="8">
        <v>0.23294568169473112</v>
      </c>
      <c r="I9" s="6">
        <v>591</v>
      </c>
      <c r="J9" s="8">
        <v>0.3210211841390549</v>
      </c>
      <c r="K9" s="6">
        <v>603</v>
      </c>
      <c r="L9" s="8">
        <v>0.32753938077131994</v>
      </c>
      <c r="M9" s="6">
        <v>172</v>
      </c>
      <c r="N9" s="7">
        <v>0.09342748506246605</v>
      </c>
      <c r="O9" s="6">
        <v>36</v>
      </c>
      <c r="P9" s="7">
        <v>0.01955458989679522</v>
      </c>
      <c r="Q9" s="6">
        <v>9</v>
      </c>
      <c r="R9" s="7">
        <v>0.004888647474198805</v>
      </c>
      <c r="S9" s="4"/>
      <c r="T9" s="4"/>
      <c r="U9" s="9"/>
    </row>
    <row r="10" spans="1:21" ht="29.25" customHeight="1">
      <c r="A10" s="570"/>
      <c r="B10" s="570"/>
      <c r="C10" s="570"/>
      <c r="D10" s="570"/>
      <c r="E10" s="570"/>
      <c r="F10" s="65"/>
      <c r="G10" s="66"/>
      <c r="H10" s="67"/>
      <c r="I10" s="66"/>
      <c r="J10" s="67"/>
      <c r="K10" s="66"/>
      <c r="L10" s="67"/>
      <c r="M10" s="66"/>
      <c r="N10" s="68"/>
      <c r="O10" s="66"/>
      <c r="P10" s="68"/>
      <c r="Q10" s="66"/>
      <c r="R10" s="68"/>
      <c r="S10" s="4"/>
      <c r="T10" s="4"/>
      <c r="U10" s="9"/>
    </row>
    <row r="11" spans="1:21" ht="9.75" customHeight="1">
      <c r="A11" s="64"/>
      <c r="B11" s="64"/>
      <c r="C11" s="65"/>
      <c r="D11" s="65"/>
      <c r="E11" s="65"/>
      <c r="F11" s="65"/>
      <c r="G11" s="66"/>
      <c r="H11" s="67"/>
      <c r="I11" s="66"/>
      <c r="J11" s="67"/>
      <c r="K11" s="66"/>
      <c r="L11" s="67"/>
      <c r="M11" s="66"/>
      <c r="N11" s="68"/>
      <c r="O11" s="66"/>
      <c r="P11" s="68"/>
      <c r="Q11" s="66"/>
      <c r="R11" s="68"/>
      <c r="S11" s="4"/>
      <c r="T11" s="4"/>
      <c r="U11" s="9"/>
    </row>
    <row r="12" spans="1:21" ht="19.5" thickBot="1">
      <c r="A12" s="10" t="s">
        <v>43</v>
      </c>
      <c r="B12" s="4"/>
      <c r="C12" s="4"/>
      <c r="D12" s="4"/>
      <c r="E12" s="4"/>
      <c r="F12" s="4"/>
      <c r="G12" s="4"/>
      <c r="H12" s="4"/>
      <c r="I12" s="4"/>
      <c r="J12" s="4"/>
      <c r="K12" s="4"/>
      <c r="L12" s="4"/>
      <c r="M12" s="11"/>
      <c r="N12" s="11"/>
      <c r="O12" s="4"/>
      <c r="P12" s="4"/>
      <c r="Q12" s="4"/>
      <c r="R12" s="4"/>
      <c r="S12" s="4"/>
      <c r="T12" s="4"/>
      <c r="U12" s="4"/>
    </row>
    <row r="13" spans="1:21" ht="18.75" customHeight="1" thickTop="1">
      <c r="A13" s="566" t="s">
        <v>18</v>
      </c>
      <c r="B13" s="567"/>
      <c r="C13" s="569" t="s">
        <v>19</v>
      </c>
      <c r="D13" s="569"/>
      <c r="E13" s="569" t="s">
        <v>20</v>
      </c>
      <c r="F13" s="569"/>
      <c r="G13" s="569" t="s">
        <v>21</v>
      </c>
      <c r="H13" s="569"/>
      <c r="I13" s="569" t="s">
        <v>22</v>
      </c>
      <c r="J13" s="569"/>
      <c r="K13" s="569" t="s">
        <v>23</v>
      </c>
      <c r="L13" s="569"/>
      <c r="M13" s="569" t="s">
        <v>24</v>
      </c>
      <c r="N13" s="569"/>
      <c r="O13" s="569" t="s">
        <v>25</v>
      </c>
      <c r="P13" s="569"/>
      <c r="Q13" s="567" t="s">
        <v>26</v>
      </c>
      <c r="R13" s="571"/>
      <c r="S13" s="4"/>
      <c r="T13" s="4"/>
      <c r="U13" s="4"/>
    </row>
    <row r="14" spans="1:21" ht="18.75" customHeight="1" thickBot="1">
      <c r="A14" s="568"/>
      <c r="B14" s="563"/>
      <c r="C14" s="5" t="s">
        <v>13</v>
      </c>
      <c r="D14" s="5" t="s">
        <v>12</v>
      </c>
      <c r="E14" s="5" t="s">
        <v>13</v>
      </c>
      <c r="F14" s="5" t="s">
        <v>12</v>
      </c>
      <c r="G14" s="5" t="s">
        <v>13</v>
      </c>
      <c r="H14" s="5" t="s">
        <v>12</v>
      </c>
      <c r="I14" s="5" t="s">
        <v>13</v>
      </c>
      <c r="J14" s="5" t="s">
        <v>12</v>
      </c>
      <c r="K14" s="5" t="s">
        <v>13</v>
      </c>
      <c r="L14" s="5" t="s">
        <v>12</v>
      </c>
      <c r="M14" s="5" t="s">
        <v>13</v>
      </c>
      <c r="N14" s="5" t="s">
        <v>12</v>
      </c>
      <c r="O14" s="5" t="s">
        <v>13</v>
      </c>
      <c r="P14" s="5" t="s">
        <v>12</v>
      </c>
      <c r="Q14" s="12" t="s">
        <v>13</v>
      </c>
      <c r="R14" s="13" t="s">
        <v>12</v>
      </c>
      <c r="S14" s="4"/>
      <c r="T14" s="4"/>
      <c r="U14" s="4"/>
    </row>
    <row r="15" spans="1:21" ht="18.75" customHeight="1" thickBot="1">
      <c r="A15" s="572" t="s">
        <v>27</v>
      </c>
      <c r="B15" s="573"/>
      <c r="C15" s="14">
        <v>1431</v>
      </c>
      <c r="D15" s="15">
        <v>0.77729494839761</v>
      </c>
      <c r="E15" s="16">
        <v>72</v>
      </c>
      <c r="F15" s="15">
        <v>0.03910917979359044</v>
      </c>
      <c r="G15" s="17">
        <v>213</v>
      </c>
      <c r="H15" s="15">
        <v>0.11569799022270505</v>
      </c>
      <c r="I15" s="16">
        <v>67</v>
      </c>
      <c r="J15" s="15">
        <v>0.03639326453014666</v>
      </c>
      <c r="K15" s="16">
        <v>48</v>
      </c>
      <c r="L15" s="15">
        <v>0.026072786529060293</v>
      </c>
      <c r="M15" s="18">
        <v>4</v>
      </c>
      <c r="N15" s="19">
        <v>0.0021727322107550242</v>
      </c>
      <c r="O15" s="16">
        <v>6</v>
      </c>
      <c r="P15" s="15">
        <v>0.0032590983161325366</v>
      </c>
      <c r="Q15" s="20">
        <v>1841</v>
      </c>
      <c r="R15" s="21">
        <v>1</v>
      </c>
      <c r="S15" s="4"/>
      <c r="T15" s="4"/>
      <c r="U15" s="4"/>
    </row>
    <row r="16" spans="1:21" ht="18.75" customHeight="1" thickTop="1">
      <c r="A16" s="574" t="s">
        <v>28</v>
      </c>
      <c r="B16" s="575"/>
      <c r="C16" s="22">
        <v>329</v>
      </c>
      <c r="D16" s="23">
        <v>0.17870722433460076</v>
      </c>
      <c r="E16" s="24">
        <v>3</v>
      </c>
      <c r="F16" s="25">
        <v>0.0016295491580662683</v>
      </c>
      <c r="G16" s="22">
        <v>72</v>
      </c>
      <c r="H16" s="23">
        <v>0.03910917979359044</v>
      </c>
      <c r="I16" s="22">
        <v>16</v>
      </c>
      <c r="J16" s="23">
        <v>0.008690928843020097</v>
      </c>
      <c r="K16" s="22">
        <v>8</v>
      </c>
      <c r="L16" s="23">
        <v>0.0043454644215100485</v>
      </c>
      <c r="M16" s="24">
        <v>1</v>
      </c>
      <c r="N16" s="25">
        <v>0.0005431830526887561</v>
      </c>
      <c r="O16" s="24">
        <v>1</v>
      </c>
      <c r="P16" s="25">
        <v>0.0005431830526887561</v>
      </c>
      <c r="Q16" s="22">
        <v>430</v>
      </c>
      <c r="R16" s="26">
        <v>0.233</v>
      </c>
      <c r="S16" s="4"/>
      <c r="T16" s="4"/>
      <c r="U16" s="4"/>
    </row>
    <row r="17" spans="1:21" ht="18.75" customHeight="1">
      <c r="A17" s="576" t="s">
        <v>29</v>
      </c>
      <c r="B17" s="562"/>
      <c r="C17" s="27">
        <v>519</v>
      </c>
      <c r="D17" s="28">
        <v>0.28191200434546443</v>
      </c>
      <c r="E17" s="27">
        <v>20</v>
      </c>
      <c r="F17" s="28">
        <v>0.010863661053775122</v>
      </c>
      <c r="G17" s="27">
        <v>25</v>
      </c>
      <c r="H17" s="28">
        <v>0.013579576317218903</v>
      </c>
      <c r="I17" s="27">
        <v>18</v>
      </c>
      <c r="J17" s="28">
        <v>0.00977729494839761</v>
      </c>
      <c r="K17" s="27">
        <v>8</v>
      </c>
      <c r="L17" s="28">
        <v>0.0043454644215100485</v>
      </c>
      <c r="M17" s="29">
        <v>0</v>
      </c>
      <c r="N17" s="8">
        <v>0</v>
      </c>
      <c r="O17" s="29">
        <v>1</v>
      </c>
      <c r="P17" s="8">
        <v>0.0005431830526887561</v>
      </c>
      <c r="Q17" s="27">
        <v>591</v>
      </c>
      <c r="R17" s="30">
        <v>0.32102118413905484</v>
      </c>
      <c r="S17" s="4"/>
      <c r="T17" s="4"/>
      <c r="U17" s="4"/>
    </row>
    <row r="18" spans="1:21" ht="18.75" customHeight="1">
      <c r="A18" s="576" t="s">
        <v>30</v>
      </c>
      <c r="B18" s="562"/>
      <c r="C18" s="27">
        <v>395</v>
      </c>
      <c r="D18" s="28">
        <v>0.21455730581205867</v>
      </c>
      <c r="E18" s="27">
        <v>36</v>
      </c>
      <c r="F18" s="28">
        <v>0.01955458989679522</v>
      </c>
      <c r="G18" s="27">
        <v>111</v>
      </c>
      <c r="H18" s="28">
        <v>0.060293318848451925</v>
      </c>
      <c r="I18" s="27">
        <v>26</v>
      </c>
      <c r="J18" s="28">
        <v>0.014122759369907659</v>
      </c>
      <c r="K18" s="27">
        <v>28</v>
      </c>
      <c r="L18" s="28">
        <v>0.015209125475285171</v>
      </c>
      <c r="M18" s="29">
        <v>3</v>
      </c>
      <c r="N18" s="8">
        <v>0.0016295491580662683</v>
      </c>
      <c r="O18" s="29">
        <v>4</v>
      </c>
      <c r="P18" s="8">
        <v>0.0021727322107550242</v>
      </c>
      <c r="Q18" s="27">
        <v>603</v>
      </c>
      <c r="R18" s="30">
        <v>0.32753938077131994</v>
      </c>
      <c r="S18" s="4"/>
      <c r="T18" s="4"/>
      <c r="U18" s="4"/>
    </row>
    <row r="19" spans="1:21" ht="18.75" customHeight="1">
      <c r="A19" s="576" t="s">
        <v>31</v>
      </c>
      <c r="B19" s="562"/>
      <c r="C19" s="27">
        <v>165</v>
      </c>
      <c r="D19" s="28">
        <v>0.08962520369364475</v>
      </c>
      <c r="E19" s="29">
        <v>0</v>
      </c>
      <c r="F19" s="8">
        <v>0</v>
      </c>
      <c r="G19" s="29">
        <v>1</v>
      </c>
      <c r="H19" s="8">
        <v>0.0005431830526887561</v>
      </c>
      <c r="I19" s="27">
        <v>5</v>
      </c>
      <c r="J19" s="28">
        <v>0.0027159152634437804</v>
      </c>
      <c r="K19" s="29">
        <v>1</v>
      </c>
      <c r="L19" s="8">
        <v>0.0005431830526887561</v>
      </c>
      <c r="M19" s="29">
        <v>0</v>
      </c>
      <c r="N19" s="8">
        <v>0</v>
      </c>
      <c r="O19" s="29">
        <v>0</v>
      </c>
      <c r="P19" s="8">
        <v>0</v>
      </c>
      <c r="Q19" s="27">
        <v>172</v>
      </c>
      <c r="R19" s="30">
        <v>0.09342748506246605</v>
      </c>
      <c r="S19" s="4"/>
      <c r="T19" s="4"/>
      <c r="U19" s="4"/>
    </row>
    <row r="20" spans="1:18" ht="18.75" customHeight="1">
      <c r="A20" s="576" t="s">
        <v>32</v>
      </c>
      <c r="B20" s="562"/>
      <c r="C20" s="27">
        <v>20</v>
      </c>
      <c r="D20" s="28">
        <v>0.010863661053775122</v>
      </c>
      <c r="E20" s="27">
        <v>9</v>
      </c>
      <c r="F20" s="28">
        <v>0.004888647474198805</v>
      </c>
      <c r="G20" s="29">
        <v>4</v>
      </c>
      <c r="H20" s="8">
        <v>0.0021727322107550242</v>
      </c>
      <c r="I20" s="29">
        <v>0</v>
      </c>
      <c r="J20" s="8">
        <v>0</v>
      </c>
      <c r="K20" s="29">
        <v>3</v>
      </c>
      <c r="L20" s="8">
        <v>0.0016295491580662683</v>
      </c>
      <c r="M20" s="29">
        <v>0</v>
      </c>
      <c r="N20" s="8">
        <v>0</v>
      </c>
      <c r="O20" s="29">
        <v>0</v>
      </c>
      <c r="P20" s="8">
        <v>0</v>
      </c>
      <c r="Q20" s="27">
        <v>36</v>
      </c>
      <c r="R20" s="30">
        <v>0.01955458989679522</v>
      </c>
    </row>
    <row r="21" spans="1:18" ht="18.75" customHeight="1" thickBot="1">
      <c r="A21" s="587" t="s">
        <v>33</v>
      </c>
      <c r="B21" s="588"/>
      <c r="C21" s="31">
        <v>3</v>
      </c>
      <c r="D21" s="32">
        <v>0.0016295491580662683</v>
      </c>
      <c r="E21" s="31">
        <v>4</v>
      </c>
      <c r="F21" s="32">
        <v>0.0021727322107550242</v>
      </c>
      <c r="G21" s="31">
        <v>0</v>
      </c>
      <c r="H21" s="32">
        <v>0</v>
      </c>
      <c r="I21" s="31">
        <v>2</v>
      </c>
      <c r="J21" s="32">
        <v>0.0010863661053775121</v>
      </c>
      <c r="K21" s="31">
        <v>0</v>
      </c>
      <c r="L21" s="32">
        <v>0</v>
      </c>
      <c r="M21" s="31">
        <v>0</v>
      </c>
      <c r="N21" s="32">
        <v>0</v>
      </c>
      <c r="O21" s="31">
        <v>0</v>
      </c>
      <c r="P21" s="32">
        <v>0</v>
      </c>
      <c r="Q21" s="33">
        <v>9</v>
      </c>
      <c r="R21" s="34">
        <v>0.004888647474198805</v>
      </c>
    </row>
    <row r="22" spans="1:18" ht="18.75" customHeight="1" thickTop="1">
      <c r="A22" s="589" t="s">
        <v>34</v>
      </c>
      <c r="B22" s="590"/>
      <c r="C22" s="35">
        <v>237</v>
      </c>
      <c r="D22" s="36">
        <v>0.1287343834872352</v>
      </c>
      <c r="E22" s="35">
        <v>13</v>
      </c>
      <c r="F22" s="36">
        <v>0.007061379684953829</v>
      </c>
      <c r="G22" s="35">
        <v>66</v>
      </c>
      <c r="H22" s="36">
        <v>0.035850081477457905</v>
      </c>
      <c r="I22" s="37">
        <v>7</v>
      </c>
      <c r="J22" s="36">
        <v>0.0038022813688212928</v>
      </c>
      <c r="K22" s="37">
        <v>5</v>
      </c>
      <c r="L22" s="36">
        <v>0.0027159152634437804</v>
      </c>
      <c r="M22" s="24">
        <v>2</v>
      </c>
      <c r="N22" s="25">
        <v>0.0010863661053775121</v>
      </c>
      <c r="O22" s="24">
        <v>0</v>
      </c>
      <c r="P22" s="25">
        <v>0</v>
      </c>
      <c r="Q22" s="37">
        <v>330</v>
      </c>
      <c r="R22" s="38">
        <v>0.1792504073872895</v>
      </c>
    </row>
    <row r="23" spans="1:18" ht="18.75" customHeight="1">
      <c r="A23" s="591" t="s">
        <v>35</v>
      </c>
      <c r="B23" s="592"/>
      <c r="C23" s="39">
        <v>127</v>
      </c>
      <c r="D23" s="40">
        <v>0.06898424769147203</v>
      </c>
      <c r="E23" s="39">
        <v>7</v>
      </c>
      <c r="F23" s="40">
        <v>0.0038022813688212928</v>
      </c>
      <c r="G23" s="39">
        <v>4</v>
      </c>
      <c r="H23" s="8">
        <v>0.0021727322107550242</v>
      </c>
      <c r="I23" s="41">
        <v>4</v>
      </c>
      <c r="J23" s="8">
        <v>0.0021727322107550242</v>
      </c>
      <c r="K23" s="41">
        <v>3</v>
      </c>
      <c r="L23" s="8">
        <v>0.0016295491580662683</v>
      </c>
      <c r="M23" s="41">
        <v>0</v>
      </c>
      <c r="N23" s="8">
        <v>0</v>
      </c>
      <c r="O23" s="41">
        <v>0</v>
      </c>
      <c r="P23" s="8">
        <v>0</v>
      </c>
      <c r="Q23" s="41">
        <v>145</v>
      </c>
      <c r="R23" s="42">
        <v>0.07876154263986963</v>
      </c>
    </row>
    <row r="24" spans="1:18" ht="18.75" customHeight="1">
      <c r="A24" s="579" t="s">
        <v>36</v>
      </c>
      <c r="B24" s="580"/>
      <c r="C24" s="43">
        <v>240</v>
      </c>
      <c r="D24" s="40">
        <v>0.13036393264530147</v>
      </c>
      <c r="E24" s="43">
        <v>7</v>
      </c>
      <c r="F24" s="40">
        <v>0.0038022813688212928</v>
      </c>
      <c r="G24" s="43">
        <v>10</v>
      </c>
      <c r="H24" s="40">
        <v>0.005431830526887561</v>
      </c>
      <c r="I24" s="29">
        <v>13</v>
      </c>
      <c r="J24" s="40">
        <v>0.007061379684953829</v>
      </c>
      <c r="K24" s="29">
        <v>5</v>
      </c>
      <c r="L24" s="40">
        <v>0.0027159152634437804</v>
      </c>
      <c r="M24" s="29">
        <v>0</v>
      </c>
      <c r="N24" s="8">
        <v>0</v>
      </c>
      <c r="O24" s="29">
        <v>1</v>
      </c>
      <c r="P24" s="8">
        <v>0.0005431830526887561</v>
      </c>
      <c r="Q24" s="44">
        <v>276</v>
      </c>
      <c r="R24" s="42">
        <v>0.1499185225420967</v>
      </c>
    </row>
    <row r="25" spans="1:18" ht="18.75" customHeight="1">
      <c r="A25" s="579" t="s">
        <v>37</v>
      </c>
      <c r="B25" s="580"/>
      <c r="C25" s="43">
        <v>153</v>
      </c>
      <c r="D25" s="40">
        <v>0.08310700706137969</v>
      </c>
      <c r="E25" s="43">
        <v>3</v>
      </c>
      <c r="F25" s="8">
        <v>0.0016295491580662683</v>
      </c>
      <c r="G25" s="43">
        <v>12</v>
      </c>
      <c r="H25" s="40">
        <v>0.006518196632265073</v>
      </c>
      <c r="I25" s="29">
        <v>11</v>
      </c>
      <c r="J25" s="40">
        <v>0.005975013579576317</v>
      </c>
      <c r="K25" s="29">
        <v>6</v>
      </c>
      <c r="L25" s="40">
        <v>0.0032590983161325366</v>
      </c>
      <c r="M25" s="29">
        <v>0</v>
      </c>
      <c r="N25" s="8">
        <v>0</v>
      </c>
      <c r="O25" s="29">
        <v>0</v>
      </c>
      <c r="P25" s="8">
        <v>0</v>
      </c>
      <c r="Q25" s="44">
        <v>185</v>
      </c>
      <c r="R25" s="42">
        <v>0.10048886474741989</v>
      </c>
    </row>
    <row r="26" spans="1:18" ht="18.75" customHeight="1">
      <c r="A26" s="581" t="s">
        <v>38</v>
      </c>
      <c r="B26" s="582"/>
      <c r="C26" s="45">
        <v>81</v>
      </c>
      <c r="D26" s="46">
        <v>0.043997827267789245</v>
      </c>
      <c r="E26" s="43">
        <v>1</v>
      </c>
      <c r="F26" s="8">
        <v>0.0005431830526887561</v>
      </c>
      <c r="G26" s="43">
        <v>1</v>
      </c>
      <c r="H26" s="8">
        <v>0.0005431830526887561</v>
      </c>
      <c r="I26" s="29">
        <v>4</v>
      </c>
      <c r="J26" s="8">
        <v>0.0021727322107550242</v>
      </c>
      <c r="K26" s="29">
        <v>2</v>
      </c>
      <c r="L26" s="8">
        <v>0.0010863661053775121</v>
      </c>
      <c r="M26" s="29">
        <v>0</v>
      </c>
      <c r="N26" s="8">
        <v>0</v>
      </c>
      <c r="O26" s="29">
        <v>1</v>
      </c>
      <c r="P26" s="8">
        <v>0.0005431830526887561</v>
      </c>
      <c r="Q26" s="47">
        <v>90</v>
      </c>
      <c r="R26" s="48">
        <v>0.04888647474198805</v>
      </c>
    </row>
    <row r="27" spans="1:18" ht="18.75" customHeight="1">
      <c r="A27" s="583" t="s">
        <v>39</v>
      </c>
      <c r="B27" s="584"/>
      <c r="C27" s="49">
        <v>9</v>
      </c>
      <c r="D27" s="50">
        <v>0.004888647474198805</v>
      </c>
      <c r="E27" s="43">
        <v>3</v>
      </c>
      <c r="F27" s="8">
        <v>0.0016295491580662683</v>
      </c>
      <c r="G27" s="43">
        <v>0</v>
      </c>
      <c r="H27" s="8">
        <v>0</v>
      </c>
      <c r="I27" s="29">
        <v>4</v>
      </c>
      <c r="J27" s="8">
        <v>0.0021727322107550242</v>
      </c>
      <c r="K27" s="29">
        <v>0</v>
      </c>
      <c r="L27" s="8">
        <v>0</v>
      </c>
      <c r="M27" s="29">
        <v>0</v>
      </c>
      <c r="N27" s="8">
        <v>0</v>
      </c>
      <c r="O27" s="29">
        <v>0</v>
      </c>
      <c r="P27" s="8">
        <v>0</v>
      </c>
      <c r="Q27" s="51">
        <v>16</v>
      </c>
      <c r="R27" s="52">
        <v>0.008690928843020097</v>
      </c>
    </row>
    <row r="28" spans="1:18" ht="18.75" customHeight="1">
      <c r="A28" s="585" t="s">
        <v>40</v>
      </c>
      <c r="B28" s="586"/>
      <c r="C28" s="53">
        <v>5</v>
      </c>
      <c r="D28" s="54">
        <v>0.0027159152634437804</v>
      </c>
      <c r="E28" s="43">
        <v>1</v>
      </c>
      <c r="F28" s="8">
        <v>0.0005431830526887561</v>
      </c>
      <c r="G28" s="43">
        <v>0</v>
      </c>
      <c r="H28" s="8">
        <v>0</v>
      </c>
      <c r="I28" s="29">
        <v>0</v>
      </c>
      <c r="J28" s="8">
        <v>0</v>
      </c>
      <c r="K28" s="29">
        <v>0</v>
      </c>
      <c r="L28" s="8">
        <v>0</v>
      </c>
      <c r="M28" s="29">
        <v>0</v>
      </c>
      <c r="N28" s="8">
        <v>0</v>
      </c>
      <c r="O28" s="29">
        <v>0</v>
      </c>
      <c r="P28" s="8">
        <v>0</v>
      </c>
      <c r="Q28" s="55">
        <v>6</v>
      </c>
      <c r="R28" s="56">
        <v>0.0032590983161325366</v>
      </c>
    </row>
    <row r="29" spans="1:18" ht="18.75" customHeight="1" thickBot="1">
      <c r="A29" s="577" t="s">
        <v>41</v>
      </c>
      <c r="B29" s="578"/>
      <c r="C29" s="57">
        <v>579</v>
      </c>
      <c r="D29" s="58">
        <v>0.3145029875067898</v>
      </c>
      <c r="E29" s="57">
        <v>37</v>
      </c>
      <c r="F29" s="58">
        <v>0.020097772949483977</v>
      </c>
      <c r="G29" s="57">
        <v>120</v>
      </c>
      <c r="H29" s="58">
        <v>0.06518196632265073</v>
      </c>
      <c r="I29" s="59">
        <v>24</v>
      </c>
      <c r="J29" s="58">
        <v>0.013036393264530146</v>
      </c>
      <c r="K29" s="59">
        <v>27</v>
      </c>
      <c r="L29" s="58">
        <v>0.014665942422596416</v>
      </c>
      <c r="M29" s="59">
        <v>2</v>
      </c>
      <c r="N29" s="60">
        <v>0.0010863661053775121</v>
      </c>
      <c r="O29" s="59">
        <v>4</v>
      </c>
      <c r="P29" s="60">
        <v>0.0021727322107550242</v>
      </c>
      <c r="Q29" s="59">
        <v>793</v>
      </c>
      <c r="R29" s="61">
        <v>0.4307441607821836</v>
      </c>
    </row>
    <row r="30" spans="1:18" ht="14.25" thickTop="1">
      <c r="A30" s="4"/>
      <c r="B30" s="4"/>
      <c r="C30" s="4"/>
      <c r="D30" s="4"/>
      <c r="E30" s="4"/>
      <c r="F30" s="4"/>
      <c r="G30" s="4"/>
      <c r="H30" s="4"/>
      <c r="I30" s="4"/>
      <c r="J30" s="4"/>
      <c r="K30" s="4"/>
      <c r="L30" s="4"/>
      <c r="M30" s="11"/>
      <c r="N30" s="11"/>
      <c r="O30" s="4"/>
      <c r="P30" s="4"/>
      <c r="Q30" s="4"/>
      <c r="R30" s="4"/>
    </row>
    <row r="31" spans="1:18" ht="13.5">
      <c r="A31" s="4"/>
      <c r="B31" s="4"/>
      <c r="C31" s="4"/>
      <c r="D31" s="4"/>
      <c r="E31" s="4"/>
      <c r="F31" s="4"/>
      <c r="G31" s="4"/>
      <c r="H31" s="4"/>
      <c r="I31" s="4"/>
      <c r="J31" s="4"/>
      <c r="K31" s="4"/>
      <c r="L31" s="4"/>
      <c r="M31" s="11"/>
      <c r="N31" s="11"/>
      <c r="O31" s="4"/>
      <c r="P31" s="4"/>
      <c r="Q31" s="4"/>
      <c r="R31" s="9"/>
    </row>
  </sheetData>
  <mergeCells count="43">
    <mergeCell ref="A21:B21"/>
    <mergeCell ref="A22:B22"/>
    <mergeCell ref="A23:B23"/>
    <mergeCell ref="A24:B24"/>
    <mergeCell ref="A29:B29"/>
    <mergeCell ref="A25:B25"/>
    <mergeCell ref="A26:B26"/>
    <mergeCell ref="A27:B27"/>
    <mergeCell ref="A28:B28"/>
    <mergeCell ref="A17:B17"/>
    <mergeCell ref="A18:B18"/>
    <mergeCell ref="A19:B19"/>
    <mergeCell ref="A20:B20"/>
    <mergeCell ref="O13:P13"/>
    <mergeCell ref="Q13:R13"/>
    <mergeCell ref="A15:B15"/>
    <mergeCell ref="A16:B16"/>
    <mergeCell ref="G13:H13"/>
    <mergeCell ref="I13:J13"/>
    <mergeCell ref="K13:L13"/>
    <mergeCell ref="M13:N13"/>
    <mergeCell ref="C9:D9"/>
    <mergeCell ref="E9:F9"/>
    <mergeCell ref="A13:B14"/>
    <mergeCell ref="C13:D13"/>
    <mergeCell ref="E13:F13"/>
    <mergeCell ref="A10:E10"/>
    <mergeCell ref="A6:B6"/>
    <mergeCell ref="A7:B7"/>
    <mergeCell ref="A8:B8"/>
    <mergeCell ref="A9:B9"/>
    <mergeCell ref="M3:P3"/>
    <mergeCell ref="Q3:R3"/>
    <mergeCell ref="G4:H4"/>
    <mergeCell ref="I4:J4"/>
    <mergeCell ref="K4:L4"/>
    <mergeCell ref="M4:N4"/>
    <mergeCell ref="O4:P4"/>
    <mergeCell ref="Q4:R4"/>
    <mergeCell ref="A3:B5"/>
    <mergeCell ref="C3:D4"/>
    <mergeCell ref="E3:F4"/>
    <mergeCell ref="G3:L3"/>
  </mergeCells>
  <printOptions/>
  <pageMargins left="0.7874015748031497" right="0.7874015748031497" top="0.9055118110236221" bottom="0.708661417322834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C43"/>
  <sheetViews>
    <sheetView zoomScale="75" zoomScaleNormal="75" workbookViewId="0" topLeftCell="A1">
      <selection activeCell="J20" sqref="J20:K20"/>
    </sheetView>
  </sheetViews>
  <sheetFormatPr defaultColWidth="8.796875" defaultRowHeight="14.25"/>
  <cols>
    <col min="1" max="1" width="9.59765625" style="69" customWidth="1"/>
    <col min="2" max="2" width="3.69921875" style="69" customWidth="1"/>
    <col min="3" max="3" width="5.59765625" style="69" customWidth="1"/>
    <col min="4" max="17" width="6.19921875" style="69" customWidth="1"/>
    <col min="18" max="21" width="5.59765625" style="69" customWidth="1"/>
    <col min="22" max="22" width="5.8984375" style="69" customWidth="1"/>
    <col min="23" max="23" width="6" style="69" customWidth="1"/>
    <col min="24" max="24" width="5.3984375" style="69" customWidth="1"/>
    <col min="25" max="27" width="6" style="69" customWidth="1"/>
    <col min="28" max="28" width="7" style="69" customWidth="1"/>
    <col min="29" max="29" width="6.69921875" style="69" customWidth="1"/>
    <col min="30" max="31" width="0.6953125" style="69" customWidth="1"/>
    <col min="32" max="16384" width="9" style="69" customWidth="1"/>
  </cols>
  <sheetData>
    <row r="1" spans="1:29" ht="26.25" customHeight="1">
      <c r="A1" s="600" t="s">
        <v>66</v>
      </c>
      <c r="B1" s="600"/>
      <c r="C1" s="600"/>
      <c r="D1" s="600"/>
      <c r="E1" s="600"/>
      <c r="F1" s="600"/>
      <c r="G1" s="600"/>
      <c r="H1" s="600"/>
      <c r="I1" s="601"/>
      <c r="J1" s="602" t="s">
        <v>67</v>
      </c>
      <c r="K1" s="603"/>
      <c r="L1" s="604" t="s">
        <v>68</v>
      </c>
      <c r="M1" s="604"/>
      <c r="N1" s="605" t="s">
        <v>69</v>
      </c>
      <c r="O1" s="605"/>
      <c r="P1" s="594" t="s">
        <v>70</v>
      </c>
      <c r="Q1" s="594"/>
      <c r="R1" s="595" t="s">
        <v>71</v>
      </c>
      <c r="S1" s="595"/>
      <c r="T1" s="596" t="s">
        <v>72</v>
      </c>
      <c r="U1" s="597"/>
      <c r="V1" s="597"/>
      <c r="W1" s="597"/>
      <c r="X1" s="597"/>
      <c r="Y1" s="597"/>
      <c r="Z1" s="597"/>
      <c r="AA1" s="597"/>
      <c r="AB1" s="597"/>
      <c r="AC1" s="598"/>
    </row>
    <row r="2" spans="1:29" ht="7.5" customHeight="1" thickBot="1">
      <c r="A2" s="599"/>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row>
    <row r="3" spans="1:29" ht="22.5" customHeight="1" thickTop="1">
      <c r="A3" s="606" t="s">
        <v>73</v>
      </c>
      <c r="B3" s="609" t="s">
        <v>74</v>
      </c>
      <c r="C3" s="610"/>
      <c r="D3" s="615" t="s">
        <v>75</v>
      </c>
      <c r="E3" s="616"/>
      <c r="F3" s="619" t="s">
        <v>76</v>
      </c>
      <c r="G3" s="620"/>
      <c r="H3" s="620"/>
      <c r="I3" s="620"/>
      <c r="J3" s="620"/>
      <c r="K3" s="620"/>
      <c r="L3" s="620"/>
      <c r="M3" s="620"/>
      <c r="N3" s="620"/>
      <c r="O3" s="620"/>
      <c r="P3" s="620"/>
      <c r="Q3" s="621"/>
      <c r="R3" s="629" t="s">
        <v>77</v>
      </c>
      <c r="S3" s="630"/>
      <c r="T3" s="630"/>
      <c r="U3" s="630"/>
      <c r="V3" s="630"/>
      <c r="W3" s="631"/>
      <c r="X3" s="632" t="s">
        <v>78</v>
      </c>
      <c r="Y3" s="632"/>
      <c r="Z3" s="632"/>
      <c r="AA3" s="632"/>
      <c r="AB3" s="632"/>
      <c r="AC3" s="633"/>
    </row>
    <row r="4" spans="1:29" ht="20.25" customHeight="1">
      <c r="A4" s="607"/>
      <c r="B4" s="611"/>
      <c r="C4" s="612"/>
      <c r="D4" s="617"/>
      <c r="E4" s="618"/>
      <c r="F4" s="634">
        <v>1</v>
      </c>
      <c r="G4" s="635"/>
      <c r="H4" s="634">
        <v>2</v>
      </c>
      <c r="I4" s="636"/>
      <c r="J4" s="637">
        <v>3</v>
      </c>
      <c r="K4" s="635"/>
      <c r="L4" s="634">
        <v>4</v>
      </c>
      <c r="M4" s="636"/>
      <c r="N4" s="637">
        <v>5</v>
      </c>
      <c r="O4" s="635"/>
      <c r="P4" s="638">
        <v>6</v>
      </c>
      <c r="Q4" s="639"/>
      <c r="R4" s="640" t="s">
        <v>79</v>
      </c>
      <c r="S4" s="641"/>
      <c r="T4" s="642" t="s">
        <v>80</v>
      </c>
      <c r="U4" s="643"/>
      <c r="V4" s="644" t="s">
        <v>81</v>
      </c>
      <c r="W4" s="645"/>
      <c r="X4" s="646" t="s">
        <v>82</v>
      </c>
      <c r="Y4" s="647"/>
      <c r="Z4" s="642" t="s">
        <v>83</v>
      </c>
      <c r="AA4" s="648"/>
      <c r="AB4" s="649" t="s">
        <v>84</v>
      </c>
      <c r="AC4" s="650"/>
    </row>
    <row r="5" spans="1:29" ht="29.25" customHeight="1">
      <c r="A5" s="607"/>
      <c r="B5" s="611"/>
      <c r="C5" s="612"/>
      <c r="D5" s="617"/>
      <c r="E5" s="618"/>
      <c r="F5" s="622" t="s">
        <v>85</v>
      </c>
      <c r="G5" s="623"/>
      <c r="H5" s="624" t="s">
        <v>86</v>
      </c>
      <c r="I5" s="625"/>
      <c r="J5" s="626" t="s">
        <v>87</v>
      </c>
      <c r="K5" s="626"/>
      <c r="L5" s="624" t="s">
        <v>88</v>
      </c>
      <c r="M5" s="625"/>
      <c r="N5" s="626" t="s">
        <v>89</v>
      </c>
      <c r="O5" s="626"/>
      <c r="P5" s="627" t="s">
        <v>90</v>
      </c>
      <c r="Q5" s="628"/>
      <c r="R5" s="651" t="s">
        <v>111</v>
      </c>
      <c r="S5" s="652"/>
      <c r="T5" s="651" t="s">
        <v>91</v>
      </c>
      <c r="U5" s="653"/>
      <c r="V5" s="654" t="s">
        <v>112</v>
      </c>
      <c r="W5" s="655"/>
      <c r="X5" s="656" t="s">
        <v>92</v>
      </c>
      <c r="Y5" s="657"/>
      <c r="Z5" s="656" t="s">
        <v>93</v>
      </c>
      <c r="AA5" s="657"/>
      <c r="AB5" s="658" t="s">
        <v>94</v>
      </c>
      <c r="AC5" s="659"/>
    </row>
    <row r="6" spans="1:29" ht="25.5" customHeight="1" thickBot="1">
      <c r="A6" s="608"/>
      <c r="B6" s="613"/>
      <c r="C6" s="614"/>
      <c r="D6" s="70"/>
      <c r="E6" s="71" t="s">
        <v>95</v>
      </c>
      <c r="F6" s="72" t="s">
        <v>96</v>
      </c>
      <c r="G6" s="73" t="s">
        <v>97</v>
      </c>
      <c r="H6" s="72" t="s">
        <v>98</v>
      </c>
      <c r="I6" s="74" t="s">
        <v>97</v>
      </c>
      <c r="J6" s="75" t="s">
        <v>98</v>
      </c>
      <c r="K6" s="73" t="s">
        <v>97</v>
      </c>
      <c r="L6" s="72" t="s">
        <v>98</v>
      </c>
      <c r="M6" s="74" t="s">
        <v>97</v>
      </c>
      <c r="N6" s="75" t="s">
        <v>98</v>
      </c>
      <c r="O6" s="75" t="s">
        <v>97</v>
      </c>
      <c r="P6" s="72" t="s">
        <v>98</v>
      </c>
      <c r="Q6" s="75" t="s">
        <v>97</v>
      </c>
      <c r="R6" s="76" t="s">
        <v>99</v>
      </c>
      <c r="S6" s="73" t="s">
        <v>97</v>
      </c>
      <c r="T6" s="76" t="s">
        <v>99</v>
      </c>
      <c r="U6" s="74" t="s">
        <v>97</v>
      </c>
      <c r="V6" s="76" t="s">
        <v>98</v>
      </c>
      <c r="W6" s="77" t="s">
        <v>97</v>
      </c>
      <c r="X6" s="78" t="s">
        <v>100</v>
      </c>
      <c r="Y6" s="73" t="s">
        <v>97</v>
      </c>
      <c r="Z6" s="79" t="s">
        <v>101</v>
      </c>
      <c r="AA6" s="75" t="s">
        <v>97</v>
      </c>
      <c r="AB6" s="79" t="s">
        <v>99</v>
      </c>
      <c r="AC6" s="80" t="s">
        <v>97</v>
      </c>
    </row>
    <row r="7" spans="1:29" ht="23.25" customHeight="1" thickTop="1">
      <c r="A7" s="660" t="s">
        <v>114</v>
      </c>
      <c r="B7" s="663" t="s">
        <v>102</v>
      </c>
      <c r="C7" s="81" t="s">
        <v>103</v>
      </c>
      <c r="D7" s="82">
        <v>864</v>
      </c>
      <c r="E7" s="83">
        <f aca="true" t="shared" si="0" ref="E7:E13">D7/$D$14</f>
        <v>0.7384615384615385</v>
      </c>
      <c r="F7" s="84">
        <v>0.526</v>
      </c>
      <c r="G7" s="85">
        <v>-1.6</v>
      </c>
      <c r="H7" s="86">
        <v>0.546</v>
      </c>
      <c r="I7" s="87">
        <v>0.2</v>
      </c>
      <c r="J7" s="88">
        <v>0.542</v>
      </c>
      <c r="K7" s="85">
        <v>-1.8</v>
      </c>
      <c r="L7" s="86">
        <v>0.52</v>
      </c>
      <c r="M7" s="89">
        <v>-2</v>
      </c>
      <c r="N7" s="88">
        <v>0.532</v>
      </c>
      <c r="O7" s="85">
        <f>53.2-55.6</f>
        <v>-2.3999999999999986</v>
      </c>
      <c r="P7" s="86">
        <f aca="true" t="shared" si="1" ref="P7:P13">(F7+H7+J7+L7+N7)/5</f>
        <v>0.5332000000000001</v>
      </c>
      <c r="Q7" s="89">
        <f>53.3-54.9</f>
        <v>-1.6000000000000014</v>
      </c>
      <c r="R7" s="90">
        <f aca="true" t="shared" si="2" ref="R7:R13">P7*670</f>
        <v>357.2440000000001</v>
      </c>
      <c r="S7" s="91">
        <f aca="true" t="shared" si="3" ref="S7:S13">R7-$R$14</f>
        <v>-10.188466666666613</v>
      </c>
      <c r="T7" s="92">
        <v>171</v>
      </c>
      <c r="U7" s="93">
        <f aca="true" t="shared" si="4" ref="U7:U13">T7-$T$14</f>
        <v>-3</v>
      </c>
      <c r="V7" s="94">
        <f aca="true" t="shared" si="5" ref="V7:V20">T7/R7</f>
        <v>0.47866444222996035</v>
      </c>
      <c r="W7" s="95">
        <f aca="true" t="shared" si="6" ref="W7:W13">V7-$V$14</f>
        <v>0.0051080317730365365</v>
      </c>
      <c r="X7" s="96">
        <v>6.2</v>
      </c>
      <c r="Y7" s="97">
        <f aca="true" t="shared" si="7" ref="Y7:Y13">X7-$X$14</f>
        <v>0.20000000000000018</v>
      </c>
      <c r="Z7" s="98">
        <v>21.7</v>
      </c>
      <c r="AA7" s="99">
        <f aca="true" t="shared" si="8" ref="AA7:AA13">Z7-$Z$14</f>
        <v>0.09999999999999787</v>
      </c>
      <c r="AB7" s="287">
        <f aca="true" t="shared" si="9" ref="AB7:AB20">T7*X7*Z7</f>
        <v>23006.34</v>
      </c>
      <c r="AC7" s="288">
        <f aca="true" t="shared" si="10" ref="AC7:AC13">AB7-$AB$14</f>
        <v>455.9399999999987</v>
      </c>
    </row>
    <row r="8" spans="1:29" ht="23.25" customHeight="1">
      <c r="A8" s="661"/>
      <c r="B8" s="664"/>
      <c r="C8" s="100" t="s">
        <v>104</v>
      </c>
      <c r="D8" s="101">
        <v>42</v>
      </c>
      <c r="E8" s="102">
        <f t="shared" si="0"/>
        <v>0.035897435897435895</v>
      </c>
      <c r="F8" s="103">
        <v>0.565</v>
      </c>
      <c r="G8" s="104">
        <v>2.3</v>
      </c>
      <c r="H8" s="105">
        <v>0.428</v>
      </c>
      <c r="I8" s="106">
        <v>-11.6</v>
      </c>
      <c r="J8" s="107">
        <v>0.59</v>
      </c>
      <c r="K8" s="108">
        <v>3</v>
      </c>
      <c r="L8" s="109">
        <v>0.595</v>
      </c>
      <c r="M8" s="110">
        <v>5.5</v>
      </c>
      <c r="N8" s="111">
        <v>0.659</v>
      </c>
      <c r="O8" s="112">
        <v>10.3</v>
      </c>
      <c r="P8" s="113">
        <f t="shared" si="1"/>
        <v>0.5673999999999999</v>
      </c>
      <c r="Q8" s="110">
        <f>56.7-54.9</f>
        <v>1.8000000000000043</v>
      </c>
      <c r="R8" s="114">
        <f t="shared" si="2"/>
        <v>380.15799999999996</v>
      </c>
      <c r="S8" s="115">
        <f t="shared" si="3"/>
        <v>12.72553333333326</v>
      </c>
      <c r="T8" s="116">
        <v>148</v>
      </c>
      <c r="U8" s="117">
        <f t="shared" si="4"/>
        <v>-26</v>
      </c>
      <c r="V8" s="118">
        <f t="shared" si="5"/>
        <v>0.38931181245692587</v>
      </c>
      <c r="W8" s="119">
        <f t="shared" si="6"/>
        <v>-0.08424459799999795</v>
      </c>
      <c r="X8" s="120">
        <v>5.7</v>
      </c>
      <c r="Y8" s="121">
        <f t="shared" si="7"/>
        <v>-0.2999999999999998</v>
      </c>
      <c r="Z8" s="122">
        <v>22.1</v>
      </c>
      <c r="AA8" s="123">
        <f t="shared" si="8"/>
        <v>0.5</v>
      </c>
      <c r="AB8" s="289">
        <f t="shared" si="9"/>
        <v>18643.56</v>
      </c>
      <c r="AC8" s="297">
        <f t="shared" si="10"/>
        <v>-3906.84</v>
      </c>
    </row>
    <row r="9" spans="1:29" ht="23.25" customHeight="1">
      <c r="A9" s="661"/>
      <c r="B9" s="664"/>
      <c r="C9" s="124" t="s">
        <v>105</v>
      </c>
      <c r="D9" s="125">
        <v>171</v>
      </c>
      <c r="E9" s="126">
        <f t="shared" si="0"/>
        <v>0.14615384615384616</v>
      </c>
      <c r="F9" s="127">
        <v>0.637</v>
      </c>
      <c r="G9" s="128">
        <v>9.5</v>
      </c>
      <c r="H9" s="129">
        <v>0.592</v>
      </c>
      <c r="I9" s="130">
        <v>4.8</v>
      </c>
      <c r="J9" s="127">
        <v>0.66</v>
      </c>
      <c r="K9" s="131">
        <v>10</v>
      </c>
      <c r="L9" s="132">
        <v>0.649</v>
      </c>
      <c r="M9" s="133">
        <v>10.9</v>
      </c>
      <c r="N9" s="134">
        <v>0.675</v>
      </c>
      <c r="O9" s="135">
        <v>11.9</v>
      </c>
      <c r="P9" s="136">
        <f t="shared" si="1"/>
        <v>0.6426000000000001</v>
      </c>
      <c r="Q9" s="137">
        <f>64.3-54.9</f>
        <v>9.399999999999999</v>
      </c>
      <c r="R9" s="138">
        <f t="shared" si="2"/>
        <v>430.54200000000003</v>
      </c>
      <c r="S9" s="139">
        <f t="shared" si="3"/>
        <v>63.10953333333333</v>
      </c>
      <c r="T9" s="140">
        <v>188</v>
      </c>
      <c r="U9" s="141">
        <f t="shared" si="4"/>
        <v>14</v>
      </c>
      <c r="V9" s="142">
        <f t="shared" si="5"/>
        <v>0.43665890900307053</v>
      </c>
      <c r="W9" s="143">
        <f t="shared" si="6"/>
        <v>-0.03689750145385329</v>
      </c>
      <c r="X9" s="144">
        <v>5</v>
      </c>
      <c r="Y9" s="145">
        <f t="shared" si="7"/>
        <v>-1</v>
      </c>
      <c r="Z9" s="146">
        <v>20.6</v>
      </c>
      <c r="AA9" s="147">
        <f t="shared" si="8"/>
        <v>-1</v>
      </c>
      <c r="AB9" s="291">
        <f t="shared" si="9"/>
        <v>19364</v>
      </c>
      <c r="AC9" s="298">
        <f t="shared" si="10"/>
        <v>-3186.4000000000015</v>
      </c>
    </row>
    <row r="10" spans="1:29" ht="23.25" customHeight="1">
      <c r="A10" s="661"/>
      <c r="B10" s="665" t="s">
        <v>106</v>
      </c>
      <c r="C10" s="302" t="s">
        <v>115</v>
      </c>
      <c r="D10" s="148">
        <v>48</v>
      </c>
      <c r="E10" s="149">
        <f t="shared" si="0"/>
        <v>0.041025641025641026</v>
      </c>
      <c r="F10" s="150">
        <v>0.473</v>
      </c>
      <c r="G10" s="151">
        <v>-6.9</v>
      </c>
      <c r="H10" s="152">
        <v>0.45</v>
      </c>
      <c r="I10" s="153">
        <v>-9.4</v>
      </c>
      <c r="J10" s="154">
        <v>0.504</v>
      </c>
      <c r="K10" s="155">
        <v>-5.6</v>
      </c>
      <c r="L10" s="152">
        <v>0.484</v>
      </c>
      <c r="M10" s="153">
        <v>-5.6</v>
      </c>
      <c r="N10" s="150">
        <v>0.476</v>
      </c>
      <c r="O10" s="156">
        <v>-8</v>
      </c>
      <c r="P10" s="152">
        <f t="shared" si="1"/>
        <v>0.4774</v>
      </c>
      <c r="Q10" s="153">
        <f>47.7-54.9</f>
        <v>-7.199999999999996</v>
      </c>
      <c r="R10" s="157">
        <f t="shared" si="2"/>
        <v>319.858</v>
      </c>
      <c r="S10" s="158">
        <f t="shared" si="3"/>
        <v>-47.574466666666694</v>
      </c>
      <c r="T10" s="159">
        <v>148</v>
      </c>
      <c r="U10" s="160">
        <f t="shared" si="4"/>
        <v>-26</v>
      </c>
      <c r="V10" s="161">
        <f>T10/R10</f>
        <v>0.4627053254881854</v>
      </c>
      <c r="W10" s="162">
        <f t="shared" si="6"/>
        <v>-0.010851084968738434</v>
      </c>
      <c r="X10" s="163">
        <v>6.1</v>
      </c>
      <c r="Y10" s="164">
        <f t="shared" si="7"/>
        <v>0.09999999999999964</v>
      </c>
      <c r="Z10" s="165">
        <v>21.6</v>
      </c>
      <c r="AA10" s="166">
        <f t="shared" si="8"/>
        <v>0</v>
      </c>
      <c r="AB10" s="293">
        <f t="shared" si="9"/>
        <v>19500.48</v>
      </c>
      <c r="AC10" s="299">
        <f t="shared" si="10"/>
        <v>-3049.920000000002</v>
      </c>
    </row>
    <row r="11" spans="1:29" ht="23.25" customHeight="1">
      <c r="A11" s="661"/>
      <c r="B11" s="664"/>
      <c r="C11" s="303" t="s">
        <v>116</v>
      </c>
      <c r="D11" s="101">
        <v>36</v>
      </c>
      <c r="E11" s="102">
        <f t="shared" si="0"/>
        <v>0.03076923076923077</v>
      </c>
      <c r="F11" s="103">
        <v>0.542</v>
      </c>
      <c r="G11" s="104">
        <v>0</v>
      </c>
      <c r="H11" s="113">
        <v>0.519</v>
      </c>
      <c r="I11" s="167">
        <v>-2.5</v>
      </c>
      <c r="J11" s="107">
        <v>0.551</v>
      </c>
      <c r="K11" s="168">
        <v>-0.9</v>
      </c>
      <c r="L11" s="105">
        <v>0.497</v>
      </c>
      <c r="M11" s="106">
        <v>-4.3</v>
      </c>
      <c r="N11" s="107">
        <v>0.539</v>
      </c>
      <c r="O11" s="168">
        <v>-1.7</v>
      </c>
      <c r="P11" s="109">
        <f t="shared" si="1"/>
        <v>0.5296000000000001</v>
      </c>
      <c r="Q11" s="167">
        <f>53-54.8</f>
        <v>-1.7999999999999972</v>
      </c>
      <c r="R11" s="114">
        <f t="shared" si="2"/>
        <v>354.83200000000005</v>
      </c>
      <c r="S11" s="115">
        <f t="shared" si="3"/>
        <v>-12.600466666666648</v>
      </c>
      <c r="T11" s="116">
        <v>244</v>
      </c>
      <c r="U11" s="169">
        <f t="shared" si="4"/>
        <v>70</v>
      </c>
      <c r="V11" s="118">
        <f t="shared" si="5"/>
        <v>0.6876493664607475</v>
      </c>
      <c r="W11" s="170">
        <f t="shared" si="6"/>
        <v>0.21409295600382366</v>
      </c>
      <c r="X11" s="120">
        <v>5</v>
      </c>
      <c r="Y11" s="121">
        <f t="shared" si="7"/>
        <v>-1</v>
      </c>
      <c r="Z11" s="122">
        <v>21.8</v>
      </c>
      <c r="AA11" s="123">
        <f t="shared" si="8"/>
        <v>0.1999999999999993</v>
      </c>
      <c r="AB11" s="289">
        <f t="shared" si="9"/>
        <v>26596</v>
      </c>
      <c r="AC11" s="290">
        <f t="shared" si="10"/>
        <v>4045.5999999999985</v>
      </c>
    </row>
    <row r="12" spans="1:29" ht="23.25" customHeight="1">
      <c r="A12" s="661"/>
      <c r="B12" s="664"/>
      <c r="C12" s="304" t="s">
        <v>117</v>
      </c>
      <c r="D12" s="125">
        <v>4</v>
      </c>
      <c r="E12" s="126">
        <f t="shared" si="0"/>
        <v>0.003418803418803419</v>
      </c>
      <c r="F12" s="171">
        <v>0.518</v>
      </c>
      <c r="G12" s="172">
        <v>-2.4</v>
      </c>
      <c r="H12" s="173">
        <v>0.435</v>
      </c>
      <c r="I12" s="174">
        <v>-10.9</v>
      </c>
      <c r="J12" s="175">
        <v>0.57</v>
      </c>
      <c r="K12" s="176">
        <v>1</v>
      </c>
      <c r="L12" s="132">
        <v>0.625</v>
      </c>
      <c r="M12" s="133">
        <v>8.5</v>
      </c>
      <c r="N12" s="177">
        <v>0.593</v>
      </c>
      <c r="O12" s="178">
        <v>3.7</v>
      </c>
      <c r="P12" s="179">
        <f t="shared" si="1"/>
        <v>0.5482</v>
      </c>
      <c r="Q12" s="180">
        <f>54.8-54.8</f>
        <v>0</v>
      </c>
      <c r="R12" s="138">
        <f t="shared" si="2"/>
        <v>367.29400000000004</v>
      </c>
      <c r="S12" s="181">
        <f t="shared" si="3"/>
        <v>-0.13846666666665897</v>
      </c>
      <c r="T12" s="140">
        <v>178</v>
      </c>
      <c r="U12" s="141">
        <f t="shared" si="4"/>
        <v>4</v>
      </c>
      <c r="V12" s="142">
        <f t="shared" si="5"/>
        <v>0.48462539545976785</v>
      </c>
      <c r="W12" s="182">
        <f t="shared" si="6"/>
        <v>0.011068985002844034</v>
      </c>
      <c r="X12" s="144">
        <v>5.3</v>
      </c>
      <c r="Y12" s="145">
        <f t="shared" si="7"/>
        <v>-0.7000000000000002</v>
      </c>
      <c r="Z12" s="146">
        <v>22</v>
      </c>
      <c r="AA12" s="183">
        <f t="shared" si="8"/>
        <v>0.3999999999999986</v>
      </c>
      <c r="AB12" s="291">
        <f t="shared" si="9"/>
        <v>20754.8</v>
      </c>
      <c r="AC12" s="298">
        <f t="shared" si="10"/>
        <v>-1795.6000000000022</v>
      </c>
    </row>
    <row r="13" spans="1:29" ht="23.25" customHeight="1">
      <c r="A13" s="661"/>
      <c r="B13" s="666" t="s">
        <v>107</v>
      </c>
      <c r="C13" s="667"/>
      <c r="D13" s="148">
        <v>5</v>
      </c>
      <c r="E13" s="184">
        <f t="shared" si="0"/>
        <v>0.004273504273504274</v>
      </c>
      <c r="F13" s="185">
        <v>0.58</v>
      </c>
      <c r="G13" s="186">
        <v>3.8</v>
      </c>
      <c r="H13" s="187">
        <v>0.636</v>
      </c>
      <c r="I13" s="188">
        <v>9.2</v>
      </c>
      <c r="J13" s="189">
        <v>0.622</v>
      </c>
      <c r="K13" s="190">
        <v>6.2</v>
      </c>
      <c r="L13" s="191">
        <v>0.57</v>
      </c>
      <c r="M13" s="192">
        <v>3</v>
      </c>
      <c r="N13" s="193">
        <v>0.654</v>
      </c>
      <c r="O13" s="194">
        <v>9.8</v>
      </c>
      <c r="P13" s="195">
        <f t="shared" si="1"/>
        <v>0.6123999999999999</v>
      </c>
      <c r="Q13" s="196">
        <f>61.2-54.8</f>
        <v>6.400000000000006</v>
      </c>
      <c r="R13" s="157">
        <f t="shared" si="2"/>
        <v>410.30799999999994</v>
      </c>
      <c r="S13" s="197">
        <f t="shared" si="3"/>
        <v>42.87553333333324</v>
      </c>
      <c r="T13" s="198">
        <v>139</v>
      </c>
      <c r="U13" s="199">
        <f t="shared" si="4"/>
        <v>-35</v>
      </c>
      <c r="V13" s="200">
        <f t="shared" si="5"/>
        <v>0.3387698996851147</v>
      </c>
      <c r="W13" s="201">
        <f t="shared" si="6"/>
        <v>-0.13478651077180914</v>
      </c>
      <c r="X13" s="202">
        <v>6.1</v>
      </c>
      <c r="Y13" s="203">
        <f t="shared" si="7"/>
        <v>0.09999999999999964</v>
      </c>
      <c r="Z13" s="204">
        <v>21.5</v>
      </c>
      <c r="AA13" s="205">
        <f t="shared" si="8"/>
        <v>-0.10000000000000142</v>
      </c>
      <c r="AB13" s="300">
        <f t="shared" si="9"/>
        <v>18229.85</v>
      </c>
      <c r="AC13" s="301">
        <f t="shared" si="10"/>
        <v>-4320.550000000003</v>
      </c>
    </row>
    <row r="14" spans="1:29" ht="23.25" customHeight="1" thickBot="1">
      <c r="A14" s="662"/>
      <c r="B14" s="668" t="s">
        <v>108</v>
      </c>
      <c r="C14" s="669"/>
      <c r="D14" s="670">
        <f>D7+D8+D9+D10+D11+D12+D13</f>
        <v>1170</v>
      </c>
      <c r="E14" s="671"/>
      <c r="F14" s="672">
        <f>((F7*$D$7)+(F8*$D$8)+(F9*$D$9)+(F10*$D$10)+(F11*$D$11)+(F12*$D$12)+(F13*$D$13))/$D$14</f>
        <v>0.5421444444444444</v>
      </c>
      <c r="G14" s="673"/>
      <c r="H14" s="672">
        <f>((H7*$D$7)+(H8*$D$8)+(H9*$D$9)+(H10*$D$10)+(H11*$D$11)+(H12*$D$12)+(H13*$D$13))/$D$14</f>
        <v>0.5437230769230769</v>
      </c>
      <c r="I14" s="673"/>
      <c r="J14" s="672">
        <f>((J7*$D$7)+(J8*$D$8)+(J9*$D$9)+(J10*$D$10)+(J11*$D$11)+(J12*$D$12)+(J13*$D$13))/$D$14</f>
        <v>0.5601247863247864</v>
      </c>
      <c r="K14" s="673"/>
      <c r="L14" s="672">
        <f>((L7*$D$7)+(L8*$D$8)+(L9*$D$9)+(L10*$D$10)+(L11*$D$11)+(L12*$D$12)+(L13*$D$13))/$D$14</f>
        <v>0.5399341880341881</v>
      </c>
      <c r="M14" s="673"/>
      <c r="N14" s="672">
        <f>((N7*$D$7)+(N8*$D$8)+(N9*$D$9)+(N10*$D$10)+(N11*$D$11)+(N12*$D$12)+(N13*$D$13))/$D$14</f>
        <v>0.5561068376068375</v>
      </c>
      <c r="O14" s="673"/>
      <c r="P14" s="674">
        <f>((P7*$D$7)+(P8*$D$8)+(P9*$D$9)+(P10*$D$10)+(P11*$D$11)+(P12*$D$12)+(P13*$D$13))/$D$14</f>
        <v>0.5484066666666669</v>
      </c>
      <c r="Q14" s="675"/>
      <c r="R14" s="682">
        <f>((R7*$D$7)+(R8*$D$8)+(R9*$D$9)+(R10*$D$10)+(R11*$D$11)+(R12*$D$12)+(R13*$D$13))/$D$14</f>
        <v>367.4324666666667</v>
      </c>
      <c r="S14" s="683"/>
      <c r="T14" s="676">
        <v>174</v>
      </c>
      <c r="U14" s="676"/>
      <c r="V14" s="689">
        <f t="shared" si="5"/>
        <v>0.4735564104569238</v>
      </c>
      <c r="W14" s="690"/>
      <c r="X14" s="688">
        <v>6</v>
      </c>
      <c r="Y14" s="691"/>
      <c r="Z14" s="688">
        <v>21.6</v>
      </c>
      <c r="AA14" s="688"/>
      <c r="AB14" s="676">
        <f t="shared" si="9"/>
        <v>22550.4</v>
      </c>
      <c r="AC14" s="677"/>
    </row>
    <row r="15" spans="1:29" ht="23.25" customHeight="1" thickTop="1">
      <c r="A15" s="660" t="s">
        <v>113</v>
      </c>
      <c r="B15" s="663" t="s">
        <v>102</v>
      </c>
      <c r="C15" s="81" t="s">
        <v>103</v>
      </c>
      <c r="D15" s="206">
        <v>528</v>
      </c>
      <c r="E15" s="207">
        <f>D15/$D$20</f>
        <v>0.8613376835236541</v>
      </c>
      <c r="F15" s="208">
        <v>0.596</v>
      </c>
      <c r="G15" s="85">
        <v>-0.4</v>
      </c>
      <c r="H15" s="209">
        <v>0.628</v>
      </c>
      <c r="I15" s="210">
        <v>0.5</v>
      </c>
      <c r="J15" s="211">
        <v>0.619</v>
      </c>
      <c r="K15" s="212">
        <v>-0.5</v>
      </c>
      <c r="L15" s="208">
        <v>0.596</v>
      </c>
      <c r="M15" s="89">
        <v>-0.1</v>
      </c>
      <c r="N15" s="211">
        <v>0.603</v>
      </c>
      <c r="O15" s="212">
        <v>-0.4</v>
      </c>
      <c r="P15" s="209">
        <f>(F15+H15+J15+L15+N15)/5</f>
        <v>0.6083999999999999</v>
      </c>
      <c r="Q15" s="213">
        <f>60.8-61</f>
        <v>-0.20000000000000284</v>
      </c>
      <c r="R15" s="214">
        <f>P15*670</f>
        <v>407.628</v>
      </c>
      <c r="S15" s="215">
        <f>R15-$R$20</f>
        <v>-1.2304828711256164</v>
      </c>
      <c r="T15" s="216">
        <v>510</v>
      </c>
      <c r="U15" s="217">
        <f>T15-$T$20</f>
        <v>0</v>
      </c>
      <c r="V15" s="218">
        <f t="shared" si="5"/>
        <v>1.2511407459742707</v>
      </c>
      <c r="W15" s="219">
        <f>V15-$V$20</f>
        <v>0.003765379273722669</v>
      </c>
      <c r="X15" s="220">
        <v>7.2</v>
      </c>
      <c r="Y15" s="99">
        <f>X15-$X$20</f>
        <v>0.20000000000000018</v>
      </c>
      <c r="Z15" s="220">
        <v>21.8</v>
      </c>
      <c r="AA15" s="221">
        <f>Z15-$Z$20</f>
        <v>0.40000000000000213</v>
      </c>
      <c r="AB15" s="287">
        <f t="shared" si="9"/>
        <v>80049.6</v>
      </c>
      <c r="AC15" s="288">
        <f>AB15-$AB$20</f>
        <v>3651.600000000006</v>
      </c>
    </row>
    <row r="16" spans="1:29" ht="23.25" customHeight="1">
      <c r="A16" s="678"/>
      <c r="B16" s="664"/>
      <c r="C16" s="100" t="s">
        <v>104</v>
      </c>
      <c r="D16" s="101">
        <v>28</v>
      </c>
      <c r="E16" s="222">
        <f>D16/$D$20</f>
        <v>0.04567699836867863</v>
      </c>
      <c r="F16" s="223">
        <v>0.711</v>
      </c>
      <c r="G16" s="224">
        <v>11.1</v>
      </c>
      <c r="H16" s="225">
        <v>0.603</v>
      </c>
      <c r="I16" s="226">
        <v>-2</v>
      </c>
      <c r="J16" s="227">
        <v>0.758</v>
      </c>
      <c r="K16" s="224">
        <v>13.4</v>
      </c>
      <c r="L16" s="225">
        <v>0.684</v>
      </c>
      <c r="M16" s="228">
        <v>8.7</v>
      </c>
      <c r="N16" s="227">
        <v>0.705</v>
      </c>
      <c r="O16" s="224">
        <v>9.8</v>
      </c>
      <c r="P16" s="225">
        <f>(F16+H16+J16+L16+N16)/5</f>
        <v>0.6922</v>
      </c>
      <c r="Q16" s="228">
        <f>69.2-61</f>
        <v>8.200000000000003</v>
      </c>
      <c r="R16" s="229">
        <f>P16*670</f>
        <v>463.774</v>
      </c>
      <c r="S16" s="230">
        <f>R16-$R$20</f>
        <v>54.9155171288744</v>
      </c>
      <c r="T16" s="231">
        <v>600</v>
      </c>
      <c r="U16" s="232">
        <f>T16-$T$20</f>
        <v>90</v>
      </c>
      <c r="V16" s="233">
        <f t="shared" si="5"/>
        <v>1.2937335857551306</v>
      </c>
      <c r="W16" s="234">
        <f>V16-$V$20</f>
        <v>0.046358219054582595</v>
      </c>
      <c r="X16" s="235">
        <v>6.8</v>
      </c>
      <c r="Y16" s="236">
        <f>X16-$X$20</f>
        <v>-0.20000000000000018</v>
      </c>
      <c r="Z16" s="235">
        <v>21.4</v>
      </c>
      <c r="AA16" s="237">
        <f>Z16-$Z$20</f>
        <v>0</v>
      </c>
      <c r="AB16" s="289">
        <f t="shared" si="9"/>
        <v>87312</v>
      </c>
      <c r="AC16" s="290">
        <f>AB16-$AB$20</f>
        <v>10914</v>
      </c>
    </row>
    <row r="17" spans="1:29" ht="23.25" customHeight="1">
      <c r="A17" s="678"/>
      <c r="B17" s="664"/>
      <c r="C17" s="124" t="s">
        <v>105</v>
      </c>
      <c r="D17" s="238">
        <v>29</v>
      </c>
      <c r="E17" s="239">
        <f>D17/$D$20</f>
        <v>0.04730831973898858</v>
      </c>
      <c r="F17" s="240">
        <v>0.602</v>
      </c>
      <c r="G17" s="135">
        <v>0.2</v>
      </c>
      <c r="H17" s="241">
        <v>0.595</v>
      </c>
      <c r="I17" s="242">
        <v>-2.8</v>
      </c>
      <c r="J17" s="134">
        <v>0.618</v>
      </c>
      <c r="K17" s="243">
        <v>-0.6</v>
      </c>
      <c r="L17" s="244">
        <v>0.559</v>
      </c>
      <c r="M17" s="242">
        <v>-3.8</v>
      </c>
      <c r="N17" s="134">
        <v>0.622</v>
      </c>
      <c r="O17" s="135">
        <v>1.5</v>
      </c>
      <c r="P17" s="245">
        <f>(F17+H17+J17+L17+N17)/5</f>
        <v>0.5992</v>
      </c>
      <c r="Q17" s="246">
        <f>59.9-61</f>
        <v>-1.1000000000000014</v>
      </c>
      <c r="R17" s="247">
        <f>P17*670</f>
        <v>401.46399999999994</v>
      </c>
      <c r="S17" s="248">
        <f>R17-$R$20</f>
        <v>-7.3944828711256605</v>
      </c>
      <c r="T17" s="249">
        <v>481</v>
      </c>
      <c r="U17" s="250">
        <f>T17-$T$20</f>
        <v>-29</v>
      </c>
      <c r="V17" s="251">
        <f t="shared" si="5"/>
        <v>1.1981148994679476</v>
      </c>
      <c r="W17" s="252">
        <f>V17-$V$20</f>
        <v>-0.04926046723260047</v>
      </c>
      <c r="X17" s="253">
        <v>5.3</v>
      </c>
      <c r="Y17" s="254">
        <f>X17-$X$20</f>
        <v>-1.7000000000000002</v>
      </c>
      <c r="Z17" s="253">
        <v>14.4</v>
      </c>
      <c r="AA17" s="255">
        <f>Z17-$Z$20</f>
        <v>-6.999999999999998</v>
      </c>
      <c r="AB17" s="291">
        <f t="shared" si="9"/>
        <v>36709.92</v>
      </c>
      <c r="AC17" s="292">
        <f>AB17-$AB$20</f>
        <v>-39688.08</v>
      </c>
    </row>
    <row r="18" spans="1:29" ht="23.25" customHeight="1">
      <c r="A18" s="678"/>
      <c r="B18" s="665" t="s">
        <v>106</v>
      </c>
      <c r="C18" s="302" t="s">
        <v>115</v>
      </c>
      <c r="D18" s="148">
        <v>17</v>
      </c>
      <c r="E18" s="256">
        <f>D18/$D$20</f>
        <v>0.02773246329526917</v>
      </c>
      <c r="F18" s="257">
        <v>0.513</v>
      </c>
      <c r="G18" s="258">
        <v>-8.7</v>
      </c>
      <c r="H18" s="191">
        <v>0.532</v>
      </c>
      <c r="I18" s="259">
        <v>-9.1</v>
      </c>
      <c r="J18" s="154">
        <v>0.563</v>
      </c>
      <c r="K18" s="258">
        <v>-6.1</v>
      </c>
      <c r="L18" s="191">
        <v>0.562</v>
      </c>
      <c r="M18" s="259">
        <v>-3.5</v>
      </c>
      <c r="N18" s="154">
        <v>0.519</v>
      </c>
      <c r="O18" s="258">
        <v>-8.8</v>
      </c>
      <c r="P18" s="257">
        <f>(F18+H18+J18+L18+N18)/5</f>
        <v>0.5378000000000001</v>
      </c>
      <c r="Q18" s="259">
        <f>53.8-61</f>
        <v>-7.200000000000003</v>
      </c>
      <c r="R18" s="260">
        <f>P18*670</f>
        <v>360.326</v>
      </c>
      <c r="S18" s="261">
        <f>R18-$R$20</f>
        <v>-48.53248287112558</v>
      </c>
      <c r="T18" s="262">
        <v>394</v>
      </c>
      <c r="U18" s="263">
        <f>T18-$T$20</f>
        <v>-116</v>
      </c>
      <c r="V18" s="264">
        <f t="shared" si="5"/>
        <v>1.0934542608637734</v>
      </c>
      <c r="W18" s="265">
        <f>V18-$V$20</f>
        <v>-0.15392110583677465</v>
      </c>
      <c r="X18" s="266">
        <v>6.8</v>
      </c>
      <c r="Y18" s="267">
        <f>X18-$X$20</f>
        <v>-0.20000000000000018</v>
      </c>
      <c r="Z18" s="266">
        <v>21.5</v>
      </c>
      <c r="AA18" s="268">
        <f>Z18-$Z$20</f>
        <v>0.10000000000000142</v>
      </c>
      <c r="AB18" s="293">
        <f t="shared" si="9"/>
        <v>57602.799999999996</v>
      </c>
      <c r="AC18" s="294">
        <f>AB18-$AB$20</f>
        <v>-18795.200000000004</v>
      </c>
    </row>
    <row r="19" spans="1:29" ht="23.25" customHeight="1">
      <c r="A19" s="678"/>
      <c r="B19" s="664"/>
      <c r="C19" s="303" t="s">
        <v>116</v>
      </c>
      <c r="D19" s="269">
        <v>11</v>
      </c>
      <c r="E19" s="270">
        <f>D19/$D$20</f>
        <v>0.01794453507340946</v>
      </c>
      <c r="F19" s="271">
        <v>0.634</v>
      </c>
      <c r="G19" s="272">
        <v>3.4</v>
      </c>
      <c r="H19" s="271">
        <v>0.629</v>
      </c>
      <c r="I19" s="273">
        <v>0.6</v>
      </c>
      <c r="J19" s="274">
        <v>0.658</v>
      </c>
      <c r="K19" s="272">
        <v>3.4</v>
      </c>
      <c r="L19" s="275">
        <v>0.591</v>
      </c>
      <c r="M19" s="276">
        <v>-0.6</v>
      </c>
      <c r="N19" s="274">
        <v>0.642</v>
      </c>
      <c r="O19" s="272">
        <v>3.5</v>
      </c>
      <c r="P19" s="271">
        <f>(F19+H19+J19+L19+N19)/5</f>
        <v>0.6307999999999999</v>
      </c>
      <c r="Q19" s="273">
        <f>63.1-61</f>
        <v>2.1000000000000014</v>
      </c>
      <c r="R19" s="247">
        <f>P19*670</f>
        <v>422.63599999999997</v>
      </c>
      <c r="S19" s="277">
        <f>R19-$R$20</f>
        <v>13.777517128874365</v>
      </c>
      <c r="T19" s="278">
        <v>501</v>
      </c>
      <c r="U19" s="279">
        <f>T19-$T$20</f>
        <v>-9</v>
      </c>
      <c r="V19" s="280">
        <f t="shared" si="5"/>
        <v>1.185417238474716</v>
      </c>
      <c r="W19" s="281">
        <f>V19-$V$20</f>
        <v>-0.06195812822583213</v>
      </c>
      <c r="X19" s="282">
        <v>6.6</v>
      </c>
      <c r="Y19" s="283">
        <f>X19-$X$20</f>
        <v>-0.40000000000000036</v>
      </c>
      <c r="Z19" s="282">
        <v>18.8</v>
      </c>
      <c r="AA19" s="284">
        <f>Z19-$Z$20</f>
        <v>-2.599999999999998</v>
      </c>
      <c r="AB19" s="295">
        <f t="shared" si="9"/>
        <v>62164.08</v>
      </c>
      <c r="AC19" s="296">
        <f>AB19-$AB$20</f>
        <v>-14233.919999999998</v>
      </c>
    </row>
    <row r="20" spans="1:29" ht="23.25" customHeight="1" thickBot="1">
      <c r="A20" s="679"/>
      <c r="B20" s="668" t="s">
        <v>108</v>
      </c>
      <c r="C20" s="669"/>
      <c r="D20" s="670">
        <f>D15+D16+D17+D18+D19</f>
        <v>613</v>
      </c>
      <c r="E20" s="671"/>
      <c r="F20" s="680">
        <f>((F15*$D$15)+(F16*$D$16)+(F17*$D$17)+(F18*$D$18)+(F19*$D$19))/$D$20</f>
        <v>0.5999168026101142</v>
      </c>
      <c r="G20" s="681"/>
      <c r="H20" s="680">
        <f>((H15*$D$15)+(H16*$D$16)+(H17*$D$17)+(H18*$D$18)+(H19*$D$19))/$D$20</f>
        <v>0.6226525285481239</v>
      </c>
      <c r="I20" s="681"/>
      <c r="J20" s="680">
        <f>((J15*$D$15)+(J16*$D$16)+(J17*$D$17)+(J18*$D$18)+(J19*$D$19))/$D$20</f>
        <v>0.6244486133768353</v>
      </c>
      <c r="K20" s="681"/>
      <c r="L20" s="672">
        <f>((L15*$D$15)+(L16*$D$16)+(L17*$D$17)+(L18*$D$18)+(L19*$D$19))/$D$20</f>
        <v>0.5972365415986949</v>
      </c>
      <c r="M20" s="673"/>
      <c r="N20" s="680">
        <f>((N15*$D$15)+(N16*$D$16)+(N17*$D$17)+(N18*$D$18)+(N19*$D$19))/$D$20</f>
        <v>0.6069282218597064</v>
      </c>
      <c r="O20" s="681"/>
      <c r="P20" s="684">
        <f>((P15*$D$15)+(P16*$D$16)+(P17*$D$17)+(P18*$D$18)+(P19*$D$19))/$D$20</f>
        <v>0.6102365415986949</v>
      </c>
      <c r="Q20" s="685"/>
      <c r="R20" s="686">
        <f>((R15*$D$15)+(R16*$D$16)+(R17*$D$17)+(R18*$D$18)+(R19*$D$19))/$D$20</f>
        <v>408.8584828711256</v>
      </c>
      <c r="S20" s="687"/>
      <c r="T20" s="700">
        <v>510</v>
      </c>
      <c r="U20" s="700"/>
      <c r="V20" s="701">
        <f t="shared" si="5"/>
        <v>1.247375366700548</v>
      </c>
      <c r="W20" s="702"/>
      <c r="X20" s="703">
        <v>7</v>
      </c>
      <c r="Y20" s="703"/>
      <c r="Z20" s="703">
        <v>21.4</v>
      </c>
      <c r="AA20" s="703"/>
      <c r="AB20" s="692">
        <f t="shared" si="9"/>
        <v>76398</v>
      </c>
      <c r="AC20" s="693"/>
    </row>
    <row r="21" spans="1:29" ht="16.5" customHeight="1" thickTop="1">
      <c r="A21" s="305" t="s">
        <v>118</v>
      </c>
      <c r="B21" s="694" t="s">
        <v>119</v>
      </c>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5"/>
    </row>
    <row r="22" spans="1:29" ht="16.5" customHeight="1">
      <c r="A22" s="306" t="s">
        <v>120</v>
      </c>
      <c r="B22" s="696" t="s">
        <v>109</v>
      </c>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7"/>
    </row>
    <row r="23" spans="1:29" ht="16.5" customHeight="1" thickBot="1">
      <c r="A23" s="307" t="s">
        <v>121</v>
      </c>
      <c r="B23" s="698" t="s">
        <v>110</v>
      </c>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9"/>
    </row>
    <row r="24" spans="1:29" ht="27" customHeight="1" thickTop="1">
      <c r="A24" s="593" t="s">
        <v>227</v>
      </c>
      <c r="B24" s="593"/>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285"/>
      <c r="AA24" s="285"/>
      <c r="AB24" s="285"/>
      <c r="AC24" s="285"/>
    </row>
    <row r="26" ht="11.25" hidden="1">
      <c r="C26" s="69" t="s">
        <v>44</v>
      </c>
    </row>
    <row r="27" spans="3:4" ht="11.25" hidden="1">
      <c r="C27" s="69" t="s">
        <v>45</v>
      </c>
      <c r="D27" s="69" t="s">
        <v>46</v>
      </c>
    </row>
    <row r="28" spans="4:12" ht="11.25" hidden="1">
      <c r="D28" s="69" t="s">
        <v>47</v>
      </c>
      <c r="H28" s="69" t="s">
        <v>48</v>
      </c>
      <c r="L28" s="69" t="s">
        <v>49</v>
      </c>
    </row>
    <row r="29" spans="4:14" ht="11.25" hidden="1">
      <c r="D29" s="69" t="s">
        <v>50</v>
      </c>
      <c r="F29" s="69" t="s">
        <v>51</v>
      </c>
      <c r="H29" s="69" t="s">
        <v>50</v>
      </c>
      <c r="J29" s="69" t="s">
        <v>51</v>
      </c>
      <c r="L29" s="69" t="s">
        <v>50</v>
      </c>
      <c r="N29" s="69" t="s">
        <v>51</v>
      </c>
    </row>
    <row r="30" spans="3:15" ht="11.25" hidden="1">
      <c r="C30" s="69" t="s">
        <v>52</v>
      </c>
      <c r="D30" s="69">
        <v>1841</v>
      </c>
      <c r="F30" s="286">
        <v>1</v>
      </c>
      <c r="G30" s="286"/>
      <c r="H30" s="69">
        <v>0</v>
      </c>
      <c r="J30" s="286">
        <v>0</v>
      </c>
      <c r="K30" s="286"/>
      <c r="L30" s="69">
        <v>1841</v>
      </c>
      <c r="N30" s="286">
        <v>1</v>
      </c>
      <c r="O30" s="286"/>
    </row>
    <row r="31" spans="3:15" ht="11.25" hidden="1">
      <c r="C31" s="69" t="s">
        <v>53</v>
      </c>
      <c r="D31" s="69">
        <v>1841</v>
      </c>
      <c r="F31" s="286">
        <v>1</v>
      </c>
      <c r="G31" s="286"/>
      <c r="H31" s="69">
        <v>0</v>
      </c>
      <c r="J31" s="286">
        <v>0</v>
      </c>
      <c r="K31" s="286"/>
      <c r="L31" s="69">
        <v>1841</v>
      </c>
      <c r="N31" s="286">
        <v>1</v>
      </c>
      <c r="O31" s="286"/>
    </row>
    <row r="32" spans="3:15" ht="11.25" hidden="1">
      <c r="C32" s="69" t="s">
        <v>54</v>
      </c>
      <c r="D32" s="69">
        <v>1841</v>
      </c>
      <c r="F32" s="286">
        <v>1</v>
      </c>
      <c r="G32" s="286"/>
      <c r="H32" s="69">
        <v>0</v>
      </c>
      <c r="J32" s="286">
        <v>0</v>
      </c>
      <c r="K32" s="286"/>
      <c r="L32" s="69">
        <v>1841</v>
      </c>
      <c r="N32" s="286">
        <v>1</v>
      </c>
      <c r="O32" s="286"/>
    </row>
    <row r="33" spans="3:15" ht="11.25" hidden="1">
      <c r="C33" s="69" t="s">
        <v>55</v>
      </c>
      <c r="D33" s="69">
        <v>1841</v>
      </c>
      <c r="F33" s="286">
        <v>1</v>
      </c>
      <c r="G33" s="286"/>
      <c r="H33" s="69">
        <v>0</v>
      </c>
      <c r="J33" s="286">
        <v>0</v>
      </c>
      <c r="K33" s="286"/>
      <c r="L33" s="69">
        <v>1841</v>
      </c>
      <c r="N33" s="286">
        <v>1</v>
      </c>
      <c r="O33" s="286"/>
    </row>
    <row r="34" spans="3:15" ht="11.25" hidden="1">
      <c r="C34" s="69" t="s">
        <v>56</v>
      </c>
      <c r="D34" s="69">
        <v>1841</v>
      </c>
      <c r="F34" s="286">
        <v>1</v>
      </c>
      <c r="G34" s="286"/>
      <c r="H34" s="69">
        <v>0</v>
      </c>
      <c r="J34" s="286">
        <v>0</v>
      </c>
      <c r="K34" s="286"/>
      <c r="L34" s="69">
        <v>1841</v>
      </c>
      <c r="N34" s="286">
        <v>1</v>
      </c>
      <c r="O34" s="286"/>
    </row>
    <row r="35" spans="3:15" ht="11.25" hidden="1">
      <c r="C35" s="69" t="s">
        <v>57</v>
      </c>
      <c r="D35" s="69">
        <v>1841</v>
      </c>
      <c r="F35" s="286">
        <v>1</v>
      </c>
      <c r="G35" s="286"/>
      <c r="H35" s="69">
        <v>0</v>
      </c>
      <c r="J35" s="286">
        <v>0</v>
      </c>
      <c r="K35" s="286"/>
      <c r="L35" s="69">
        <v>1841</v>
      </c>
      <c r="N35" s="286">
        <v>1</v>
      </c>
      <c r="O35" s="286"/>
    </row>
    <row r="36" spans="3:15" ht="11.25" hidden="1">
      <c r="C36" s="69" t="s">
        <v>58</v>
      </c>
      <c r="D36" s="69">
        <v>1838</v>
      </c>
      <c r="F36" s="286">
        <v>0.998</v>
      </c>
      <c r="G36" s="286"/>
      <c r="H36" s="69">
        <v>3</v>
      </c>
      <c r="J36" s="286">
        <v>0.002</v>
      </c>
      <c r="K36" s="286"/>
      <c r="L36" s="69">
        <v>1841</v>
      </c>
      <c r="N36" s="286">
        <v>1</v>
      </c>
      <c r="O36" s="286"/>
    </row>
    <row r="37" spans="3:15" ht="11.25" hidden="1">
      <c r="C37" s="69" t="s">
        <v>59</v>
      </c>
      <c r="D37" s="69">
        <v>1170</v>
      </c>
      <c r="F37" s="286">
        <v>0.636</v>
      </c>
      <c r="G37" s="286"/>
      <c r="H37" s="69">
        <v>671</v>
      </c>
      <c r="J37" s="286">
        <v>0.364</v>
      </c>
      <c r="K37" s="286"/>
      <c r="L37" s="69">
        <v>1841</v>
      </c>
      <c r="N37" s="286">
        <v>1</v>
      </c>
      <c r="O37" s="286"/>
    </row>
    <row r="38" spans="3:15" ht="11.25" hidden="1">
      <c r="C38" s="69" t="s">
        <v>60</v>
      </c>
      <c r="D38" s="69">
        <v>613</v>
      </c>
      <c r="F38" s="286">
        <v>0.333</v>
      </c>
      <c r="G38" s="286"/>
      <c r="H38" s="69">
        <v>1228</v>
      </c>
      <c r="J38" s="286">
        <v>0.667</v>
      </c>
      <c r="K38" s="286"/>
      <c r="L38" s="69">
        <v>1841</v>
      </c>
      <c r="N38" s="286">
        <v>1</v>
      </c>
      <c r="O38" s="286"/>
    </row>
    <row r="39" spans="3:15" ht="11.25" hidden="1">
      <c r="C39" s="69" t="s">
        <v>61</v>
      </c>
      <c r="D39" s="69">
        <v>1841</v>
      </c>
      <c r="F39" s="286">
        <v>1</v>
      </c>
      <c r="G39" s="286"/>
      <c r="H39" s="69">
        <v>0</v>
      </c>
      <c r="J39" s="286">
        <v>0</v>
      </c>
      <c r="K39" s="286"/>
      <c r="L39" s="69">
        <v>1841</v>
      </c>
      <c r="N39" s="286">
        <v>1</v>
      </c>
      <c r="O39" s="286"/>
    </row>
    <row r="40" spans="3:15" ht="11.25" hidden="1">
      <c r="C40" s="69" t="s">
        <v>62</v>
      </c>
      <c r="D40" s="69">
        <v>613</v>
      </c>
      <c r="F40" s="286">
        <v>0.333</v>
      </c>
      <c r="G40" s="286"/>
      <c r="H40" s="69">
        <v>1228</v>
      </c>
      <c r="J40" s="286">
        <v>0.667</v>
      </c>
      <c r="K40" s="286"/>
      <c r="L40" s="69">
        <v>1841</v>
      </c>
      <c r="N40" s="286">
        <v>1</v>
      </c>
      <c r="O40" s="286"/>
    </row>
    <row r="41" spans="3:15" ht="11.25" hidden="1">
      <c r="C41" s="69" t="s">
        <v>63</v>
      </c>
      <c r="D41" s="69">
        <v>607</v>
      </c>
      <c r="F41" s="286">
        <v>0.33</v>
      </c>
      <c r="G41" s="286"/>
      <c r="H41" s="69">
        <v>1234</v>
      </c>
      <c r="J41" s="286">
        <v>0.67</v>
      </c>
      <c r="K41" s="286"/>
      <c r="L41" s="69">
        <v>1841</v>
      </c>
      <c r="N41" s="286">
        <v>1</v>
      </c>
      <c r="O41" s="286"/>
    </row>
    <row r="42" spans="3:15" ht="11.25" hidden="1">
      <c r="C42" s="69" t="s">
        <v>64</v>
      </c>
      <c r="D42" s="69">
        <v>607</v>
      </c>
      <c r="F42" s="286">
        <v>0.33</v>
      </c>
      <c r="G42" s="286"/>
      <c r="H42" s="69">
        <v>1234</v>
      </c>
      <c r="J42" s="286">
        <v>0.67</v>
      </c>
      <c r="K42" s="286"/>
      <c r="L42" s="69">
        <v>1841</v>
      </c>
      <c r="N42" s="286">
        <v>1</v>
      </c>
      <c r="O42" s="286"/>
    </row>
    <row r="43" spans="3:15" ht="11.25" hidden="1">
      <c r="C43" s="69" t="s">
        <v>65</v>
      </c>
      <c r="D43" s="69">
        <v>605</v>
      </c>
      <c r="F43" s="286">
        <v>0.329</v>
      </c>
      <c r="G43" s="286"/>
      <c r="H43" s="69">
        <v>1236</v>
      </c>
      <c r="J43" s="286">
        <v>0.671</v>
      </c>
      <c r="K43" s="286"/>
      <c r="L43" s="69">
        <v>1841</v>
      </c>
      <c r="N43" s="286">
        <v>1</v>
      </c>
      <c r="O43" s="286"/>
    </row>
    <row r="44" ht="11.25" hidden="1"/>
    <row r="64" ht="2.25" customHeight="1"/>
  </sheetData>
  <mergeCells count="77">
    <mergeCell ref="AB20:AC20"/>
    <mergeCell ref="B21:AC21"/>
    <mergeCell ref="B22:AC22"/>
    <mergeCell ref="B23:AC23"/>
    <mergeCell ref="T20:U20"/>
    <mergeCell ref="V20:W20"/>
    <mergeCell ref="X20:Y20"/>
    <mergeCell ref="Z20:AA20"/>
    <mergeCell ref="L20:M20"/>
    <mergeCell ref="N20:O20"/>
    <mergeCell ref="P20:Q20"/>
    <mergeCell ref="R20:S20"/>
    <mergeCell ref="Z14:AA14"/>
    <mergeCell ref="T14:U14"/>
    <mergeCell ref="V14:W14"/>
    <mergeCell ref="X14:Y14"/>
    <mergeCell ref="AB14:AC14"/>
    <mergeCell ref="A15:A20"/>
    <mergeCell ref="B15:B17"/>
    <mergeCell ref="B18:B19"/>
    <mergeCell ref="B20:C20"/>
    <mergeCell ref="D20:E20"/>
    <mergeCell ref="F20:G20"/>
    <mergeCell ref="H20:I20"/>
    <mergeCell ref="J20:K20"/>
    <mergeCell ref="R14:S14"/>
    <mergeCell ref="J14:K14"/>
    <mergeCell ref="L14:M14"/>
    <mergeCell ref="N14:O14"/>
    <mergeCell ref="P14:Q14"/>
    <mergeCell ref="Z5:AA5"/>
    <mergeCell ref="AB5:AC5"/>
    <mergeCell ref="A7:A14"/>
    <mergeCell ref="B7:B9"/>
    <mergeCell ref="B10:B12"/>
    <mergeCell ref="B13:C13"/>
    <mergeCell ref="B14:C14"/>
    <mergeCell ref="D14:E14"/>
    <mergeCell ref="F14:G14"/>
    <mergeCell ref="H14:I14"/>
    <mergeCell ref="R5:S5"/>
    <mergeCell ref="T5:U5"/>
    <mergeCell ref="V5:W5"/>
    <mergeCell ref="X5:Y5"/>
    <mergeCell ref="V4:W4"/>
    <mergeCell ref="X4:Y4"/>
    <mergeCell ref="Z4:AA4"/>
    <mergeCell ref="AB4:AC4"/>
    <mergeCell ref="R3:W3"/>
    <mergeCell ref="X3:AC3"/>
    <mergeCell ref="F4:G4"/>
    <mergeCell ref="H4:I4"/>
    <mergeCell ref="J4:K4"/>
    <mergeCell ref="L4:M4"/>
    <mergeCell ref="N4:O4"/>
    <mergeCell ref="P4:Q4"/>
    <mergeCell ref="R4:S4"/>
    <mergeCell ref="T4:U4"/>
    <mergeCell ref="B3:C6"/>
    <mergeCell ref="D3:E5"/>
    <mergeCell ref="F3:Q3"/>
    <mergeCell ref="F5:G5"/>
    <mergeCell ref="H5:I5"/>
    <mergeCell ref="J5:K5"/>
    <mergeCell ref="L5:M5"/>
    <mergeCell ref="N5:O5"/>
    <mergeCell ref="P5:Q5"/>
    <mergeCell ref="A24:Y24"/>
    <mergeCell ref="P1:Q1"/>
    <mergeCell ref="R1:S1"/>
    <mergeCell ref="T1:AC1"/>
    <mergeCell ref="A2:AC2"/>
    <mergeCell ref="A1:I1"/>
    <mergeCell ref="J1:K1"/>
    <mergeCell ref="L1:M1"/>
    <mergeCell ref="N1:O1"/>
    <mergeCell ref="A3:A6"/>
  </mergeCells>
  <printOptions/>
  <pageMargins left="0.7086614173228347" right="0.6692913385826772" top="0.5118110236220472" bottom="0.5511811023622047" header="0.5118110236220472" footer="0.35433070866141736"/>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2:T65"/>
  <sheetViews>
    <sheetView workbookViewId="0" topLeftCell="A29">
      <selection activeCell="A29" sqref="A29:T29"/>
    </sheetView>
  </sheetViews>
  <sheetFormatPr defaultColWidth="8.796875" defaultRowHeight="14.25"/>
  <cols>
    <col min="1" max="2" width="5.8984375" style="4" customWidth="1"/>
    <col min="3" max="3" width="7.09765625" style="11" customWidth="1"/>
    <col min="4" max="4" width="6.8984375" style="4" customWidth="1"/>
    <col min="5" max="16" width="7.5" style="4" customWidth="1"/>
    <col min="17" max="17" width="8" style="4" customWidth="1"/>
    <col min="18" max="18" width="6.8984375" style="4" customWidth="1"/>
    <col min="19" max="20" width="7.5" style="4" customWidth="1"/>
    <col min="21" max="21" width="1" style="4" customWidth="1"/>
    <col min="22" max="16384" width="9" style="4" customWidth="1"/>
  </cols>
  <sheetData>
    <row r="1" ht="12" customHeight="1" hidden="1"/>
    <row r="2" ht="12" customHeight="1" hidden="1">
      <c r="A2" s="4" t="s">
        <v>122</v>
      </c>
    </row>
    <row r="3" spans="1:9" ht="12" customHeight="1" hidden="1">
      <c r="A3" s="4" t="s">
        <v>45</v>
      </c>
      <c r="B3" s="4" t="s">
        <v>45</v>
      </c>
      <c r="C3" s="11" t="s">
        <v>123</v>
      </c>
      <c r="E3" s="4" t="s">
        <v>124</v>
      </c>
      <c r="G3" s="4" t="s">
        <v>125</v>
      </c>
      <c r="H3" s="4" t="s">
        <v>126</v>
      </c>
      <c r="I3" s="4" t="s">
        <v>127</v>
      </c>
    </row>
    <row r="4" spans="1:9" ht="12" customHeight="1" hidden="1">
      <c r="A4" s="4" t="s">
        <v>128</v>
      </c>
      <c r="B4" s="4" t="s">
        <v>129</v>
      </c>
      <c r="C4" s="11">
        <v>0.236</v>
      </c>
      <c r="E4" s="4">
        <v>6</v>
      </c>
      <c r="G4" s="4">
        <v>0.039</v>
      </c>
      <c r="H4" s="4">
        <v>1.256</v>
      </c>
      <c r="I4" s="4">
        <v>0.274</v>
      </c>
    </row>
    <row r="5" spans="2:7" ht="13.5" customHeight="1" hidden="1">
      <c r="B5" s="4" t="s">
        <v>130</v>
      </c>
      <c r="C5" s="11">
        <v>56.242</v>
      </c>
      <c r="E5" s="4">
        <v>1794</v>
      </c>
      <c r="G5" s="4">
        <v>0.031</v>
      </c>
    </row>
    <row r="6" spans="2:5" ht="13.5" customHeight="1" hidden="1">
      <c r="B6" s="4" t="s">
        <v>49</v>
      </c>
      <c r="C6" s="11">
        <v>56.478</v>
      </c>
      <c r="E6" s="4">
        <v>1800</v>
      </c>
    </row>
    <row r="7" spans="1:9" ht="12" customHeight="1" hidden="1">
      <c r="A7" s="308" t="s">
        <v>131</v>
      </c>
      <c r="B7" s="4" t="s">
        <v>129</v>
      </c>
      <c r="C7" s="11">
        <v>1.343</v>
      </c>
      <c r="E7" s="4">
        <v>6</v>
      </c>
      <c r="G7" s="4">
        <v>0.224</v>
      </c>
      <c r="H7" s="4">
        <v>7.649</v>
      </c>
      <c r="I7" s="308">
        <v>0</v>
      </c>
    </row>
    <row r="8" spans="2:7" ht="13.5" customHeight="1" hidden="1">
      <c r="B8" s="4" t="s">
        <v>130</v>
      </c>
      <c r="C8" s="11">
        <v>52.479</v>
      </c>
      <c r="E8" s="4">
        <v>1794</v>
      </c>
      <c r="G8" s="4">
        <v>0.029</v>
      </c>
    </row>
    <row r="9" spans="2:5" ht="13.5" customHeight="1" hidden="1">
      <c r="B9" s="4" t="s">
        <v>49</v>
      </c>
      <c r="C9" s="11">
        <v>53.822</v>
      </c>
      <c r="E9" s="4">
        <v>1800</v>
      </c>
    </row>
    <row r="10" spans="1:9" ht="12" customHeight="1" hidden="1">
      <c r="A10" s="4" t="s">
        <v>132</v>
      </c>
      <c r="B10" s="4" t="s">
        <v>129</v>
      </c>
      <c r="C10" s="11">
        <v>0.352</v>
      </c>
      <c r="E10" s="4">
        <v>6</v>
      </c>
      <c r="G10" s="4">
        <v>0.059</v>
      </c>
      <c r="H10" s="4">
        <v>2.05</v>
      </c>
      <c r="I10" s="4">
        <v>0.056</v>
      </c>
    </row>
    <row r="11" spans="2:7" ht="13.5" customHeight="1" hidden="1">
      <c r="B11" s="4" t="s">
        <v>130</v>
      </c>
      <c r="C11" s="11">
        <v>51.399</v>
      </c>
      <c r="E11" s="4">
        <v>1794</v>
      </c>
      <c r="G11" s="4">
        <v>0.029</v>
      </c>
    </row>
    <row r="12" spans="2:5" ht="13.5" customHeight="1" hidden="1">
      <c r="B12" s="4" t="s">
        <v>49</v>
      </c>
      <c r="C12" s="11">
        <v>51.751</v>
      </c>
      <c r="E12" s="4">
        <v>1800</v>
      </c>
    </row>
    <row r="13" spans="1:9" ht="12" customHeight="1" hidden="1">
      <c r="A13" s="4" t="s">
        <v>133</v>
      </c>
      <c r="B13" s="4" t="s">
        <v>129</v>
      </c>
      <c r="C13" s="11">
        <v>0.39</v>
      </c>
      <c r="E13" s="4">
        <v>6</v>
      </c>
      <c r="G13" s="4">
        <v>0.065</v>
      </c>
      <c r="H13" s="4">
        <v>1.867</v>
      </c>
      <c r="I13" s="4">
        <v>0.083</v>
      </c>
    </row>
    <row r="14" spans="2:7" ht="13.5" customHeight="1" hidden="1">
      <c r="B14" s="4" t="s">
        <v>130</v>
      </c>
      <c r="C14" s="11">
        <v>62.55</v>
      </c>
      <c r="E14" s="4">
        <v>1794</v>
      </c>
      <c r="G14" s="4">
        <v>0.035</v>
      </c>
    </row>
    <row r="15" spans="2:5" ht="13.5" customHeight="1" hidden="1">
      <c r="B15" s="4" t="s">
        <v>49</v>
      </c>
      <c r="C15" s="11">
        <v>62.94</v>
      </c>
      <c r="E15" s="4">
        <v>1800</v>
      </c>
    </row>
    <row r="16" spans="1:9" ht="12" customHeight="1" hidden="1">
      <c r="A16" s="308" t="s">
        <v>134</v>
      </c>
      <c r="B16" s="4" t="s">
        <v>129</v>
      </c>
      <c r="C16" s="11">
        <v>0.499</v>
      </c>
      <c r="E16" s="4">
        <v>6</v>
      </c>
      <c r="G16" s="4">
        <v>0.083</v>
      </c>
      <c r="H16" s="4">
        <v>2.377</v>
      </c>
      <c r="I16" s="308">
        <v>0.027</v>
      </c>
    </row>
    <row r="17" spans="2:7" ht="13.5" customHeight="1" hidden="1">
      <c r="B17" s="4" t="s">
        <v>130</v>
      </c>
      <c r="C17" s="11">
        <v>62.812</v>
      </c>
      <c r="E17" s="4">
        <v>1794</v>
      </c>
      <c r="G17" s="4">
        <v>0.035</v>
      </c>
    </row>
    <row r="18" spans="2:5" ht="13.5" customHeight="1" hidden="1">
      <c r="B18" s="4" t="s">
        <v>49</v>
      </c>
      <c r="C18" s="11">
        <v>63.311</v>
      </c>
      <c r="E18" s="4">
        <v>1800</v>
      </c>
    </row>
    <row r="19" spans="1:9" ht="12" customHeight="1" hidden="1">
      <c r="A19" s="4" t="s">
        <v>135</v>
      </c>
      <c r="B19" s="4" t="s">
        <v>129</v>
      </c>
      <c r="C19" s="11">
        <v>0.311</v>
      </c>
      <c r="E19" s="4">
        <v>6</v>
      </c>
      <c r="G19" s="4">
        <v>0.052</v>
      </c>
      <c r="H19" s="4">
        <v>2.023</v>
      </c>
      <c r="I19" s="4">
        <v>0.06</v>
      </c>
    </row>
    <row r="20" spans="2:7" ht="13.5" customHeight="1" hidden="1">
      <c r="B20" s="4" t="s">
        <v>130</v>
      </c>
      <c r="C20" s="11">
        <v>45.901</v>
      </c>
      <c r="E20" s="4">
        <v>1794</v>
      </c>
      <c r="G20" s="4">
        <v>0.026</v>
      </c>
    </row>
    <row r="21" spans="2:5" ht="13.5" customHeight="1" hidden="1">
      <c r="B21" s="4" t="s">
        <v>49</v>
      </c>
      <c r="C21" s="11">
        <v>46.212</v>
      </c>
      <c r="E21" s="4">
        <v>1800</v>
      </c>
    </row>
    <row r="22" spans="1:9" ht="12" customHeight="1" hidden="1">
      <c r="A22" s="308" t="s">
        <v>136</v>
      </c>
      <c r="B22" s="4" t="s">
        <v>129</v>
      </c>
      <c r="C22" s="11">
        <v>1132435.897</v>
      </c>
      <c r="E22" s="4">
        <v>6</v>
      </c>
      <c r="G22" s="4">
        <v>188739.316</v>
      </c>
      <c r="H22" s="4">
        <v>4.898</v>
      </c>
      <c r="I22" s="308">
        <v>0</v>
      </c>
    </row>
    <row r="23" spans="2:7" ht="12" customHeight="1" hidden="1">
      <c r="B23" s="4" t="s">
        <v>130</v>
      </c>
      <c r="C23" s="11">
        <v>66938040.429</v>
      </c>
      <c r="E23" s="4">
        <v>1737</v>
      </c>
      <c r="G23" s="4">
        <v>38536.581</v>
      </c>
    </row>
    <row r="24" spans="2:5" ht="12" customHeight="1" hidden="1">
      <c r="B24" s="4" t="s">
        <v>49</v>
      </c>
      <c r="C24" s="11">
        <v>68070476.325</v>
      </c>
      <c r="E24" s="4">
        <v>1743</v>
      </c>
    </row>
    <row r="25" spans="1:9" ht="12" customHeight="1" hidden="1">
      <c r="A25" s="308" t="s">
        <v>137</v>
      </c>
      <c r="B25" s="4" t="s">
        <v>129</v>
      </c>
      <c r="C25" s="11">
        <v>1102.314</v>
      </c>
      <c r="E25" s="4">
        <v>6</v>
      </c>
      <c r="G25" s="4">
        <v>183.719</v>
      </c>
      <c r="H25" s="4">
        <v>3.125</v>
      </c>
      <c r="I25" s="308">
        <v>0.005</v>
      </c>
    </row>
    <row r="26" spans="2:7" ht="12" customHeight="1" hidden="1">
      <c r="B26" s="4" t="s">
        <v>130</v>
      </c>
      <c r="C26" s="11">
        <v>105116.038</v>
      </c>
      <c r="E26" s="4">
        <v>1788</v>
      </c>
      <c r="G26" s="4">
        <v>58.79</v>
      </c>
    </row>
    <row r="27" spans="2:5" ht="12" customHeight="1" hidden="1">
      <c r="B27" s="4" t="s">
        <v>49</v>
      </c>
      <c r="C27" s="11">
        <v>106218.352</v>
      </c>
      <c r="E27" s="4">
        <v>1794</v>
      </c>
    </row>
    <row r="28" ht="12" customHeight="1" hidden="1"/>
    <row r="29" spans="1:20" ht="31.5" customHeight="1">
      <c r="A29" s="704" t="s">
        <v>138</v>
      </c>
      <c r="B29" s="704"/>
      <c r="C29" s="704"/>
      <c r="D29" s="704"/>
      <c r="E29" s="704"/>
      <c r="F29" s="704"/>
      <c r="G29" s="704"/>
      <c r="H29" s="704"/>
      <c r="I29" s="704"/>
      <c r="J29" s="704"/>
      <c r="K29" s="704"/>
      <c r="L29" s="704"/>
      <c r="M29" s="704"/>
      <c r="N29" s="704"/>
      <c r="O29" s="704"/>
      <c r="P29" s="704"/>
      <c r="Q29" s="704"/>
      <c r="R29" s="704"/>
      <c r="S29" s="704"/>
      <c r="T29" s="704"/>
    </row>
    <row r="30" spans="1:20" ht="12" customHeight="1">
      <c r="A30" s="62"/>
      <c r="B30" s="62"/>
      <c r="C30" s="62"/>
      <c r="D30" s="62"/>
      <c r="E30" s="62"/>
      <c r="F30" s="62"/>
      <c r="G30" s="62"/>
      <c r="H30" s="62"/>
      <c r="I30" s="62"/>
      <c r="J30" s="62"/>
      <c r="K30" s="62"/>
      <c r="L30" s="62"/>
      <c r="M30" s="62"/>
      <c r="N30" s="62"/>
      <c r="O30" s="62"/>
      <c r="P30" s="62"/>
      <c r="Q30" s="62"/>
      <c r="R30" s="62"/>
      <c r="S30" s="62"/>
      <c r="T30" s="62"/>
    </row>
    <row r="31" spans="1:20" ht="22.5" customHeight="1">
      <c r="A31" s="705"/>
      <c r="B31" s="705"/>
      <c r="C31" s="605" t="s">
        <v>139</v>
      </c>
      <c r="D31" s="605"/>
      <c r="E31" s="707" t="s">
        <v>140</v>
      </c>
      <c r="F31" s="708"/>
      <c r="G31" s="709" t="s">
        <v>141</v>
      </c>
      <c r="H31" s="708"/>
      <c r="I31" s="710" t="s">
        <v>142</v>
      </c>
      <c r="J31" s="708"/>
      <c r="K31" s="711" t="s">
        <v>143</v>
      </c>
      <c r="L31" s="708"/>
      <c r="M31" s="712" t="s">
        <v>144</v>
      </c>
      <c r="N31" s="708"/>
      <c r="O31" s="713" t="s">
        <v>145</v>
      </c>
      <c r="P31" s="708"/>
      <c r="Q31" s="714" t="s">
        <v>146</v>
      </c>
      <c r="R31" s="708"/>
      <c r="S31" s="715"/>
      <c r="T31" s="705"/>
    </row>
    <row r="32" spans="1:20" ht="7.5" customHeight="1">
      <c r="A32" s="706"/>
      <c r="B32" s="706"/>
      <c r="C32" s="716"/>
      <c r="D32" s="716"/>
      <c r="E32" s="716"/>
      <c r="F32" s="716"/>
      <c r="G32" s="716"/>
      <c r="H32" s="716"/>
      <c r="I32" s="716"/>
      <c r="J32" s="716"/>
      <c r="K32" s="716"/>
      <c r="L32" s="716"/>
      <c r="M32" s="716"/>
      <c r="N32" s="716"/>
      <c r="O32" s="716"/>
      <c r="P32" s="716"/>
      <c r="Q32" s="716"/>
      <c r="R32" s="716"/>
      <c r="S32" s="716"/>
      <c r="T32" s="716"/>
    </row>
    <row r="33" spans="1:20" ht="18.75" customHeight="1">
      <c r="A33" s="717" t="s">
        <v>147</v>
      </c>
      <c r="B33" s="717"/>
      <c r="C33" s="718" t="s">
        <v>148</v>
      </c>
      <c r="D33" s="720" t="s">
        <v>149</v>
      </c>
      <c r="E33" s="722" t="s">
        <v>150</v>
      </c>
      <c r="F33" s="722"/>
      <c r="G33" s="722"/>
      <c r="H33" s="722"/>
      <c r="I33" s="722"/>
      <c r="J33" s="722"/>
      <c r="K33" s="722"/>
      <c r="L33" s="722"/>
      <c r="M33" s="722"/>
      <c r="N33" s="722"/>
      <c r="O33" s="722"/>
      <c r="P33" s="722"/>
      <c r="Q33" s="722"/>
      <c r="R33" s="722"/>
      <c r="S33" s="722"/>
      <c r="T33" s="722"/>
    </row>
    <row r="34" spans="1:20" ht="18.75" customHeight="1">
      <c r="A34" s="717"/>
      <c r="B34" s="717"/>
      <c r="C34" s="719"/>
      <c r="D34" s="721"/>
      <c r="E34" s="723" t="s">
        <v>151</v>
      </c>
      <c r="F34" s="723"/>
      <c r="G34" s="723" t="s">
        <v>152</v>
      </c>
      <c r="H34" s="723"/>
      <c r="I34" s="723" t="s">
        <v>153</v>
      </c>
      <c r="J34" s="723"/>
      <c r="K34" s="724" t="s">
        <v>154</v>
      </c>
      <c r="L34" s="724"/>
      <c r="M34" s="723" t="s">
        <v>155</v>
      </c>
      <c r="N34" s="723"/>
      <c r="O34" s="724" t="s">
        <v>156</v>
      </c>
      <c r="P34" s="724"/>
      <c r="Q34" s="724" t="s">
        <v>157</v>
      </c>
      <c r="R34" s="724"/>
      <c r="S34" s="724"/>
      <c r="T34" s="724"/>
    </row>
    <row r="35" spans="1:20" ht="33.75" customHeight="1">
      <c r="A35" s="717"/>
      <c r="B35" s="717"/>
      <c r="C35" s="719"/>
      <c r="D35" s="721"/>
      <c r="E35" s="309" t="s">
        <v>158</v>
      </c>
      <c r="F35" s="310" t="s">
        <v>159</v>
      </c>
      <c r="G35" s="311" t="s">
        <v>158</v>
      </c>
      <c r="H35" s="312" t="s">
        <v>159</v>
      </c>
      <c r="I35" s="309" t="s">
        <v>158</v>
      </c>
      <c r="J35" s="310" t="s">
        <v>159</v>
      </c>
      <c r="K35" s="311" t="s">
        <v>158</v>
      </c>
      <c r="L35" s="312" t="s">
        <v>159</v>
      </c>
      <c r="M35" s="309" t="s">
        <v>160</v>
      </c>
      <c r="N35" s="310" t="s">
        <v>159</v>
      </c>
      <c r="O35" s="311" t="s">
        <v>158</v>
      </c>
      <c r="P35" s="312" t="s">
        <v>159</v>
      </c>
      <c r="Q35" s="309" t="s">
        <v>161</v>
      </c>
      <c r="R35" s="313" t="s">
        <v>162</v>
      </c>
      <c r="S35" s="311" t="s">
        <v>163</v>
      </c>
      <c r="T35" s="312" t="s">
        <v>159</v>
      </c>
    </row>
    <row r="36" spans="1:20" ht="27.75" customHeight="1">
      <c r="A36" s="723" t="s">
        <v>164</v>
      </c>
      <c r="B36" s="725"/>
      <c r="C36" s="314">
        <v>89</v>
      </c>
      <c r="D36" s="315">
        <f aca="true" t="shared" si="0" ref="D36:D42">C36/$C$43</f>
        <v>0.049416990560799554</v>
      </c>
      <c r="E36" s="316">
        <v>0.54</v>
      </c>
      <c r="F36" s="317">
        <f>E36-E43</f>
        <v>-0.01921599111604666</v>
      </c>
      <c r="G36" s="318">
        <v>0.567</v>
      </c>
      <c r="H36" s="319">
        <f>G36-G43</f>
        <v>-0.0011749028317601384</v>
      </c>
      <c r="I36" s="316">
        <v>0.569</v>
      </c>
      <c r="J36" s="317">
        <f>I36-I43</f>
        <v>-0.010089950027762473</v>
      </c>
      <c r="K36" s="318">
        <v>0.573</v>
      </c>
      <c r="L36" s="320">
        <f>K36-K43</f>
        <v>0.014519156024430768</v>
      </c>
      <c r="M36" s="316">
        <v>0.598</v>
      </c>
      <c r="N36" s="321">
        <f>M36-M43</f>
        <v>0.02592004441976692</v>
      </c>
      <c r="O36" s="318">
        <f aca="true" t="shared" si="1" ref="O36:O42">(E36+G36+I36+K36+M36)/5</f>
        <v>0.5693999999999999</v>
      </c>
      <c r="P36" s="322">
        <f>O36-O43</f>
        <v>0.001991671293725683</v>
      </c>
      <c r="Q36" s="323">
        <v>83</v>
      </c>
      <c r="R36" s="324">
        <f>Q36/Q43</f>
        <v>0.047591743119266054</v>
      </c>
      <c r="S36" s="325">
        <v>242</v>
      </c>
      <c r="T36" s="326">
        <v>-43</v>
      </c>
    </row>
    <row r="37" spans="1:20" ht="27.75" customHeight="1">
      <c r="A37" s="723" t="s">
        <v>165</v>
      </c>
      <c r="B37" s="725"/>
      <c r="C37" s="314">
        <v>621</v>
      </c>
      <c r="D37" s="315">
        <f t="shared" si="0"/>
        <v>0.3448084397556913</v>
      </c>
      <c r="E37" s="316">
        <v>0.558</v>
      </c>
      <c r="F37" s="317">
        <f>E37-E43</f>
        <v>-0.0012159911160466441</v>
      </c>
      <c r="G37" s="318">
        <v>0.578</v>
      </c>
      <c r="H37" s="320">
        <f>G37-G43</f>
        <v>0.009825097168239871</v>
      </c>
      <c r="I37" s="316">
        <v>0.568</v>
      </c>
      <c r="J37" s="317">
        <f>I37-I43</f>
        <v>-0.011089950027762474</v>
      </c>
      <c r="K37" s="318">
        <v>0.543</v>
      </c>
      <c r="L37" s="319">
        <f>K37-K43</f>
        <v>-0.015480843975569147</v>
      </c>
      <c r="M37" s="316">
        <v>0.565</v>
      </c>
      <c r="N37" s="317">
        <f>M37-M43</f>
        <v>-0.0070799555802331104</v>
      </c>
      <c r="O37" s="318">
        <f t="shared" si="1"/>
        <v>0.5624</v>
      </c>
      <c r="P37" s="319">
        <f>O37-O43</f>
        <v>-0.005008328706274212</v>
      </c>
      <c r="Q37" s="323">
        <v>597</v>
      </c>
      <c r="R37" s="324">
        <f>Q37/Q43</f>
        <v>0.3423165137614679</v>
      </c>
      <c r="S37" s="325">
        <v>283</v>
      </c>
      <c r="T37" s="327">
        <f>S37-S43</f>
        <v>-1.7018348623853399</v>
      </c>
    </row>
    <row r="38" spans="1:20" ht="27.75" customHeight="1">
      <c r="A38" s="723" t="s">
        <v>166</v>
      </c>
      <c r="B38" s="725"/>
      <c r="C38" s="314">
        <v>513</v>
      </c>
      <c r="D38" s="315">
        <f t="shared" si="0"/>
        <v>0.2848417545807885</v>
      </c>
      <c r="E38" s="316">
        <v>0.573</v>
      </c>
      <c r="F38" s="321">
        <f>E38-E43</f>
        <v>0.013784008883953258</v>
      </c>
      <c r="G38" s="318">
        <v>0.586</v>
      </c>
      <c r="H38" s="320">
        <f>G38-G43</f>
        <v>0.01782509716823988</v>
      </c>
      <c r="I38" s="316">
        <v>0.593</v>
      </c>
      <c r="J38" s="321">
        <f>I38-I43</f>
        <v>0.013910049972237548</v>
      </c>
      <c r="K38" s="318">
        <v>0.565</v>
      </c>
      <c r="L38" s="322">
        <f>K38-K43</f>
        <v>0.006519156024430761</v>
      </c>
      <c r="M38" s="316">
        <v>0.581</v>
      </c>
      <c r="N38" s="328">
        <f>M38-M43</f>
        <v>0.008920044419766904</v>
      </c>
      <c r="O38" s="318">
        <f t="shared" si="1"/>
        <v>0.5795999999999999</v>
      </c>
      <c r="P38" s="320">
        <f>O38-O43</f>
        <v>0.01219167129372567</v>
      </c>
      <c r="Q38" s="323">
        <v>500</v>
      </c>
      <c r="R38" s="324">
        <f>Q38/Q43</f>
        <v>0.286697247706422</v>
      </c>
      <c r="S38" s="325">
        <v>308</v>
      </c>
      <c r="T38" s="329">
        <v>23</v>
      </c>
    </row>
    <row r="39" spans="1:20" ht="27.75" customHeight="1">
      <c r="A39" s="723" t="s">
        <v>167</v>
      </c>
      <c r="B39" s="725"/>
      <c r="C39" s="314">
        <v>301</v>
      </c>
      <c r="D39" s="315">
        <f t="shared" si="0"/>
        <v>0.167129372570794</v>
      </c>
      <c r="E39" s="316">
        <v>0.559</v>
      </c>
      <c r="F39" s="328">
        <f>E39-E43</f>
        <v>-0.00021599111604664323</v>
      </c>
      <c r="G39" s="318">
        <v>0.572</v>
      </c>
      <c r="H39" s="322">
        <f>G39-G43</f>
        <v>0.003825097168239866</v>
      </c>
      <c r="I39" s="316">
        <v>0.591</v>
      </c>
      <c r="J39" s="321">
        <f>I39-I43</f>
        <v>0.011910049972237546</v>
      </c>
      <c r="K39" s="318">
        <v>0.56</v>
      </c>
      <c r="L39" s="322">
        <f>K39-K43</f>
        <v>0.0015191560244308677</v>
      </c>
      <c r="M39" s="316">
        <v>0.579</v>
      </c>
      <c r="N39" s="328">
        <f>M39-M43</f>
        <v>0.006920044419766902</v>
      </c>
      <c r="O39" s="318">
        <f t="shared" si="1"/>
        <v>0.5721999999999999</v>
      </c>
      <c r="P39" s="322">
        <f>O39-O43</f>
        <v>0.004791671293725708</v>
      </c>
      <c r="Q39" s="323">
        <v>292</v>
      </c>
      <c r="R39" s="324">
        <f>Q39/Q43</f>
        <v>0.16743119266055045</v>
      </c>
      <c r="S39" s="325">
        <v>299</v>
      </c>
      <c r="T39" s="329">
        <f>S39-S43</f>
        <v>14.29816513761466</v>
      </c>
    </row>
    <row r="40" spans="1:20" ht="27.75" customHeight="1">
      <c r="A40" s="723" t="s">
        <v>168</v>
      </c>
      <c r="B40" s="725"/>
      <c r="C40" s="314">
        <v>208</v>
      </c>
      <c r="D40" s="315">
        <f t="shared" si="0"/>
        <v>0.11549139367018323</v>
      </c>
      <c r="E40" s="316">
        <v>0.547</v>
      </c>
      <c r="F40" s="317">
        <f>E40-E43</f>
        <v>-0.012215991116046654</v>
      </c>
      <c r="G40" s="318">
        <v>0.52</v>
      </c>
      <c r="H40" s="319">
        <f>G40-G43</f>
        <v>-0.04817490283176007</v>
      </c>
      <c r="I40" s="316">
        <v>0.575</v>
      </c>
      <c r="J40" s="317">
        <f>I40-I43</f>
        <v>-0.004089950027762468</v>
      </c>
      <c r="K40" s="318">
        <v>0.579</v>
      </c>
      <c r="L40" s="320">
        <f>K40-K43</f>
        <v>0.020519156024430774</v>
      </c>
      <c r="M40" s="316">
        <v>0.56</v>
      </c>
      <c r="N40" s="317">
        <f>M40-M43</f>
        <v>-0.012079955580233004</v>
      </c>
      <c r="O40" s="318">
        <f t="shared" si="1"/>
        <v>0.5562</v>
      </c>
      <c r="P40" s="319">
        <f>O40-O43</f>
        <v>-0.011208328706274195</v>
      </c>
      <c r="Q40" s="323">
        <v>203</v>
      </c>
      <c r="R40" s="324">
        <f>Q40/Q43</f>
        <v>0.11639908256880734</v>
      </c>
      <c r="S40" s="325">
        <v>256</v>
      </c>
      <c r="T40" s="326">
        <f>S40-S43</f>
        <v>-28.70183486238534</v>
      </c>
    </row>
    <row r="41" spans="1:20" ht="27.75" customHeight="1">
      <c r="A41" s="723" t="s">
        <v>169</v>
      </c>
      <c r="B41" s="725"/>
      <c r="C41" s="314">
        <v>41</v>
      </c>
      <c r="D41" s="315">
        <f t="shared" si="0"/>
        <v>0.022765130483064965</v>
      </c>
      <c r="E41" s="316">
        <v>0.542</v>
      </c>
      <c r="F41" s="317">
        <f>E41-E43</f>
        <v>-0.01721599111604666</v>
      </c>
      <c r="G41" s="318">
        <v>0.5</v>
      </c>
      <c r="H41" s="319">
        <f>G41-G43</f>
        <v>-0.06817490283176009</v>
      </c>
      <c r="I41" s="316">
        <v>0.572</v>
      </c>
      <c r="J41" s="317">
        <f>I41-I43</f>
        <v>-0.0070899500277624705</v>
      </c>
      <c r="K41" s="318">
        <v>0.595</v>
      </c>
      <c r="L41" s="320">
        <f>K41-K43</f>
        <v>0.03651915602443079</v>
      </c>
      <c r="M41" s="316">
        <v>0.593</v>
      </c>
      <c r="N41" s="321">
        <f>M41-M43</f>
        <v>0.020920044419766914</v>
      </c>
      <c r="O41" s="318">
        <f t="shared" si="1"/>
        <v>0.5603999999999999</v>
      </c>
      <c r="P41" s="319">
        <f>O41-O43</f>
        <v>-0.007008328706274325</v>
      </c>
      <c r="Q41" s="323">
        <v>41</v>
      </c>
      <c r="R41" s="324">
        <f>Q41/Q43</f>
        <v>0.023509174311926607</v>
      </c>
      <c r="S41" s="325">
        <v>227</v>
      </c>
      <c r="T41" s="330">
        <f>S41-S43</f>
        <v>-57.70183486238534</v>
      </c>
    </row>
    <row r="42" spans="1:20" ht="27.75" customHeight="1">
      <c r="A42" s="723" t="s">
        <v>170</v>
      </c>
      <c r="B42" s="725"/>
      <c r="C42" s="314">
        <v>28</v>
      </c>
      <c r="D42" s="315">
        <f t="shared" si="0"/>
        <v>0.015546918378678512</v>
      </c>
      <c r="E42" s="316">
        <v>0.513</v>
      </c>
      <c r="F42" s="331">
        <f>E42-E43</f>
        <v>-0.046215991116046684</v>
      </c>
      <c r="G42" s="318">
        <v>0.444</v>
      </c>
      <c r="H42" s="332">
        <f>G42-G43</f>
        <v>-0.12417490283176008</v>
      </c>
      <c r="I42" s="316">
        <v>0.515</v>
      </c>
      <c r="J42" s="333">
        <f>I42-I43</f>
        <v>-0.06408995002776241</v>
      </c>
      <c r="K42" s="318">
        <v>0.514</v>
      </c>
      <c r="L42" s="334">
        <f>K42-K43</f>
        <v>-0.04448084397556917</v>
      </c>
      <c r="M42" s="316">
        <v>0.468</v>
      </c>
      <c r="N42" s="335">
        <f>M42-M43</f>
        <v>-0.10407995558023303</v>
      </c>
      <c r="O42" s="318">
        <f t="shared" si="1"/>
        <v>0.4908</v>
      </c>
      <c r="P42" s="336">
        <f>O42-O43</f>
        <v>-0.07660832870627421</v>
      </c>
      <c r="Q42" s="323">
        <v>28</v>
      </c>
      <c r="R42" s="324">
        <f>Q42/Q43</f>
        <v>0.016055045871559634</v>
      </c>
      <c r="S42" s="325">
        <v>175</v>
      </c>
      <c r="T42" s="337">
        <f>S42-S43</f>
        <v>-109.70183486238534</v>
      </c>
    </row>
    <row r="43" spans="1:20" ht="30" customHeight="1">
      <c r="A43" s="726" t="s">
        <v>217</v>
      </c>
      <c r="B43" s="725"/>
      <c r="C43" s="727">
        <v>1801</v>
      </c>
      <c r="D43" s="728"/>
      <c r="E43" s="729">
        <f>(($C$36*E36)+($C$37*E37)+($C$38*E38)+($C$39*E39)+($C$40*E40)+($C$41*E41)+($C$42*E42))/$C$43</f>
        <v>0.5592159911160467</v>
      </c>
      <c r="F43" s="730"/>
      <c r="G43" s="729">
        <f>(($C$36*G36)+($C$37*G37)+($C$38*G38)+($C$39*G39)+($C$40*G40)+($C$41*G41)+($C$42*G42))/$C$43</f>
        <v>0.5681749028317601</v>
      </c>
      <c r="H43" s="730"/>
      <c r="I43" s="731">
        <f>(($C$36*I36)+($C$37*I37)+($C$38*I38)+($C$39*I39)+($C$40*I40)+($C$41*I41)+($C$42*I42))/$C$43</f>
        <v>0.5790899500277624</v>
      </c>
      <c r="J43" s="732"/>
      <c r="K43" s="729">
        <f>(($C$36*K36)+($C$37*K37)+($C$38*K38)+($C$39*K39)+($C$40*K40)+($C$41*K41)+($C$42*K42))/$C$43</f>
        <v>0.5584808439755692</v>
      </c>
      <c r="L43" s="730"/>
      <c r="M43" s="733">
        <f>(($C$36*M36)+($C$37*M37)+($C$38*M38)+($C$39*M39)+($C$40*M40)+($C$41*M41)+($C$42*M42))/$C$43</f>
        <v>0.5720799555802331</v>
      </c>
      <c r="N43" s="734"/>
      <c r="O43" s="733">
        <f>(($C$36*O36)+($C$37*O37)+($C$38*O38)+($C$39*O39)+($C$40*O40)+($C$41*O41)+($C$42*O42))/$C$43</f>
        <v>0.5674083287062742</v>
      </c>
      <c r="P43" s="734"/>
      <c r="Q43" s="727">
        <f>Q36+Q37+Q38+Q39+Q40+Q41+Q42</f>
        <v>1744</v>
      </c>
      <c r="R43" s="728"/>
      <c r="S43" s="735">
        <f>((Q36*S36)+(S37*Q37)+(S38*Q38)+(S39*Q39)+(S40*Q40)+(S41*Q41)+(S42*Q42))/Q43</f>
        <v>284.70183486238534</v>
      </c>
      <c r="T43" s="736"/>
    </row>
    <row r="44" spans="1:20" ht="6" customHeight="1">
      <c r="A44" s="740"/>
      <c r="B44" s="740"/>
      <c r="C44" s="740"/>
      <c r="D44" s="740"/>
      <c r="E44" s="740"/>
      <c r="F44" s="740"/>
      <c r="G44" s="740"/>
      <c r="H44" s="740"/>
      <c r="I44" s="740"/>
      <c r="J44" s="740"/>
      <c r="K44" s="740"/>
      <c r="L44" s="740"/>
      <c r="M44" s="740"/>
      <c r="N44" s="740"/>
      <c r="O44" s="740"/>
      <c r="P44" s="740"/>
      <c r="Q44" s="740"/>
      <c r="R44" s="740"/>
      <c r="S44" s="740"/>
      <c r="T44" s="740"/>
    </row>
    <row r="45" spans="1:20" ht="30" customHeight="1">
      <c r="A45" s="741" t="s">
        <v>216</v>
      </c>
      <c r="B45" s="741"/>
      <c r="C45" s="741"/>
      <c r="D45" s="741" t="s">
        <v>152</v>
      </c>
      <c r="E45" s="741"/>
      <c r="F45" s="741"/>
      <c r="G45" s="742" t="s">
        <v>153</v>
      </c>
      <c r="H45" s="742"/>
      <c r="I45" s="742"/>
      <c r="J45" s="743" t="s">
        <v>154</v>
      </c>
      <c r="K45" s="743"/>
      <c r="L45" s="743"/>
      <c r="M45" s="742" t="s">
        <v>155</v>
      </c>
      <c r="N45" s="742"/>
      <c r="O45" s="742"/>
      <c r="P45" s="744" t="s">
        <v>156</v>
      </c>
      <c r="Q45" s="744"/>
      <c r="R45" s="744"/>
      <c r="S45" s="745" t="s">
        <v>173</v>
      </c>
      <c r="T45" s="745"/>
    </row>
    <row r="46" spans="1:20" ht="29.25" customHeight="1">
      <c r="A46" s="737"/>
      <c r="B46" s="737"/>
      <c r="C46" s="737"/>
      <c r="D46" s="737"/>
      <c r="E46" s="737"/>
      <c r="F46" s="737"/>
      <c r="G46" s="737"/>
      <c r="H46" s="737"/>
      <c r="I46" s="737"/>
      <c r="J46" s="737"/>
      <c r="K46" s="737"/>
      <c r="L46" s="737"/>
      <c r="M46" s="737"/>
      <c r="N46" s="737"/>
      <c r="O46" s="737"/>
      <c r="P46" s="737"/>
      <c r="Q46" s="737"/>
      <c r="R46" s="737"/>
      <c r="S46" s="737"/>
      <c r="T46" s="737"/>
    </row>
    <row r="47" spans="1:20" ht="29.25" customHeight="1">
      <c r="A47" s="738"/>
      <c r="B47" s="738"/>
      <c r="C47" s="738"/>
      <c r="D47" s="738"/>
      <c r="E47" s="738"/>
      <c r="F47" s="738"/>
      <c r="G47" s="738"/>
      <c r="H47" s="738"/>
      <c r="I47" s="738"/>
      <c r="J47" s="738"/>
      <c r="K47" s="738"/>
      <c r="L47" s="738"/>
      <c r="M47" s="738"/>
      <c r="N47" s="738"/>
      <c r="O47" s="738"/>
      <c r="P47" s="738"/>
      <c r="Q47" s="738"/>
      <c r="R47" s="738"/>
      <c r="S47" s="738"/>
      <c r="T47" s="738"/>
    </row>
    <row r="48" spans="1:20" ht="29.25" customHeight="1">
      <c r="A48" s="738"/>
      <c r="B48" s="738"/>
      <c r="C48" s="738"/>
      <c r="D48" s="738"/>
      <c r="E48" s="738"/>
      <c r="F48" s="738"/>
      <c r="G48" s="738"/>
      <c r="H48" s="738"/>
      <c r="I48" s="738"/>
      <c r="J48" s="738"/>
      <c r="K48" s="738"/>
      <c r="L48" s="738"/>
      <c r="M48" s="738"/>
      <c r="N48" s="738"/>
      <c r="O48" s="738"/>
      <c r="P48" s="738"/>
      <c r="Q48" s="738"/>
      <c r="R48" s="738"/>
      <c r="S48" s="738"/>
      <c r="T48" s="738"/>
    </row>
    <row r="49" spans="1:20" ht="29.25" customHeight="1">
      <c r="A49" s="738"/>
      <c r="B49" s="738"/>
      <c r="C49" s="738"/>
      <c r="D49" s="738"/>
      <c r="E49" s="738"/>
      <c r="F49" s="738"/>
      <c r="G49" s="738"/>
      <c r="H49" s="738"/>
      <c r="I49" s="738"/>
      <c r="J49" s="738"/>
      <c r="K49" s="738"/>
      <c r="L49" s="738"/>
      <c r="M49" s="738"/>
      <c r="N49" s="738"/>
      <c r="O49" s="738"/>
      <c r="P49" s="738"/>
      <c r="Q49" s="738"/>
      <c r="R49" s="738"/>
      <c r="S49" s="738"/>
      <c r="T49" s="738"/>
    </row>
    <row r="50" spans="1:20" ht="29.25" customHeight="1">
      <c r="A50" s="738"/>
      <c r="B50" s="738"/>
      <c r="C50" s="738"/>
      <c r="D50" s="738"/>
      <c r="E50" s="738"/>
      <c r="F50" s="738"/>
      <c r="G50" s="738"/>
      <c r="H50" s="738"/>
      <c r="I50" s="738"/>
      <c r="J50" s="738"/>
      <c r="K50" s="738"/>
      <c r="L50" s="738"/>
      <c r="M50" s="738"/>
      <c r="N50" s="738"/>
      <c r="O50" s="738"/>
      <c r="P50" s="738"/>
      <c r="Q50" s="738"/>
      <c r="R50" s="738"/>
      <c r="S50" s="738"/>
      <c r="T50" s="738"/>
    </row>
    <row r="51" spans="1:20" ht="34.5" customHeight="1">
      <c r="A51" s="738"/>
      <c r="B51" s="738"/>
      <c r="C51" s="738"/>
      <c r="D51" s="738"/>
      <c r="E51" s="738"/>
      <c r="F51" s="738"/>
      <c r="G51" s="738"/>
      <c r="H51" s="738"/>
      <c r="I51" s="738"/>
      <c r="J51" s="738"/>
      <c r="K51" s="738"/>
      <c r="L51" s="738"/>
      <c r="M51" s="738"/>
      <c r="N51" s="738"/>
      <c r="O51" s="738"/>
      <c r="P51" s="738"/>
      <c r="Q51" s="738"/>
      <c r="R51" s="738"/>
      <c r="S51" s="738"/>
      <c r="T51" s="738"/>
    </row>
    <row r="52" spans="1:20" ht="18.75" customHeight="1">
      <c r="A52" s="340" t="s">
        <v>174</v>
      </c>
      <c r="B52" s="739" t="s">
        <v>175</v>
      </c>
      <c r="C52" s="739"/>
      <c r="D52" s="739"/>
      <c r="E52" s="739"/>
      <c r="F52" s="739"/>
      <c r="G52" s="739"/>
      <c r="H52" s="739"/>
      <c r="I52" s="739"/>
      <c r="J52" s="739"/>
      <c r="K52" s="739"/>
      <c r="L52" s="739"/>
      <c r="M52" s="739"/>
      <c r="N52" s="739"/>
      <c r="O52" s="739"/>
      <c r="P52" s="739"/>
      <c r="Q52" s="739"/>
      <c r="R52" s="739"/>
      <c r="S52" s="739"/>
      <c r="T52" s="739"/>
    </row>
    <row r="53" spans="1:20" ht="2.25" customHeight="1">
      <c r="A53" s="342"/>
      <c r="B53" s="342"/>
      <c r="C53" s="342"/>
      <c r="D53" s="342"/>
      <c r="E53" s="342"/>
      <c r="F53" s="342"/>
      <c r="G53" s="342"/>
      <c r="H53" s="342"/>
      <c r="I53" s="342"/>
      <c r="J53" s="342"/>
      <c r="K53" s="342"/>
      <c r="L53" s="342"/>
      <c r="M53" s="342"/>
      <c r="N53" s="342"/>
      <c r="O53" s="342"/>
      <c r="P53" s="342"/>
      <c r="Q53" s="342"/>
      <c r="R53" s="342"/>
      <c r="S53" s="342"/>
      <c r="T53" s="342"/>
    </row>
    <row r="54" spans="1:20" ht="3" customHeight="1">
      <c r="A54" s="342"/>
      <c r="B54" s="342"/>
      <c r="C54" s="342"/>
      <c r="D54" s="342"/>
      <c r="E54" s="342"/>
      <c r="F54" s="342"/>
      <c r="G54" s="342"/>
      <c r="H54" s="342"/>
      <c r="I54" s="342"/>
      <c r="J54" s="342"/>
      <c r="K54" s="342"/>
      <c r="L54" s="342"/>
      <c r="M54" s="342"/>
      <c r="N54" s="342"/>
      <c r="O54" s="342"/>
      <c r="P54" s="342"/>
      <c r="Q54" s="342"/>
      <c r="R54" s="342"/>
      <c r="S54" s="342"/>
      <c r="T54" s="342"/>
    </row>
    <row r="55" spans="1:20" ht="13.5" customHeight="1">
      <c r="A55" s="342"/>
      <c r="B55" s="342"/>
      <c r="C55" s="342"/>
      <c r="D55" s="342"/>
      <c r="E55" s="342"/>
      <c r="F55" s="342"/>
      <c r="G55" s="342"/>
      <c r="H55" s="342"/>
      <c r="I55" s="342"/>
      <c r="J55" s="342"/>
      <c r="K55" s="342"/>
      <c r="L55" s="342"/>
      <c r="M55" s="342"/>
      <c r="N55" s="342"/>
      <c r="O55" s="342"/>
      <c r="P55" s="342"/>
      <c r="Q55" s="342"/>
      <c r="R55" s="342"/>
      <c r="S55" s="342"/>
      <c r="T55" s="342"/>
    </row>
    <row r="56" spans="1:20" ht="13.5" customHeight="1">
      <c r="A56" s="342"/>
      <c r="B56" s="342"/>
      <c r="C56" s="342"/>
      <c r="D56" s="342"/>
      <c r="E56" s="342"/>
      <c r="F56" s="342"/>
      <c r="G56" s="342"/>
      <c r="H56" s="342"/>
      <c r="I56" s="342"/>
      <c r="J56" s="342"/>
      <c r="K56" s="342"/>
      <c r="L56" s="342"/>
      <c r="M56" s="342"/>
      <c r="N56" s="342"/>
      <c r="O56" s="342"/>
      <c r="P56" s="342"/>
      <c r="Q56" s="342"/>
      <c r="R56" s="342"/>
      <c r="S56" s="342"/>
      <c r="T56" s="342"/>
    </row>
    <row r="57" spans="1:20" ht="13.5" customHeight="1">
      <c r="A57" s="342"/>
      <c r="B57" s="342"/>
      <c r="C57" s="342"/>
      <c r="D57" s="342"/>
      <c r="E57" s="342"/>
      <c r="F57" s="342"/>
      <c r="G57" s="342"/>
      <c r="H57" s="342"/>
      <c r="I57" s="342"/>
      <c r="J57" s="342"/>
      <c r="K57" s="342"/>
      <c r="L57" s="342"/>
      <c r="M57" s="342"/>
      <c r="N57" s="342"/>
      <c r="O57" s="342"/>
      <c r="P57" s="342"/>
      <c r="Q57" s="342"/>
      <c r="R57" s="342"/>
      <c r="S57" s="342"/>
      <c r="T57" s="342"/>
    </row>
    <row r="58" spans="1:20" ht="13.5" customHeight="1">
      <c r="A58" s="342"/>
      <c r="B58" s="342"/>
      <c r="C58" s="342"/>
      <c r="D58" s="342"/>
      <c r="E58" s="342"/>
      <c r="F58" s="342"/>
      <c r="G58" s="342"/>
      <c r="H58" s="342"/>
      <c r="I58" s="342"/>
      <c r="J58" s="342"/>
      <c r="K58" s="342"/>
      <c r="L58" s="342"/>
      <c r="M58" s="342"/>
      <c r="N58" s="342"/>
      <c r="O58" s="342"/>
      <c r="P58" s="342"/>
      <c r="Q58" s="342"/>
      <c r="R58" s="342"/>
      <c r="S58" s="342"/>
      <c r="T58" s="342"/>
    </row>
    <row r="59" spans="1:20" ht="13.5" customHeight="1">
      <c r="A59" s="342"/>
      <c r="B59" s="342"/>
      <c r="C59" s="342"/>
      <c r="D59" s="342"/>
      <c r="E59" s="342"/>
      <c r="F59" s="342"/>
      <c r="G59" s="342"/>
      <c r="H59" s="342"/>
      <c r="I59" s="342"/>
      <c r="J59" s="342"/>
      <c r="K59" s="342"/>
      <c r="L59" s="342"/>
      <c r="M59" s="342"/>
      <c r="N59" s="342"/>
      <c r="O59" s="342"/>
      <c r="P59" s="342"/>
      <c r="Q59" s="342"/>
      <c r="R59" s="342"/>
      <c r="S59" s="342"/>
      <c r="T59" s="342"/>
    </row>
    <row r="60" spans="1:20" ht="13.5" customHeight="1">
      <c r="A60" s="342"/>
      <c r="B60" s="342"/>
      <c r="C60" s="342"/>
      <c r="D60" s="342"/>
      <c r="E60" s="342"/>
      <c r="F60" s="342"/>
      <c r="G60" s="342"/>
      <c r="H60" s="342"/>
      <c r="I60" s="342"/>
      <c r="J60" s="342"/>
      <c r="K60" s="342"/>
      <c r="L60" s="342"/>
      <c r="M60" s="342"/>
      <c r="N60" s="342"/>
      <c r="O60" s="342"/>
      <c r="P60" s="342"/>
      <c r="Q60" s="342"/>
      <c r="R60" s="342"/>
      <c r="S60" s="342"/>
      <c r="T60" s="342"/>
    </row>
    <row r="61" spans="1:20" ht="13.5" customHeight="1">
      <c r="A61" s="342"/>
      <c r="B61" s="342"/>
      <c r="C61" s="342"/>
      <c r="D61" s="342"/>
      <c r="E61" s="342"/>
      <c r="F61" s="342"/>
      <c r="G61" s="342"/>
      <c r="H61" s="342"/>
      <c r="I61" s="342"/>
      <c r="J61" s="342"/>
      <c r="K61" s="342"/>
      <c r="L61" s="342"/>
      <c r="M61" s="342"/>
      <c r="N61" s="342"/>
      <c r="O61" s="342"/>
      <c r="P61" s="342"/>
      <c r="Q61" s="342"/>
      <c r="R61" s="342"/>
      <c r="S61" s="342"/>
      <c r="T61" s="342"/>
    </row>
    <row r="62" spans="1:20" ht="13.5" customHeight="1">
      <c r="A62" s="342"/>
      <c r="B62" s="342"/>
      <c r="C62" s="342"/>
      <c r="D62" s="342"/>
      <c r="E62" s="342"/>
      <c r="F62" s="342"/>
      <c r="G62" s="342"/>
      <c r="H62" s="342"/>
      <c r="I62" s="342"/>
      <c r="J62" s="342"/>
      <c r="K62" s="342"/>
      <c r="L62" s="342"/>
      <c r="M62" s="342"/>
      <c r="N62" s="342"/>
      <c r="O62" s="342"/>
      <c r="P62" s="342"/>
      <c r="Q62" s="342"/>
      <c r="R62" s="342"/>
      <c r="S62" s="342"/>
      <c r="T62" s="342"/>
    </row>
    <row r="63" spans="1:20" ht="13.5" customHeight="1">
      <c r="A63" s="342"/>
      <c r="B63" s="342"/>
      <c r="C63" s="342"/>
      <c r="D63" s="342"/>
      <c r="E63" s="342"/>
      <c r="F63" s="342"/>
      <c r="G63" s="342"/>
      <c r="H63" s="342"/>
      <c r="I63" s="342"/>
      <c r="J63" s="342"/>
      <c r="K63" s="342"/>
      <c r="L63" s="342"/>
      <c r="M63" s="342"/>
      <c r="N63" s="342"/>
      <c r="O63" s="342"/>
      <c r="P63" s="342"/>
      <c r="Q63" s="342"/>
      <c r="R63" s="342"/>
      <c r="S63" s="342"/>
      <c r="T63" s="342"/>
    </row>
    <row r="64" spans="1:20" ht="13.5" customHeight="1">
      <c r="A64" s="342"/>
      <c r="B64" s="342"/>
      <c r="C64" s="342"/>
      <c r="D64" s="342"/>
      <c r="E64" s="342"/>
      <c r="F64" s="342"/>
      <c r="G64" s="342"/>
      <c r="H64" s="342"/>
      <c r="I64" s="342"/>
      <c r="J64" s="342"/>
      <c r="K64" s="342"/>
      <c r="L64" s="342"/>
      <c r="M64" s="342"/>
      <c r="N64" s="342"/>
      <c r="O64" s="342"/>
      <c r="P64" s="342"/>
      <c r="Q64" s="342"/>
      <c r="R64" s="342"/>
      <c r="S64" s="342"/>
      <c r="T64" s="342"/>
    </row>
    <row r="65" spans="1:20" ht="13.5" customHeight="1">
      <c r="A65" s="342"/>
      <c r="B65" s="342"/>
      <c r="C65" s="342"/>
      <c r="D65" s="342"/>
      <c r="E65" s="342"/>
      <c r="F65" s="342"/>
      <c r="G65" s="342"/>
      <c r="H65" s="342"/>
      <c r="I65" s="342"/>
      <c r="J65" s="342"/>
      <c r="K65" s="342"/>
      <c r="L65" s="342"/>
      <c r="M65" s="342"/>
      <c r="N65" s="342"/>
      <c r="O65" s="342"/>
      <c r="P65" s="342"/>
      <c r="Q65" s="342"/>
      <c r="R65" s="342"/>
      <c r="S65" s="342"/>
      <c r="T65" s="342"/>
    </row>
  </sheetData>
  <mergeCells count="50">
    <mergeCell ref="A46:T51"/>
    <mergeCell ref="B52:T52"/>
    <mergeCell ref="A44:T44"/>
    <mergeCell ref="A45:C45"/>
    <mergeCell ref="D45:F45"/>
    <mergeCell ref="G45:I45"/>
    <mergeCell ref="J45:L45"/>
    <mergeCell ref="M45:O45"/>
    <mergeCell ref="P45:R45"/>
    <mergeCell ref="S45:T45"/>
    <mergeCell ref="M43:N43"/>
    <mergeCell ref="O43:P43"/>
    <mergeCell ref="Q43:R43"/>
    <mergeCell ref="S43:T43"/>
    <mergeCell ref="E43:F43"/>
    <mergeCell ref="G43:H43"/>
    <mergeCell ref="I43:J43"/>
    <mergeCell ref="K43:L43"/>
    <mergeCell ref="A41:B41"/>
    <mergeCell ref="A42:B42"/>
    <mergeCell ref="A43:B43"/>
    <mergeCell ref="C43:D43"/>
    <mergeCell ref="A37:B37"/>
    <mergeCell ref="A38:B38"/>
    <mergeCell ref="A39:B39"/>
    <mergeCell ref="A40:B40"/>
    <mergeCell ref="M34:N34"/>
    <mergeCell ref="O34:P34"/>
    <mergeCell ref="Q34:T34"/>
    <mergeCell ref="A36:B36"/>
    <mergeCell ref="S31:T31"/>
    <mergeCell ref="C32:T32"/>
    <mergeCell ref="A33:B35"/>
    <mergeCell ref="C33:C35"/>
    <mergeCell ref="D33:D35"/>
    <mergeCell ref="E33:T33"/>
    <mergeCell ref="E34:F34"/>
    <mergeCell ref="G34:H34"/>
    <mergeCell ref="I34:J34"/>
    <mergeCell ref="K34:L34"/>
    <mergeCell ref="A29:T29"/>
    <mergeCell ref="A31:B32"/>
    <mergeCell ref="C31:D31"/>
    <mergeCell ref="E31:F31"/>
    <mergeCell ref="G31:H31"/>
    <mergeCell ref="I31:J31"/>
    <mergeCell ref="K31:L31"/>
    <mergeCell ref="M31:N31"/>
    <mergeCell ref="O31:P31"/>
    <mergeCell ref="Q31:R31"/>
  </mergeCells>
  <printOptions/>
  <pageMargins left="0.7874015748031497" right="0.7874015748031497" top="0.7874015748031497" bottom="0.5905511811023623" header="0.5118110236220472" footer="0.5118110236220472"/>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2:T53"/>
  <sheetViews>
    <sheetView workbookViewId="0" topLeftCell="A29">
      <selection activeCell="A29" sqref="A29:T29"/>
    </sheetView>
  </sheetViews>
  <sheetFormatPr defaultColWidth="8.796875" defaultRowHeight="14.25"/>
  <cols>
    <col min="1" max="2" width="5.8984375" style="4" customWidth="1"/>
    <col min="3" max="3" width="7" style="11" customWidth="1"/>
    <col min="4" max="4" width="6.8984375" style="4" customWidth="1"/>
    <col min="5" max="16" width="7.5" style="4" customWidth="1"/>
    <col min="17" max="17" width="8" style="4" customWidth="1"/>
    <col min="18" max="18" width="6.8984375" style="4" customWidth="1"/>
    <col min="19" max="20" width="7.5" style="4" customWidth="1"/>
    <col min="21" max="16384" width="9" style="4" customWidth="1"/>
  </cols>
  <sheetData>
    <row r="1" ht="12" customHeight="1" hidden="1"/>
    <row r="2" ht="12" customHeight="1" hidden="1">
      <c r="A2" s="4" t="s">
        <v>122</v>
      </c>
    </row>
    <row r="3" spans="1:9" ht="12" customHeight="1" hidden="1">
      <c r="A3" s="4" t="s">
        <v>45</v>
      </c>
      <c r="B3" s="4" t="s">
        <v>45</v>
      </c>
      <c r="C3" s="11" t="s">
        <v>123</v>
      </c>
      <c r="E3" s="4" t="s">
        <v>124</v>
      </c>
      <c r="G3" s="4" t="s">
        <v>125</v>
      </c>
      <c r="H3" s="4" t="s">
        <v>126</v>
      </c>
      <c r="I3" s="4" t="s">
        <v>127</v>
      </c>
    </row>
    <row r="4" spans="1:9" ht="12" customHeight="1" hidden="1">
      <c r="A4" s="4" t="s">
        <v>128</v>
      </c>
      <c r="B4" s="4" t="s">
        <v>129</v>
      </c>
      <c r="C4" s="11">
        <v>0.236</v>
      </c>
      <c r="E4" s="4">
        <v>6</v>
      </c>
      <c r="G4" s="4">
        <v>0.039</v>
      </c>
      <c r="H4" s="4">
        <v>1.256</v>
      </c>
      <c r="I4" s="4">
        <v>0.274</v>
      </c>
    </row>
    <row r="5" spans="2:7" ht="13.5" customHeight="1" hidden="1">
      <c r="B5" s="4" t="s">
        <v>130</v>
      </c>
      <c r="C5" s="11">
        <v>56.242</v>
      </c>
      <c r="E5" s="4">
        <v>1794</v>
      </c>
      <c r="G5" s="4">
        <v>0.031</v>
      </c>
    </row>
    <row r="6" spans="2:5" ht="13.5" customHeight="1" hidden="1">
      <c r="B6" s="4" t="s">
        <v>49</v>
      </c>
      <c r="C6" s="11">
        <v>56.478</v>
      </c>
      <c r="E6" s="4">
        <v>1800</v>
      </c>
    </row>
    <row r="7" spans="1:9" ht="12" customHeight="1" hidden="1">
      <c r="A7" s="308" t="s">
        <v>131</v>
      </c>
      <c r="B7" s="4" t="s">
        <v>129</v>
      </c>
      <c r="C7" s="11">
        <v>1.343</v>
      </c>
      <c r="E7" s="4">
        <v>6</v>
      </c>
      <c r="G7" s="4">
        <v>0.224</v>
      </c>
      <c r="H7" s="4">
        <v>7.649</v>
      </c>
      <c r="I7" s="308">
        <v>0</v>
      </c>
    </row>
    <row r="8" spans="2:7" ht="13.5" customHeight="1" hidden="1">
      <c r="B8" s="4" t="s">
        <v>130</v>
      </c>
      <c r="C8" s="11">
        <v>52.479</v>
      </c>
      <c r="E8" s="4">
        <v>1794</v>
      </c>
      <c r="G8" s="4">
        <v>0.029</v>
      </c>
    </row>
    <row r="9" spans="2:5" ht="13.5" customHeight="1" hidden="1">
      <c r="B9" s="4" t="s">
        <v>49</v>
      </c>
      <c r="C9" s="11">
        <v>53.822</v>
      </c>
      <c r="E9" s="4">
        <v>1800</v>
      </c>
    </row>
    <row r="10" spans="1:9" ht="12" customHeight="1" hidden="1">
      <c r="A10" s="4" t="s">
        <v>132</v>
      </c>
      <c r="B10" s="4" t="s">
        <v>129</v>
      </c>
      <c r="C10" s="11">
        <v>0.352</v>
      </c>
      <c r="E10" s="4">
        <v>6</v>
      </c>
      <c r="G10" s="4">
        <v>0.059</v>
      </c>
      <c r="H10" s="4">
        <v>2.05</v>
      </c>
      <c r="I10" s="4">
        <v>0.056</v>
      </c>
    </row>
    <row r="11" spans="2:7" ht="13.5" customHeight="1" hidden="1">
      <c r="B11" s="4" t="s">
        <v>130</v>
      </c>
      <c r="C11" s="11">
        <v>51.399</v>
      </c>
      <c r="E11" s="4">
        <v>1794</v>
      </c>
      <c r="G11" s="4">
        <v>0.029</v>
      </c>
    </row>
    <row r="12" spans="2:5" ht="13.5" customHeight="1" hidden="1">
      <c r="B12" s="4" t="s">
        <v>49</v>
      </c>
      <c r="C12" s="11">
        <v>51.751</v>
      </c>
      <c r="E12" s="4">
        <v>1800</v>
      </c>
    </row>
    <row r="13" spans="1:9" ht="12" customHeight="1" hidden="1">
      <c r="A13" s="4" t="s">
        <v>133</v>
      </c>
      <c r="B13" s="4" t="s">
        <v>129</v>
      </c>
      <c r="C13" s="11">
        <v>0.39</v>
      </c>
      <c r="E13" s="4">
        <v>6</v>
      </c>
      <c r="G13" s="4">
        <v>0.065</v>
      </c>
      <c r="H13" s="4">
        <v>1.867</v>
      </c>
      <c r="I13" s="4">
        <v>0.083</v>
      </c>
    </row>
    <row r="14" spans="2:7" ht="13.5" customHeight="1" hidden="1">
      <c r="B14" s="4" t="s">
        <v>130</v>
      </c>
      <c r="C14" s="11">
        <v>62.55</v>
      </c>
      <c r="E14" s="4">
        <v>1794</v>
      </c>
      <c r="G14" s="4">
        <v>0.035</v>
      </c>
    </row>
    <row r="15" spans="2:5" ht="13.5" customHeight="1" hidden="1">
      <c r="B15" s="4" t="s">
        <v>49</v>
      </c>
      <c r="C15" s="11">
        <v>62.94</v>
      </c>
      <c r="E15" s="4">
        <v>1800</v>
      </c>
    </row>
    <row r="16" spans="1:9" ht="12" customHeight="1" hidden="1">
      <c r="A16" s="308" t="s">
        <v>134</v>
      </c>
      <c r="B16" s="4" t="s">
        <v>129</v>
      </c>
      <c r="C16" s="11">
        <v>0.499</v>
      </c>
      <c r="E16" s="4">
        <v>6</v>
      </c>
      <c r="G16" s="4">
        <v>0.083</v>
      </c>
      <c r="H16" s="4">
        <v>2.377</v>
      </c>
      <c r="I16" s="308">
        <v>0.027</v>
      </c>
    </row>
    <row r="17" spans="2:7" ht="13.5" customHeight="1" hidden="1">
      <c r="B17" s="4" t="s">
        <v>130</v>
      </c>
      <c r="C17" s="11">
        <v>62.812</v>
      </c>
      <c r="E17" s="4">
        <v>1794</v>
      </c>
      <c r="G17" s="4">
        <v>0.035</v>
      </c>
    </row>
    <row r="18" spans="2:5" ht="13.5" customHeight="1" hidden="1">
      <c r="B18" s="4" t="s">
        <v>49</v>
      </c>
      <c r="C18" s="11">
        <v>63.311</v>
      </c>
      <c r="E18" s="4">
        <v>1800</v>
      </c>
    </row>
    <row r="19" spans="1:9" ht="12" customHeight="1" hidden="1">
      <c r="A19" s="4" t="s">
        <v>135</v>
      </c>
      <c r="B19" s="4" t="s">
        <v>129</v>
      </c>
      <c r="C19" s="11">
        <v>0.311</v>
      </c>
      <c r="E19" s="4">
        <v>6</v>
      </c>
      <c r="G19" s="4">
        <v>0.052</v>
      </c>
      <c r="H19" s="4">
        <v>2.023</v>
      </c>
      <c r="I19" s="4">
        <v>0.06</v>
      </c>
    </row>
    <row r="20" spans="2:7" ht="13.5" customHeight="1" hidden="1">
      <c r="B20" s="4" t="s">
        <v>130</v>
      </c>
      <c r="C20" s="11">
        <v>45.901</v>
      </c>
      <c r="E20" s="4">
        <v>1794</v>
      </c>
      <c r="G20" s="4">
        <v>0.026</v>
      </c>
    </row>
    <row r="21" spans="2:5" ht="13.5" customHeight="1" hidden="1">
      <c r="B21" s="4" t="s">
        <v>49</v>
      </c>
      <c r="C21" s="11">
        <v>46.212</v>
      </c>
      <c r="E21" s="4">
        <v>1800</v>
      </c>
    </row>
    <row r="22" spans="1:9" ht="12" customHeight="1" hidden="1">
      <c r="A22" s="308" t="s">
        <v>136</v>
      </c>
      <c r="B22" s="4" t="s">
        <v>129</v>
      </c>
      <c r="C22" s="11">
        <v>1132435.897</v>
      </c>
      <c r="E22" s="4">
        <v>6</v>
      </c>
      <c r="G22" s="4">
        <v>188739.316</v>
      </c>
      <c r="H22" s="4">
        <v>4.898</v>
      </c>
      <c r="I22" s="308">
        <v>0</v>
      </c>
    </row>
    <row r="23" spans="2:7" ht="12" customHeight="1" hidden="1">
      <c r="B23" s="4" t="s">
        <v>130</v>
      </c>
      <c r="C23" s="11">
        <v>66938040.429</v>
      </c>
      <c r="E23" s="4">
        <v>1737</v>
      </c>
      <c r="G23" s="4">
        <v>38536.581</v>
      </c>
    </row>
    <row r="24" spans="2:5" ht="12" customHeight="1" hidden="1">
      <c r="B24" s="4" t="s">
        <v>49</v>
      </c>
      <c r="C24" s="11">
        <v>68070476.325</v>
      </c>
      <c r="E24" s="4">
        <v>1743</v>
      </c>
    </row>
    <row r="25" spans="1:9" ht="12" customHeight="1" hidden="1">
      <c r="A25" s="308" t="s">
        <v>137</v>
      </c>
      <c r="B25" s="4" t="s">
        <v>129</v>
      </c>
      <c r="C25" s="11">
        <v>1102.314</v>
      </c>
      <c r="E25" s="4">
        <v>6</v>
      </c>
      <c r="G25" s="4">
        <v>183.719</v>
      </c>
      <c r="H25" s="4">
        <v>3.125</v>
      </c>
      <c r="I25" s="308">
        <v>0.005</v>
      </c>
    </row>
    <row r="26" spans="2:7" ht="12" customHeight="1" hidden="1">
      <c r="B26" s="4" t="s">
        <v>130</v>
      </c>
      <c r="C26" s="11">
        <v>105116.038</v>
      </c>
      <c r="E26" s="4">
        <v>1788</v>
      </c>
      <c r="G26" s="4">
        <v>58.79</v>
      </c>
    </row>
    <row r="27" spans="2:5" ht="12" customHeight="1" hidden="1">
      <c r="B27" s="4" t="s">
        <v>49</v>
      </c>
      <c r="C27" s="11">
        <v>106218.352</v>
      </c>
      <c r="E27" s="4">
        <v>1794</v>
      </c>
    </row>
    <row r="28" ht="12" customHeight="1" hidden="1"/>
    <row r="29" spans="1:20" ht="31.5" customHeight="1">
      <c r="A29" s="704" t="s">
        <v>176</v>
      </c>
      <c r="B29" s="704"/>
      <c r="C29" s="704"/>
      <c r="D29" s="704"/>
      <c r="E29" s="704"/>
      <c r="F29" s="704"/>
      <c r="G29" s="704"/>
      <c r="H29" s="704"/>
      <c r="I29" s="704"/>
      <c r="J29" s="704"/>
      <c r="K29" s="704"/>
      <c r="L29" s="704"/>
      <c r="M29" s="704"/>
      <c r="N29" s="704"/>
      <c r="O29" s="704"/>
      <c r="P29" s="704"/>
      <c r="Q29" s="704"/>
      <c r="R29" s="704"/>
      <c r="S29" s="704"/>
      <c r="T29" s="704"/>
    </row>
    <row r="30" spans="1:20" ht="16.5" customHeight="1">
      <c r="A30" s="62"/>
      <c r="B30" s="62"/>
      <c r="C30" s="62"/>
      <c r="D30" s="62"/>
      <c r="E30" s="62"/>
      <c r="F30" s="62"/>
      <c r="G30" s="62"/>
      <c r="H30" s="62"/>
      <c r="I30" s="62"/>
      <c r="J30" s="62"/>
      <c r="K30" s="62"/>
      <c r="L30" s="62"/>
      <c r="M30" s="62"/>
      <c r="N30" s="62"/>
      <c r="O30" s="62"/>
      <c r="P30" s="62"/>
      <c r="Q30" s="62"/>
      <c r="R30" s="62"/>
      <c r="S30" s="62"/>
      <c r="T30" s="62"/>
    </row>
    <row r="31" spans="1:20" ht="22.5" customHeight="1">
      <c r="A31" s="705"/>
      <c r="B31" s="705"/>
      <c r="C31" s="605" t="s">
        <v>139</v>
      </c>
      <c r="D31" s="605"/>
      <c r="E31" s="707" t="s">
        <v>140</v>
      </c>
      <c r="F31" s="708"/>
      <c r="G31" s="709" t="s">
        <v>141</v>
      </c>
      <c r="H31" s="708"/>
      <c r="I31" s="710" t="s">
        <v>142</v>
      </c>
      <c r="J31" s="708"/>
      <c r="K31" s="711" t="s">
        <v>143</v>
      </c>
      <c r="L31" s="708"/>
      <c r="M31" s="712" t="s">
        <v>144</v>
      </c>
      <c r="N31" s="708"/>
      <c r="O31" s="713" t="s">
        <v>145</v>
      </c>
      <c r="P31" s="708"/>
      <c r="Q31" s="714" t="s">
        <v>146</v>
      </c>
      <c r="R31" s="708"/>
      <c r="S31" s="715"/>
      <c r="T31" s="705"/>
    </row>
    <row r="32" spans="1:20" ht="13.5" customHeight="1">
      <c r="A32" s="706"/>
      <c r="B32" s="706"/>
      <c r="C32" s="746"/>
      <c r="D32" s="746"/>
      <c r="E32" s="746"/>
      <c r="F32" s="746"/>
      <c r="G32" s="746"/>
      <c r="H32" s="746"/>
      <c r="I32" s="746"/>
      <c r="J32" s="746"/>
      <c r="K32" s="746"/>
      <c r="L32" s="746"/>
      <c r="M32" s="746"/>
      <c r="N32" s="746"/>
      <c r="O32" s="746"/>
      <c r="P32" s="746"/>
      <c r="Q32" s="746"/>
      <c r="R32" s="746"/>
      <c r="S32" s="746"/>
      <c r="T32" s="746"/>
    </row>
    <row r="33" spans="1:20" ht="18.75" customHeight="1">
      <c r="A33" s="717" t="s">
        <v>177</v>
      </c>
      <c r="B33" s="717"/>
      <c r="C33" s="719" t="s">
        <v>148</v>
      </c>
      <c r="D33" s="721" t="s">
        <v>149</v>
      </c>
      <c r="E33" s="723" t="s">
        <v>150</v>
      </c>
      <c r="F33" s="723"/>
      <c r="G33" s="723"/>
      <c r="H33" s="723"/>
      <c r="I33" s="723"/>
      <c r="J33" s="723"/>
      <c r="K33" s="723"/>
      <c r="L33" s="723"/>
      <c r="M33" s="723"/>
      <c r="N33" s="723"/>
      <c r="O33" s="723"/>
      <c r="P33" s="723"/>
      <c r="Q33" s="723"/>
      <c r="R33" s="723"/>
      <c r="S33" s="723"/>
      <c r="T33" s="723"/>
    </row>
    <row r="34" spans="1:20" ht="18.75" customHeight="1">
      <c r="A34" s="717"/>
      <c r="B34" s="717"/>
      <c r="C34" s="719"/>
      <c r="D34" s="721"/>
      <c r="E34" s="723" t="s">
        <v>216</v>
      </c>
      <c r="F34" s="723"/>
      <c r="G34" s="723" t="s">
        <v>152</v>
      </c>
      <c r="H34" s="723"/>
      <c r="I34" s="723" t="s">
        <v>153</v>
      </c>
      <c r="J34" s="723"/>
      <c r="K34" s="724" t="s">
        <v>154</v>
      </c>
      <c r="L34" s="724"/>
      <c r="M34" s="723" t="s">
        <v>155</v>
      </c>
      <c r="N34" s="723"/>
      <c r="O34" s="724" t="s">
        <v>156</v>
      </c>
      <c r="P34" s="724"/>
      <c r="Q34" s="724" t="s">
        <v>178</v>
      </c>
      <c r="R34" s="724"/>
      <c r="S34" s="724"/>
      <c r="T34" s="724"/>
    </row>
    <row r="35" spans="1:20" ht="33.75" customHeight="1">
      <c r="A35" s="717"/>
      <c r="B35" s="717"/>
      <c r="C35" s="719"/>
      <c r="D35" s="721"/>
      <c r="E35" s="309" t="s">
        <v>158</v>
      </c>
      <c r="F35" s="310" t="s">
        <v>159</v>
      </c>
      <c r="G35" s="311" t="s">
        <v>158</v>
      </c>
      <c r="H35" s="312" t="s">
        <v>159</v>
      </c>
      <c r="I35" s="309" t="s">
        <v>158</v>
      </c>
      <c r="J35" s="310" t="s">
        <v>159</v>
      </c>
      <c r="K35" s="311" t="s">
        <v>158</v>
      </c>
      <c r="L35" s="312" t="s">
        <v>159</v>
      </c>
      <c r="M35" s="309" t="s">
        <v>160</v>
      </c>
      <c r="N35" s="310" t="s">
        <v>159</v>
      </c>
      <c r="O35" s="311" t="s">
        <v>158</v>
      </c>
      <c r="P35" s="312" t="s">
        <v>159</v>
      </c>
      <c r="Q35" s="309" t="s">
        <v>161</v>
      </c>
      <c r="R35" s="313" t="s">
        <v>162</v>
      </c>
      <c r="S35" s="311" t="s">
        <v>163</v>
      </c>
      <c r="T35" s="312" t="s">
        <v>159</v>
      </c>
    </row>
    <row r="36" spans="1:20" ht="30" customHeight="1">
      <c r="A36" s="747" t="s">
        <v>418</v>
      </c>
      <c r="B36" s="748"/>
      <c r="C36" s="314">
        <v>168</v>
      </c>
      <c r="D36" s="315">
        <f>C36/$C$40</f>
        <v>0.09155313351498638</v>
      </c>
      <c r="E36" s="316">
        <v>0.571</v>
      </c>
      <c r="F36" s="328">
        <f>E36-E40</f>
        <v>0.008754768392370549</v>
      </c>
      <c r="G36" s="318">
        <v>0.543</v>
      </c>
      <c r="H36" s="343">
        <f>G36-G40</f>
        <v>-0.028551498637602202</v>
      </c>
      <c r="I36" s="316">
        <v>0.605</v>
      </c>
      <c r="J36" s="321">
        <f>I36-I40</f>
        <v>0.022797820163487748</v>
      </c>
      <c r="K36" s="318">
        <v>0.581</v>
      </c>
      <c r="L36" s="320">
        <f>K36-K40</f>
        <v>0.019753678474114356</v>
      </c>
      <c r="M36" s="316">
        <v>0.586</v>
      </c>
      <c r="N36" s="321">
        <f>M36-M40</f>
        <v>0.0120681198910082</v>
      </c>
      <c r="O36" s="318">
        <f>(E36+G36+I36+K36+M36)/5</f>
        <v>0.5771999999999999</v>
      </c>
      <c r="P36" s="322">
        <f>O36-O40</f>
        <v>0.006964577656675686</v>
      </c>
      <c r="Q36" s="323">
        <v>165</v>
      </c>
      <c r="R36" s="324">
        <f>Q36/Q40</f>
        <v>0.09269662921348315</v>
      </c>
      <c r="S36" s="325">
        <v>290</v>
      </c>
      <c r="T36" s="344">
        <f>S36-$S$40</f>
        <v>0.6893258426966327</v>
      </c>
    </row>
    <row r="37" spans="1:20" ht="30" customHeight="1">
      <c r="A37" s="747" t="s">
        <v>415</v>
      </c>
      <c r="B37" s="748"/>
      <c r="C37" s="314">
        <v>389</v>
      </c>
      <c r="D37" s="315">
        <f>C37/$C$40</f>
        <v>0.21198910081743869</v>
      </c>
      <c r="E37" s="316">
        <v>0.55</v>
      </c>
      <c r="F37" s="317">
        <f>E37-E40</f>
        <v>-0.012245231607629359</v>
      </c>
      <c r="G37" s="318">
        <v>0.537</v>
      </c>
      <c r="H37" s="343">
        <f>G37-G40</f>
        <v>-0.03455149863760221</v>
      </c>
      <c r="I37" s="316">
        <v>0.564</v>
      </c>
      <c r="J37" s="317">
        <f>I37-I40</f>
        <v>-0.01820217983651229</v>
      </c>
      <c r="K37" s="318">
        <v>0.546</v>
      </c>
      <c r="L37" s="319">
        <f>K37-K40</f>
        <v>-0.015246321525885564</v>
      </c>
      <c r="M37" s="316">
        <v>0.545</v>
      </c>
      <c r="N37" s="345">
        <f>M37-M40</f>
        <v>-0.028931880108991725</v>
      </c>
      <c r="O37" s="318">
        <f>(E37+G37+I37+K37+M37)/5</f>
        <v>0.5484</v>
      </c>
      <c r="P37" s="343">
        <f>O37-O40</f>
        <v>-0.02183542234332425</v>
      </c>
      <c r="Q37" s="323">
        <v>375</v>
      </c>
      <c r="R37" s="324">
        <f>Q37/Q40</f>
        <v>0.21067415730337077</v>
      </c>
      <c r="S37" s="325">
        <v>222</v>
      </c>
      <c r="T37" s="326">
        <f>S37-$S$40</f>
        <v>-67.31067415730337</v>
      </c>
    </row>
    <row r="38" spans="1:20" ht="30" customHeight="1">
      <c r="A38" s="747" t="s">
        <v>416</v>
      </c>
      <c r="B38" s="748"/>
      <c r="C38" s="314">
        <v>1181</v>
      </c>
      <c r="D38" s="315">
        <f>C38/$C$40</f>
        <v>0.6435967302452316</v>
      </c>
      <c r="E38" s="316">
        <v>0.563</v>
      </c>
      <c r="F38" s="328">
        <f>E38-E40</f>
        <v>0.0007547683923705417</v>
      </c>
      <c r="G38" s="318">
        <v>0.584</v>
      </c>
      <c r="H38" s="320">
        <f>G38-G40</f>
        <v>0.012448501362397724</v>
      </c>
      <c r="I38" s="316">
        <v>0.583</v>
      </c>
      <c r="J38" s="328">
        <f>I38-I40</f>
        <v>0.000797820163487728</v>
      </c>
      <c r="K38" s="318">
        <v>0.562</v>
      </c>
      <c r="L38" s="322">
        <f>K38-K40</f>
        <v>0.0007536784741144498</v>
      </c>
      <c r="M38" s="316">
        <v>0.581</v>
      </c>
      <c r="N38" s="328">
        <f>M38-M40</f>
        <v>0.0070681198910081955</v>
      </c>
      <c r="O38" s="318">
        <f>(E38+G38+I38+K38+M38)/5</f>
        <v>0.5746</v>
      </c>
      <c r="P38" s="322">
        <f>O38-O40</f>
        <v>0.00436457765667575</v>
      </c>
      <c r="Q38" s="323">
        <v>1153</v>
      </c>
      <c r="R38" s="324">
        <f>Q38/Q40</f>
        <v>0.6477528089887641</v>
      </c>
      <c r="S38" s="325">
        <v>290</v>
      </c>
      <c r="T38" s="344">
        <f>S38-$S$40</f>
        <v>0.6893258426966327</v>
      </c>
    </row>
    <row r="39" spans="1:20" ht="30" customHeight="1">
      <c r="A39" s="747" t="s">
        <v>417</v>
      </c>
      <c r="B39" s="749"/>
      <c r="C39" s="314">
        <v>97</v>
      </c>
      <c r="D39" s="315">
        <f>C39/$C$40</f>
        <v>0.05286103542234333</v>
      </c>
      <c r="E39" s="316">
        <v>0.587</v>
      </c>
      <c r="F39" s="321">
        <f>E39-E40</f>
        <v>0.024754768392370563</v>
      </c>
      <c r="G39" s="318">
        <v>0.608</v>
      </c>
      <c r="H39" s="320">
        <f>G39-G40</f>
        <v>0.036448501362397745</v>
      </c>
      <c r="I39" s="316">
        <v>0.606</v>
      </c>
      <c r="J39" s="321">
        <f>I39-I40</f>
        <v>0.02379782016348775</v>
      </c>
      <c r="K39" s="318">
        <v>0.579</v>
      </c>
      <c r="L39" s="320">
        <f>K39-K40</f>
        <v>0.017753678474114354</v>
      </c>
      <c r="M39" s="316">
        <v>0.583</v>
      </c>
      <c r="N39" s="328">
        <f>M39-M40</f>
        <v>0.009068119891008197</v>
      </c>
      <c r="O39" s="318">
        <f>(E39+G39+I39+K39+M39)/5</f>
        <v>0.5926</v>
      </c>
      <c r="P39" s="320">
        <f>O39-O40</f>
        <v>0.022364577656675766</v>
      </c>
      <c r="Q39" s="323">
        <v>87</v>
      </c>
      <c r="R39" s="324">
        <f>Q39/Q40</f>
        <v>0.04887640449438202</v>
      </c>
      <c r="S39" s="325">
        <v>569</v>
      </c>
      <c r="T39" s="329">
        <f>S39-$S$40</f>
        <v>279.68932584269663</v>
      </c>
    </row>
    <row r="40" spans="1:20" ht="30" customHeight="1">
      <c r="A40" s="750" t="s">
        <v>217</v>
      </c>
      <c r="B40" s="751"/>
      <c r="C40" s="727">
        <f>C36+C37+C38+C39</f>
        <v>1835</v>
      </c>
      <c r="D40" s="728"/>
      <c r="E40" s="729">
        <f>((E36*$C$36)+(E37*$C$37)+(E38*$C$38)+(E39*$C$39))/$C$40</f>
        <v>0.5622452316076294</v>
      </c>
      <c r="F40" s="730"/>
      <c r="G40" s="733">
        <f>((G36*$C$36)+(G37*$C$37)+(G38*$C$38)+(G39*$C$39))/$C$40</f>
        <v>0.5715514986376022</v>
      </c>
      <c r="H40" s="734"/>
      <c r="I40" s="731">
        <f>((I36*$C$36)+(I37*$C$37)+(I38*$C$38)+(I39*$C$39))/$C$40</f>
        <v>0.5822021798365122</v>
      </c>
      <c r="J40" s="732"/>
      <c r="K40" s="729">
        <f>((K36*$C$36)+(K37*$C$37)+(K38*$C$38)+(K39*$C$39))/$C$40</f>
        <v>0.5612463215258856</v>
      </c>
      <c r="L40" s="730"/>
      <c r="M40" s="733">
        <f>((M36*$C$36)+(M37*$C$37)+(M38*$C$38)+(M39*$C$39))/$C$40</f>
        <v>0.5739318801089918</v>
      </c>
      <c r="N40" s="734"/>
      <c r="O40" s="733">
        <f>((O36*$C$36)+(O37*$C$37)+(O38*$C$38)+(O39*$C$39))/$C$40</f>
        <v>0.5702354223433242</v>
      </c>
      <c r="P40" s="734"/>
      <c r="Q40" s="727">
        <f>Q36+Q37+Q38+Q39</f>
        <v>1780</v>
      </c>
      <c r="R40" s="728"/>
      <c r="S40" s="735">
        <f>((S36*Q36)+(S37*Q37)+(S38*Q38)+(S39*Q39))/Q40</f>
        <v>289.31067415730337</v>
      </c>
      <c r="T40" s="736"/>
    </row>
    <row r="41" spans="1:20" ht="11.25" customHeight="1">
      <c r="A41" s="338"/>
      <c r="B41" s="346"/>
      <c r="C41" s="347"/>
      <c r="D41" s="348"/>
      <c r="E41" s="349"/>
      <c r="F41" s="349"/>
      <c r="G41" s="349"/>
      <c r="H41" s="349"/>
      <c r="I41" s="349"/>
      <c r="J41" s="349"/>
      <c r="K41" s="349"/>
      <c r="L41" s="349"/>
      <c r="M41" s="349"/>
      <c r="N41" s="349"/>
      <c r="O41" s="349"/>
      <c r="P41" s="349"/>
      <c r="Q41" s="347"/>
      <c r="R41" s="348"/>
      <c r="S41" s="350"/>
      <c r="T41" s="349"/>
    </row>
    <row r="42" spans="1:20" ht="29.25" customHeight="1">
      <c r="A42" s="741" t="s">
        <v>172</v>
      </c>
      <c r="B42" s="741"/>
      <c r="C42" s="741"/>
      <c r="D42" s="752" t="s">
        <v>152</v>
      </c>
      <c r="E42" s="752"/>
      <c r="F42" s="752"/>
      <c r="G42" s="742" t="s">
        <v>153</v>
      </c>
      <c r="H42" s="742"/>
      <c r="I42" s="742"/>
      <c r="J42" s="743" t="s">
        <v>154</v>
      </c>
      <c r="K42" s="743"/>
      <c r="L42" s="743"/>
      <c r="M42" s="752" t="s">
        <v>155</v>
      </c>
      <c r="N42" s="752"/>
      <c r="O42" s="752"/>
      <c r="P42" s="744" t="s">
        <v>156</v>
      </c>
      <c r="Q42" s="744"/>
      <c r="R42" s="744"/>
      <c r="S42" s="745" t="s">
        <v>173</v>
      </c>
      <c r="T42" s="745"/>
    </row>
    <row r="43" spans="1:20" ht="29.25" customHeight="1">
      <c r="A43" s="737"/>
      <c r="B43" s="737"/>
      <c r="C43" s="737"/>
      <c r="D43" s="737"/>
      <c r="E43" s="737"/>
      <c r="F43" s="737"/>
      <c r="G43" s="737"/>
      <c r="H43" s="737"/>
      <c r="I43" s="737"/>
      <c r="J43" s="737"/>
      <c r="K43" s="737"/>
      <c r="L43" s="737"/>
      <c r="M43" s="737"/>
      <c r="N43" s="737"/>
      <c r="O43" s="737"/>
      <c r="P43" s="737"/>
      <c r="Q43" s="737"/>
      <c r="R43" s="737"/>
      <c r="S43" s="737"/>
      <c r="T43" s="737"/>
    </row>
    <row r="44" spans="1:20" ht="29.25" customHeight="1">
      <c r="A44" s="738"/>
      <c r="B44" s="738"/>
      <c r="C44" s="738"/>
      <c r="D44" s="738"/>
      <c r="E44" s="738"/>
      <c r="F44" s="738"/>
      <c r="G44" s="738"/>
      <c r="H44" s="738"/>
      <c r="I44" s="738"/>
      <c r="J44" s="738"/>
      <c r="K44" s="738"/>
      <c r="L44" s="738"/>
      <c r="M44" s="738"/>
      <c r="N44" s="738"/>
      <c r="O44" s="738"/>
      <c r="P44" s="738"/>
      <c r="Q44" s="738"/>
      <c r="R44" s="738"/>
      <c r="S44" s="738"/>
      <c r="T44" s="738"/>
    </row>
    <row r="45" spans="1:20" ht="29.25" customHeight="1">
      <c r="A45" s="738"/>
      <c r="B45" s="738"/>
      <c r="C45" s="738"/>
      <c r="D45" s="738"/>
      <c r="E45" s="738"/>
      <c r="F45" s="738"/>
      <c r="G45" s="738"/>
      <c r="H45" s="738"/>
      <c r="I45" s="738"/>
      <c r="J45" s="738"/>
      <c r="K45" s="738"/>
      <c r="L45" s="738"/>
      <c r="M45" s="738"/>
      <c r="N45" s="738"/>
      <c r="O45" s="738"/>
      <c r="P45" s="738"/>
      <c r="Q45" s="738"/>
      <c r="R45" s="738"/>
      <c r="S45" s="738"/>
      <c r="T45" s="738"/>
    </row>
    <row r="46" spans="1:20" ht="29.25" customHeight="1">
      <c r="A46" s="738"/>
      <c r="B46" s="738"/>
      <c r="C46" s="738"/>
      <c r="D46" s="738"/>
      <c r="E46" s="738"/>
      <c r="F46" s="738"/>
      <c r="G46" s="738"/>
      <c r="H46" s="738"/>
      <c r="I46" s="738"/>
      <c r="J46" s="738"/>
      <c r="K46" s="738"/>
      <c r="L46" s="738"/>
      <c r="M46" s="738"/>
      <c r="N46" s="738"/>
      <c r="O46" s="738"/>
      <c r="P46" s="738"/>
      <c r="Q46" s="738"/>
      <c r="R46" s="738"/>
      <c r="S46" s="738"/>
      <c r="T46" s="738"/>
    </row>
    <row r="47" spans="1:20" ht="29.25" customHeight="1">
      <c r="A47" s="738"/>
      <c r="B47" s="738"/>
      <c r="C47" s="738"/>
      <c r="D47" s="738"/>
      <c r="E47" s="738"/>
      <c r="F47" s="738"/>
      <c r="G47" s="738"/>
      <c r="H47" s="738"/>
      <c r="I47" s="738"/>
      <c r="J47" s="738"/>
      <c r="K47" s="738"/>
      <c r="L47" s="738"/>
      <c r="M47" s="738"/>
      <c r="N47" s="738"/>
      <c r="O47" s="738"/>
      <c r="P47" s="738"/>
      <c r="Q47" s="738"/>
      <c r="R47" s="738"/>
      <c r="S47" s="738"/>
      <c r="T47" s="738"/>
    </row>
    <row r="48" spans="1:20" ht="14.25" customHeight="1">
      <c r="A48" s="738"/>
      <c r="B48" s="738"/>
      <c r="C48" s="738"/>
      <c r="D48" s="738"/>
      <c r="E48" s="738"/>
      <c r="F48" s="738"/>
      <c r="G48" s="738"/>
      <c r="H48" s="738"/>
      <c r="I48" s="738"/>
      <c r="J48" s="738"/>
      <c r="K48" s="738"/>
      <c r="L48" s="738"/>
      <c r="M48" s="738"/>
      <c r="N48" s="738"/>
      <c r="O48" s="738"/>
      <c r="P48" s="738"/>
      <c r="Q48" s="738"/>
      <c r="R48" s="738"/>
      <c r="S48" s="738"/>
      <c r="T48" s="738"/>
    </row>
    <row r="49" spans="1:20" ht="21.75" customHeight="1">
      <c r="A49" s="738"/>
      <c r="B49" s="738"/>
      <c r="C49" s="738"/>
      <c r="D49" s="738"/>
      <c r="E49" s="738"/>
      <c r="F49" s="738"/>
      <c r="G49" s="738"/>
      <c r="H49" s="738"/>
      <c r="I49" s="738"/>
      <c r="J49" s="738"/>
      <c r="K49" s="738"/>
      <c r="L49" s="738"/>
      <c r="M49" s="738"/>
      <c r="N49" s="738"/>
      <c r="O49" s="738"/>
      <c r="P49" s="738"/>
      <c r="Q49" s="738"/>
      <c r="R49" s="738"/>
      <c r="S49" s="738"/>
      <c r="T49" s="738"/>
    </row>
    <row r="50" spans="1:20" ht="19.5" customHeight="1">
      <c r="A50" s="340" t="s">
        <v>174</v>
      </c>
      <c r="B50" s="739" t="s">
        <v>182</v>
      </c>
      <c r="C50" s="739"/>
      <c r="D50" s="739"/>
      <c r="E50" s="739"/>
      <c r="F50" s="739"/>
      <c r="G50" s="739"/>
      <c r="H50" s="739"/>
      <c r="I50" s="739"/>
      <c r="J50" s="739"/>
      <c r="K50" s="739"/>
      <c r="L50" s="739"/>
      <c r="M50" s="739"/>
      <c r="N50" s="739"/>
      <c r="O50" s="739"/>
      <c r="P50" s="739"/>
      <c r="Q50" s="739"/>
      <c r="R50" s="739"/>
      <c r="S50" s="739"/>
      <c r="T50" s="739"/>
    </row>
    <row r="51" spans="1:20" ht="17.25">
      <c r="A51" s="340" t="s">
        <v>183</v>
      </c>
      <c r="B51" s="739" t="s">
        <v>184</v>
      </c>
      <c r="C51" s="739"/>
      <c r="D51" s="739"/>
      <c r="E51" s="739"/>
      <c r="F51" s="739"/>
      <c r="G51" s="739"/>
      <c r="H51" s="739"/>
      <c r="I51" s="739"/>
      <c r="J51" s="739"/>
      <c r="K51" s="739"/>
      <c r="L51" s="739"/>
      <c r="M51" s="739"/>
      <c r="N51" s="739"/>
      <c r="O51" s="739"/>
      <c r="P51" s="739"/>
      <c r="Q51" s="739"/>
      <c r="R51" s="739"/>
      <c r="S51" s="739"/>
      <c r="T51" s="739"/>
    </row>
    <row r="52" spans="1:20" ht="17.25">
      <c r="A52" s="340" t="s">
        <v>185</v>
      </c>
      <c r="B52" s="739" t="s">
        <v>186</v>
      </c>
      <c r="C52" s="739"/>
      <c r="D52" s="739"/>
      <c r="E52" s="739"/>
      <c r="F52" s="739"/>
      <c r="G52" s="739"/>
      <c r="H52" s="739"/>
      <c r="I52" s="739"/>
      <c r="J52" s="739"/>
      <c r="K52" s="739"/>
      <c r="L52" s="739"/>
      <c r="M52" s="739"/>
      <c r="N52" s="739"/>
      <c r="O52" s="739"/>
      <c r="P52" s="739"/>
      <c r="Q52" s="739"/>
      <c r="R52" s="739"/>
      <c r="S52" s="739"/>
      <c r="T52" s="739"/>
    </row>
    <row r="53" spans="1:20" ht="17.25">
      <c r="A53" s="340" t="s">
        <v>187</v>
      </c>
      <c r="B53" s="739" t="s">
        <v>188</v>
      </c>
      <c r="C53" s="739"/>
      <c r="D53" s="739"/>
      <c r="E53" s="739"/>
      <c r="F53" s="739"/>
      <c r="G53" s="739"/>
      <c r="H53" s="739"/>
      <c r="I53" s="739"/>
      <c r="J53" s="739"/>
      <c r="K53" s="739"/>
      <c r="L53" s="739"/>
      <c r="M53" s="739"/>
      <c r="N53" s="739"/>
      <c r="O53" s="739"/>
      <c r="P53" s="739"/>
      <c r="Q53" s="739"/>
      <c r="R53" s="739"/>
      <c r="S53" s="739"/>
      <c r="T53" s="739"/>
    </row>
  </sheetData>
  <mergeCells count="49">
    <mergeCell ref="B53:T53"/>
    <mergeCell ref="A43:T49"/>
    <mergeCell ref="B50:T50"/>
    <mergeCell ref="B51:T51"/>
    <mergeCell ref="B52:T52"/>
    <mergeCell ref="S40:T40"/>
    <mergeCell ref="A42:C42"/>
    <mergeCell ref="D42:F42"/>
    <mergeCell ref="G42:I42"/>
    <mergeCell ref="J42:L42"/>
    <mergeCell ref="M42:O42"/>
    <mergeCell ref="P42:R42"/>
    <mergeCell ref="S42:T42"/>
    <mergeCell ref="K40:L40"/>
    <mergeCell ref="M40:N40"/>
    <mergeCell ref="O40:P40"/>
    <mergeCell ref="Q40:R40"/>
    <mergeCell ref="C40:D40"/>
    <mergeCell ref="E40:F40"/>
    <mergeCell ref="G40:H40"/>
    <mergeCell ref="I40:J40"/>
    <mergeCell ref="A37:B37"/>
    <mergeCell ref="A38:B38"/>
    <mergeCell ref="A39:B39"/>
    <mergeCell ref="A40:B40"/>
    <mergeCell ref="M34:N34"/>
    <mergeCell ref="O34:P34"/>
    <mergeCell ref="Q34:T34"/>
    <mergeCell ref="A36:B36"/>
    <mergeCell ref="S31:T31"/>
    <mergeCell ref="C32:T32"/>
    <mergeCell ref="A33:B35"/>
    <mergeCell ref="C33:C35"/>
    <mergeCell ref="D33:D35"/>
    <mergeCell ref="E33:T33"/>
    <mergeCell ref="E34:F34"/>
    <mergeCell ref="G34:H34"/>
    <mergeCell ref="I34:J34"/>
    <mergeCell ref="K34:L34"/>
    <mergeCell ref="A29:T29"/>
    <mergeCell ref="A31:B32"/>
    <mergeCell ref="C31:D31"/>
    <mergeCell ref="E31:F31"/>
    <mergeCell ref="G31:H31"/>
    <mergeCell ref="I31:J31"/>
    <mergeCell ref="K31:L31"/>
    <mergeCell ref="M31:N31"/>
    <mergeCell ref="O31:P31"/>
    <mergeCell ref="Q31:R31"/>
  </mergeCells>
  <printOptions/>
  <pageMargins left="0.7874015748031497" right="0.7874015748031497" top="0.5905511811023623" bottom="0.5905511811023623" header="0.5118110236220472" footer="0.5118110236220472"/>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W24"/>
  <sheetViews>
    <sheetView workbookViewId="0" topLeftCell="A1">
      <selection activeCell="K2" sqref="K2"/>
    </sheetView>
  </sheetViews>
  <sheetFormatPr defaultColWidth="8.796875" defaultRowHeight="14.25"/>
  <cols>
    <col min="1" max="2" width="5.8984375" style="4" customWidth="1"/>
    <col min="3" max="3" width="7.09765625" style="11" customWidth="1"/>
    <col min="4" max="4" width="6.8984375" style="4" customWidth="1"/>
    <col min="5" max="16" width="7.5" style="4" customWidth="1"/>
    <col min="17" max="17" width="8" style="4" customWidth="1"/>
    <col min="18" max="18" width="6.8984375" style="4" customWidth="1"/>
    <col min="19" max="20" width="7.5" style="4" customWidth="1"/>
    <col min="21" max="21" width="0.4921875" style="4" customWidth="1"/>
    <col min="22" max="22" width="0.6953125" style="4" customWidth="1"/>
    <col min="23" max="16384" width="9" style="4" customWidth="1"/>
  </cols>
  <sheetData>
    <row r="1" spans="1:20" ht="31.5" customHeight="1">
      <c r="A1" s="704" t="s">
        <v>189</v>
      </c>
      <c r="B1" s="704"/>
      <c r="C1" s="704"/>
      <c r="D1" s="704"/>
      <c r="E1" s="704"/>
      <c r="F1" s="704"/>
      <c r="G1" s="704"/>
      <c r="H1" s="704"/>
      <c r="I1" s="704"/>
      <c r="J1" s="704"/>
      <c r="K1" s="704"/>
      <c r="L1" s="704"/>
      <c r="M1" s="704"/>
      <c r="N1" s="704"/>
      <c r="O1" s="704"/>
      <c r="P1" s="704"/>
      <c r="Q1" s="704"/>
      <c r="R1" s="704"/>
      <c r="S1" s="704"/>
      <c r="T1" s="704"/>
    </row>
    <row r="2" spans="1:20" ht="12.75" customHeight="1">
      <c r="A2" s="62"/>
      <c r="B2" s="62"/>
      <c r="C2" s="62"/>
      <c r="D2" s="62"/>
      <c r="E2" s="62"/>
      <c r="F2" s="62"/>
      <c r="G2" s="62"/>
      <c r="H2" s="62"/>
      <c r="I2" s="62"/>
      <c r="J2" s="62"/>
      <c r="K2" s="62"/>
      <c r="L2" s="62"/>
      <c r="M2" s="62"/>
      <c r="N2" s="62"/>
      <c r="O2" s="62"/>
      <c r="P2" s="62"/>
      <c r="Q2" s="62"/>
      <c r="R2" s="62"/>
      <c r="S2" s="62"/>
      <c r="T2" s="62"/>
    </row>
    <row r="3" spans="1:20" ht="22.5" customHeight="1">
      <c r="A3" s="705"/>
      <c r="B3" s="705"/>
      <c r="C3" s="605" t="s">
        <v>139</v>
      </c>
      <c r="D3" s="605"/>
      <c r="E3" s="707" t="s">
        <v>140</v>
      </c>
      <c r="F3" s="708"/>
      <c r="G3" s="709" t="s">
        <v>141</v>
      </c>
      <c r="H3" s="708"/>
      <c r="I3" s="710" t="s">
        <v>142</v>
      </c>
      <c r="J3" s="708"/>
      <c r="K3" s="711" t="s">
        <v>143</v>
      </c>
      <c r="L3" s="708"/>
      <c r="M3" s="712" t="s">
        <v>144</v>
      </c>
      <c r="N3" s="708"/>
      <c r="O3" s="713" t="s">
        <v>145</v>
      </c>
      <c r="P3" s="708"/>
      <c r="Q3" s="714" t="s">
        <v>146</v>
      </c>
      <c r="R3" s="708"/>
      <c r="S3" s="753"/>
      <c r="T3" s="753"/>
    </row>
    <row r="4" spans="1:20" ht="7.5" customHeight="1">
      <c r="A4" s="706"/>
      <c r="B4" s="706"/>
      <c r="D4" s="11"/>
      <c r="E4" s="754"/>
      <c r="F4" s="754"/>
      <c r="G4" s="754"/>
      <c r="H4" s="754"/>
      <c r="I4" s="754"/>
      <c r="J4" s="754"/>
      <c r="K4" s="754"/>
      <c r="L4" s="754"/>
      <c r="M4" s="754"/>
      <c r="N4" s="754"/>
      <c r="O4" s="754"/>
      <c r="P4" s="754"/>
      <c r="Q4" s="754"/>
      <c r="R4" s="754"/>
      <c r="S4" s="706"/>
      <c r="T4" s="706"/>
    </row>
    <row r="5" spans="1:20" ht="18.75" customHeight="1">
      <c r="A5" s="717" t="s">
        <v>190</v>
      </c>
      <c r="B5" s="717"/>
      <c r="C5" s="719" t="s">
        <v>148</v>
      </c>
      <c r="D5" s="721" t="s">
        <v>149</v>
      </c>
      <c r="E5" s="723" t="s">
        <v>150</v>
      </c>
      <c r="F5" s="723"/>
      <c r="G5" s="723"/>
      <c r="H5" s="723"/>
      <c r="I5" s="723"/>
      <c r="J5" s="723"/>
      <c r="K5" s="723"/>
      <c r="L5" s="723"/>
      <c r="M5" s="723"/>
      <c r="N5" s="723"/>
      <c r="O5" s="723"/>
      <c r="P5" s="723"/>
      <c r="Q5" s="723"/>
      <c r="R5" s="723"/>
      <c r="S5" s="723"/>
      <c r="T5" s="723"/>
    </row>
    <row r="6" spans="1:20" ht="18.75" customHeight="1">
      <c r="A6" s="717"/>
      <c r="B6" s="717"/>
      <c r="C6" s="719"/>
      <c r="D6" s="721"/>
      <c r="E6" s="723" t="s">
        <v>151</v>
      </c>
      <c r="F6" s="723"/>
      <c r="G6" s="723" t="s">
        <v>152</v>
      </c>
      <c r="H6" s="723"/>
      <c r="I6" s="723" t="s">
        <v>153</v>
      </c>
      <c r="J6" s="723"/>
      <c r="K6" s="724" t="s">
        <v>154</v>
      </c>
      <c r="L6" s="724"/>
      <c r="M6" s="723" t="s">
        <v>155</v>
      </c>
      <c r="N6" s="723"/>
      <c r="O6" s="724" t="s">
        <v>156</v>
      </c>
      <c r="P6" s="724"/>
      <c r="Q6" s="724" t="s">
        <v>191</v>
      </c>
      <c r="R6" s="724"/>
      <c r="S6" s="724"/>
      <c r="T6" s="724"/>
    </row>
    <row r="7" spans="1:20" ht="33.75" customHeight="1">
      <c r="A7" s="717"/>
      <c r="B7" s="717"/>
      <c r="C7" s="719"/>
      <c r="D7" s="721"/>
      <c r="E7" s="309" t="s">
        <v>158</v>
      </c>
      <c r="F7" s="310" t="s">
        <v>159</v>
      </c>
      <c r="G7" s="311" t="s">
        <v>158</v>
      </c>
      <c r="H7" s="312" t="s">
        <v>159</v>
      </c>
      <c r="I7" s="309" t="s">
        <v>158</v>
      </c>
      <c r="J7" s="310" t="s">
        <v>159</v>
      </c>
      <c r="K7" s="311" t="s">
        <v>158</v>
      </c>
      <c r="L7" s="312" t="s">
        <v>159</v>
      </c>
      <c r="M7" s="309" t="s">
        <v>160</v>
      </c>
      <c r="N7" s="310" t="s">
        <v>159</v>
      </c>
      <c r="O7" s="311" t="s">
        <v>158</v>
      </c>
      <c r="P7" s="312" t="s">
        <v>159</v>
      </c>
      <c r="Q7" s="309" t="s">
        <v>161</v>
      </c>
      <c r="R7" s="313" t="s">
        <v>162</v>
      </c>
      <c r="S7" s="311" t="s">
        <v>163</v>
      </c>
      <c r="T7" s="312" t="s">
        <v>159</v>
      </c>
    </row>
    <row r="8" spans="1:22" ht="30" customHeight="1">
      <c r="A8" s="723" t="s">
        <v>192</v>
      </c>
      <c r="B8" s="725"/>
      <c r="C8" s="314">
        <v>145</v>
      </c>
      <c r="D8" s="315">
        <f aca="true" t="shared" si="0" ref="D8:D13">C8/$C$14</f>
        <v>0.201949860724234</v>
      </c>
      <c r="E8" s="316">
        <v>0.622</v>
      </c>
      <c r="F8" s="321">
        <f aca="true" t="shared" si="1" ref="F8:F13">E8-$E$14</f>
        <v>0.08446100278551527</v>
      </c>
      <c r="G8" s="318">
        <v>0.617</v>
      </c>
      <c r="H8" s="320">
        <f>G8-G14</f>
        <v>0.06428551532033433</v>
      </c>
      <c r="I8" s="316">
        <v>0.63</v>
      </c>
      <c r="J8" s="321">
        <f>I8-I14</f>
        <v>0.07379387186629527</v>
      </c>
      <c r="K8" s="318">
        <v>0.611</v>
      </c>
      <c r="L8" s="320">
        <f>K8-K14</f>
        <v>0.07604596100278549</v>
      </c>
      <c r="M8" s="316">
        <v>0.605</v>
      </c>
      <c r="N8" s="321">
        <f>M8-M14</f>
        <v>0.06131894150417827</v>
      </c>
      <c r="O8" s="318">
        <f aca="true" t="shared" si="2" ref="O8:O13">(E8+G8+I8+K8+M8)/5</f>
        <v>0.6169999999999999</v>
      </c>
      <c r="P8" s="320">
        <f>O8-O14</f>
        <v>0.07198105849582148</v>
      </c>
      <c r="Q8" s="323">
        <v>142</v>
      </c>
      <c r="R8" s="324">
        <f>Q8/Q14</f>
        <v>0.2019914651493599</v>
      </c>
      <c r="S8" s="325">
        <v>423</v>
      </c>
      <c r="T8" s="329">
        <f aca="true" t="shared" si="3" ref="T8:T13">S8-$S$14</f>
        <v>147.81365576102417</v>
      </c>
      <c r="V8" s="351"/>
    </row>
    <row r="9" spans="1:22" ht="30" customHeight="1">
      <c r="A9" s="723" t="s">
        <v>193</v>
      </c>
      <c r="B9" s="725"/>
      <c r="C9" s="314">
        <v>276</v>
      </c>
      <c r="D9" s="315">
        <f t="shared" si="0"/>
        <v>0.38440111420612816</v>
      </c>
      <c r="E9" s="316">
        <v>0.558</v>
      </c>
      <c r="F9" s="321">
        <f t="shared" si="1"/>
        <v>0.020461002785515325</v>
      </c>
      <c r="G9" s="318">
        <v>0.574</v>
      </c>
      <c r="H9" s="320">
        <f>G9-G14</f>
        <v>0.02128551532033429</v>
      </c>
      <c r="I9" s="316">
        <v>0.575</v>
      </c>
      <c r="J9" s="321">
        <f>I9-I14</f>
        <v>0.01879387186629522</v>
      </c>
      <c r="K9" s="318">
        <v>0.549</v>
      </c>
      <c r="L9" s="320">
        <f>K9-K14</f>
        <v>0.014045961002785545</v>
      </c>
      <c r="M9" s="316">
        <v>0.567</v>
      </c>
      <c r="N9" s="321">
        <f>M9-M14</f>
        <v>0.023318941504178237</v>
      </c>
      <c r="O9" s="318">
        <f t="shared" si="2"/>
        <v>0.5646000000000001</v>
      </c>
      <c r="P9" s="320">
        <f>O9-O14</f>
        <v>0.0195810584958217</v>
      </c>
      <c r="Q9" s="323">
        <v>273</v>
      </c>
      <c r="R9" s="324">
        <f>Q9/Q14</f>
        <v>0.3883357041251778</v>
      </c>
      <c r="S9" s="325">
        <v>280</v>
      </c>
      <c r="T9" s="352">
        <f t="shared" si="3"/>
        <v>4.813655761024165</v>
      </c>
      <c r="V9" s="351"/>
    </row>
    <row r="10" spans="1:22" ht="30" customHeight="1">
      <c r="A10" s="723" t="s">
        <v>194</v>
      </c>
      <c r="B10" s="725"/>
      <c r="C10" s="314">
        <v>185</v>
      </c>
      <c r="D10" s="315">
        <f t="shared" si="0"/>
        <v>0.2576601671309192</v>
      </c>
      <c r="E10" s="316">
        <v>0.505</v>
      </c>
      <c r="F10" s="353">
        <f t="shared" si="1"/>
        <v>-0.03253899721448472</v>
      </c>
      <c r="G10" s="318">
        <v>0.526</v>
      </c>
      <c r="H10" s="353">
        <f>G10-G14</f>
        <v>-0.02671448467966564</v>
      </c>
      <c r="I10" s="316">
        <v>0.532</v>
      </c>
      <c r="J10" s="353">
        <f>I10-I14</f>
        <v>-0.024206128133704707</v>
      </c>
      <c r="K10" s="318">
        <v>0.512</v>
      </c>
      <c r="L10" s="353">
        <f>K10-K14</f>
        <v>-0.022954038997214488</v>
      </c>
      <c r="M10" s="316">
        <v>0.526</v>
      </c>
      <c r="N10" s="354">
        <f>M10-M14</f>
        <v>-0.01768105849582169</v>
      </c>
      <c r="O10" s="318">
        <f t="shared" si="2"/>
        <v>0.5202</v>
      </c>
      <c r="P10" s="353">
        <f>O10-O14</f>
        <v>-0.024818941504178405</v>
      </c>
      <c r="Q10" s="323">
        <v>183</v>
      </c>
      <c r="R10" s="324">
        <f>Q10/Q14</f>
        <v>0.2603129445234708</v>
      </c>
      <c r="S10" s="325">
        <v>215</v>
      </c>
      <c r="T10" s="326">
        <f t="shared" si="3"/>
        <v>-60.186344238975835</v>
      </c>
      <c r="V10" s="355"/>
    </row>
    <row r="11" spans="1:22" ht="30" customHeight="1">
      <c r="A11" s="723" t="s">
        <v>195</v>
      </c>
      <c r="B11" s="725"/>
      <c r="C11" s="314">
        <v>90</v>
      </c>
      <c r="D11" s="315">
        <f t="shared" si="0"/>
        <v>0.12534818941504178</v>
      </c>
      <c r="E11" s="316">
        <v>0.438</v>
      </c>
      <c r="F11" s="356">
        <f t="shared" si="1"/>
        <v>-0.09953899721448473</v>
      </c>
      <c r="G11" s="318">
        <v>0.475</v>
      </c>
      <c r="H11" s="357">
        <f>G11-G14</f>
        <v>-0.07771448467966569</v>
      </c>
      <c r="I11" s="316">
        <v>0.466</v>
      </c>
      <c r="J11" s="357">
        <f>I11-I14</f>
        <v>-0.09020612813370471</v>
      </c>
      <c r="K11" s="318">
        <v>0.439</v>
      </c>
      <c r="L11" s="357">
        <f>K11-K14</f>
        <v>-0.0959540389972145</v>
      </c>
      <c r="M11" s="316">
        <v>0.44</v>
      </c>
      <c r="N11" s="358">
        <f>M11-M14</f>
        <v>-0.10368105849582171</v>
      </c>
      <c r="O11" s="318">
        <f t="shared" si="2"/>
        <v>0.4516</v>
      </c>
      <c r="P11" s="357">
        <f>O11-O14</f>
        <v>-0.0934189415041784</v>
      </c>
      <c r="Q11" s="323">
        <v>83</v>
      </c>
      <c r="R11" s="324">
        <f>Q11/Q14</f>
        <v>0.11806543385490754</v>
      </c>
      <c r="S11" s="325">
        <v>181</v>
      </c>
      <c r="T11" s="326">
        <f t="shared" si="3"/>
        <v>-94.18634423897583</v>
      </c>
      <c r="V11" s="355"/>
    </row>
    <row r="12" spans="1:22" ht="30" customHeight="1">
      <c r="A12" s="723" t="s">
        <v>196</v>
      </c>
      <c r="B12" s="725"/>
      <c r="C12" s="314">
        <v>16</v>
      </c>
      <c r="D12" s="315">
        <f t="shared" si="0"/>
        <v>0.022284122562674095</v>
      </c>
      <c r="E12" s="316">
        <v>0.468</v>
      </c>
      <c r="F12" s="357">
        <f t="shared" si="1"/>
        <v>-0.0695389972144847</v>
      </c>
      <c r="G12" s="318">
        <v>0.47</v>
      </c>
      <c r="H12" s="357">
        <f>G12-G14</f>
        <v>-0.08271448467966569</v>
      </c>
      <c r="I12" s="316">
        <v>0.468</v>
      </c>
      <c r="J12" s="357">
        <f>I12-I14</f>
        <v>-0.08820612813370471</v>
      </c>
      <c r="K12" s="318">
        <v>0.481</v>
      </c>
      <c r="L12" s="359">
        <f>K12-K14</f>
        <v>-0.053954038997214515</v>
      </c>
      <c r="M12" s="316">
        <v>0.473</v>
      </c>
      <c r="N12" s="357">
        <f>M12-M14</f>
        <v>-0.07068105849582174</v>
      </c>
      <c r="O12" s="318">
        <f t="shared" si="2"/>
        <v>0.472</v>
      </c>
      <c r="P12" s="357">
        <f>O12-O14</f>
        <v>-0.07301894150417843</v>
      </c>
      <c r="Q12" s="323">
        <v>16</v>
      </c>
      <c r="R12" s="324">
        <f>Q12/Q14</f>
        <v>0.02275960170697013</v>
      </c>
      <c r="S12" s="325">
        <v>128</v>
      </c>
      <c r="T12" s="330">
        <f t="shared" si="3"/>
        <v>-147.18634423897583</v>
      </c>
      <c r="V12" s="355"/>
    </row>
    <row r="13" spans="1:22" ht="30" customHeight="1">
      <c r="A13" s="723" t="s">
        <v>197</v>
      </c>
      <c r="B13" s="725"/>
      <c r="C13" s="314">
        <v>6</v>
      </c>
      <c r="D13" s="315">
        <f t="shared" si="0"/>
        <v>0.008356545961002786</v>
      </c>
      <c r="E13" s="316">
        <v>0.237</v>
      </c>
      <c r="F13" s="360">
        <f t="shared" si="1"/>
        <v>-0.30053899721448474</v>
      </c>
      <c r="G13" s="318">
        <v>0.23</v>
      </c>
      <c r="H13" s="360">
        <f>G13-G14</f>
        <v>-0.3227144846796657</v>
      </c>
      <c r="I13" s="316">
        <v>0.243</v>
      </c>
      <c r="J13" s="360">
        <f>I13-I14</f>
        <v>-0.31320612813370474</v>
      </c>
      <c r="K13" s="318">
        <v>0.342</v>
      </c>
      <c r="L13" s="360">
        <f>K13-K14</f>
        <v>-0.19295403899721447</v>
      </c>
      <c r="M13" s="316">
        <v>0.278</v>
      </c>
      <c r="N13" s="360">
        <f>M13-M14</f>
        <v>-0.2656810584958217</v>
      </c>
      <c r="O13" s="318">
        <f t="shared" si="2"/>
        <v>0.266</v>
      </c>
      <c r="P13" s="360">
        <f>O13-O14</f>
        <v>-0.2790189415041784</v>
      </c>
      <c r="Q13" s="323">
        <v>6</v>
      </c>
      <c r="R13" s="324">
        <f>Q13/Q14</f>
        <v>0.008534850640113799</v>
      </c>
      <c r="S13" s="325">
        <v>89</v>
      </c>
      <c r="T13" s="337">
        <f t="shared" si="3"/>
        <v>-186.18634423897583</v>
      </c>
      <c r="V13" s="361"/>
    </row>
    <row r="14" spans="1:20" ht="30" customHeight="1">
      <c r="A14" s="726" t="s">
        <v>218</v>
      </c>
      <c r="B14" s="725"/>
      <c r="C14" s="727">
        <f>C8+C9+C10+C11+C12+C13</f>
        <v>718</v>
      </c>
      <c r="D14" s="728"/>
      <c r="E14" s="729">
        <f>((E8*$C$8)+(E9*$C$9)+(E10*$C$10)+(E11*$C$11)+(E12*$C$12)+(E13*$C$13))/$C$14</f>
        <v>0.5375389972144847</v>
      </c>
      <c r="F14" s="730"/>
      <c r="G14" s="729">
        <f>((G8*$C$8)+(G9*$C$9)+(G10*$C$10)+(G11*$C$11)+(G12*$C$12)+(G13*$C$13))/$C$14</f>
        <v>0.5527144846796657</v>
      </c>
      <c r="H14" s="730"/>
      <c r="I14" s="731">
        <f>((I8*$C$8)+(I9*$C$9)+(I10*$C$10)+(I11*$C$11)+(I12*$C$12)+(I13*$C$13))/$C$14</f>
        <v>0.5562061281337047</v>
      </c>
      <c r="J14" s="732"/>
      <c r="K14" s="729">
        <f>((K8*$C$8)+(K9*$C$9)+(K10*$C$10)+(K11*$C$11)+(K12*$C$12)+(K13*$C$13))/$C$14</f>
        <v>0.5349540389972145</v>
      </c>
      <c r="L14" s="730"/>
      <c r="M14" s="729">
        <f>((M8*$C$8)+(M9*$C$9)+(M10*$C$10)+(M11*$C$11)+(M12*$C$12)+(M13*$C$13))/$C$14</f>
        <v>0.5436810584958217</v>
      </c>
      <c r="N14" s="730"/>
      <c r="O14" s="733">
        <f>((O8*$C$8)+(O9*$C$9)+(O10*$C$10)+(O11*$C$11)+(O12*$C$12)+(O13*$C$13))/$C$14</f>
        <v>0.5450189415041784</v>
      </c>
      <c r="P14" s="734"/>
      <c r="Q14" s="727">
        <f>Q8+Q9+Q10+Q11+Q12+Q13</f>
        <v>703</v>
      </c>
      <c r="R14" s="728"/>
      <c r="S14" s="735">
        <f>((Q8*S8)+(S9*Q9)+(S10*Q10)+(S11*Q11)+(S12*Q12)+(S13*Q13))/Q14</f>
        <v>275.18634423897583</v>
      </c>
      <c r="T14" s="736"/>
    </row>
    <row r="15" spans="1:20" ht="7.5" customHeight="1">
      <c r="A15" s="338"/>
      <c r="B15" s="346"/>
      <c r="C15" s="347"/>
      <c r="D15" s="348"/>
      <c r="E15" s="349"/>
      <c r="F15" s="349"/>
      <c r="G15" s="349"/>
      <c r="H15" s="349"/>
      <c r="I15" s="349"/>
      <c r="J15" s="349"/>
      <c r="K15" s="349"/>
      <c r="L15" s="349"/>
      <c r="M15" s="349"/>
      <c r="N15" s="349"/>
      <c r="O15" s="349"/>
      <c r="P15" s="349"/>
      <c r="Q15" s="347"/>
      <c r="R15" s="348"/>
      <c r="S15" s="402"/>
      <c r="T15" s="403"/>
    </row>
    <row r="16" spans="1:23" ht="26.25" customHeight="1">
      <c r="A16" s="741" t="s">
        <v>172</v>
      </c>
      <c r="B16" s="741"/>
      <c r="C16" s="741"/>
      <c r="D16" s="741" t="s">
        <v>152</v>
      </c>
      <c r="E16" s="741"/>
      <c r="F16" s="741"/>
      <c r="G16" s="742" t="s">
        <v>153</v>
      </c>
      <c r="H16" s="742"/>
      <c r="I16" s="742"/>
      <c r="J16" s="743" t="s">
        <v>154</v>
      </c>
      <c r="K16" s="743"/>
      <c r="L16" s="743"/>
      <c r="M16" s="741" t="s">
        <v>155</v>
      </c>
      <c r="N16" s="741"/>
      <c r="O16" s="741"/>
      <c r="P16" s="744" t="s">
        <v>156</v>
      </c>
      <c r="Q16" s="744"/>
      <c r="R16" s="744"/>
      <c r="S16" s="755" t="s">
        <v>173</v>
      </c>
      <c r="T16" s="756"/>
      <c r="U16" s="362"/>
      <c r="V16" s="362"/>
      <c r="W16" s="362"/>
    </row>
    <row r="17" spans="1:20" ht="29.25" customHeight="1">
      <c r="A17" s="737"/>
      <c r="B17" s="737"/>
      <c r="C17" s="737"/>
      <c r="D17" s="737"/>
      <c r="E17" s="737"/>
      <c r="F17" s="737"/>
      <c r="G17" s="737"/>
      <c r="H17" s="737"/>
      <c r="I17" s="737"/>
      <c r="J17" s="737"/>
      <c r="K17" s="737"/>
      <c r="L17" s="737"/>
      <c r="M17" s="737"/>
      <c r="N17" s="737"/>
      <c r="O17" s="737"/>
      <c r="P17" s="737"/>
      <c r="Q17" s="737"/>
      <c r="R17" s="737"/>
      <c r="S17" s="738"/>
      <c r="T17" s="738"/>
    </row>
    <row r="18" spans="1:20" ht="29.25" customHeight="1">
      <c r="A18" s="738"/>
      <c r="B18" s="738"/>
      <c r="C18" s="738"/>
      <c r="D18" s="738"/>
      <c r="E18" s="738"/>
      <c r="F18" s="738"/>
      <c r="G18" s="738"/>
      <c r="H18" s="738"/>
      <c r="I18" s="738"/>
      <c r="J18" s="738"/>
      <c r="K18" s="738"/>
      <c r="L18" s="738"/>
      <c r="M18" s="738"/>
      <c r="N18" s="738"/>
      <c r="O18" s="738"/>
      <c r="P18" s="738"/>
      <c r="Q18" s="738"/>
      <c r="R18" s="738"/>
      <c r="S18" s="738"/>
      <c r="T18" s="738"/>
    </row>
    <row r="19" spans="1:20" ht="29.25" customHeight="1">
      <c r="A19" s="738"/>
      <c r="B19" s="738"/>
      <c r="C19" s="738"/>
      <c r="D19" s="738"/>
      <c r="E19" s="738"/>
      <c r="F19" s="738"/>
      <c r="G19" s="738"/>
      <c r="H19" s="738"/>
      <c r="I19" s="738"/>
      <c r="J19" s="738"/>
      <c r="K19" s="738"/>
      <c r="L19" s="738"/>
      <c r="M19" s="738"/>
      <c r="N19" s="738"/>
      <c r="O19" s="738"/>
      <c r="P19" s="738"/>
      <c r="Q19" s="738"/>
      <c r="R19" s="738"/>
      <c r="S19" s="738"/>
      <c r="T19" s="738"/>
    </row>
    <row r="20" spans="1:20" ht="29.25" customHeight="1">
      <c r="A20" s="738"/>
      <c r="B20" s="738"/>
      <c r="C20" s="738"/>
      <c r="D20" s="738"/>
      <c r="E20" s="738"/>
      <c r="F20" s="738"/>
      <c r="G20" s="738"/>
      <c r="H20" s="738"/>
      <c r="I20" s="738"/>
      <c r="J20" s="738"/>
      <c r="K20" s="738"/>
      <c r="L20" s="738"/>
      <c r="M20" s="738"/>
      <c r="N20" s="738"/>
      <c r="O20" s="738"/>
      <c r="P20" s="738"/>
      <c r="Q20" s="738"/>
      <c r="R20" s="738"/>
      <c r="S20" s="738"/>
      <c r="T20" s="738"/>
    </row>
    <row r="21" spans="1:20" ht="29.25" customHeight="1">
      <c r="A21" s="738"/>
      <c r="B21" s="738"/>
      <c r="C21" s="738"/>
      <c r="D21" s="738"/>
      <c r="E21" s="738"/>
      <c r="F21" s="738"/>
      <c r="G21" s="738"/>
      <c r="H21" s="738"/>
      <c r="I21" s="738"/>
      <c r="J21" s="738"/>
      <c r="K21" s="738"/>
      <c r="L21" s="738"/>
      <c r="M21" s="738"/>
      <c r="N21" s="738"/>
      <c r="O21" s="738"/>
      <c r="P21" s="738"/>
      <c r="Q21" s="738"/>
      <c r="R21" s="738"/>
      <c r="S21" s="738"/>
      <c r="T21" s="738"/>
    </row>
    <row r="22" spans="1:20" ht="30.75" customHeight="1">
      <c r="A22" s="738"/>
      <c r="B22" s="738"/>
      <c r="C22" s="738"/>
      <c r="D22" s="738"/>
      <c r="E22" s="738"/>
      <c r="F22" s="738"/>
      <c r="G22" s="738"/>
      <c r="H22" s="738"/>
      <c r="I22" s="738"/>
      <c r="J22" s="738"/>
      <c r="K22" s="738"/>
      <c r="L22" s="738"/>
      <c r="M22" s="738"/>
      <c r="N22" s="738"/>
      <c r="O22" s="738"/>
      <c r="P22" s="738"/>
      <c r="Q22" s="738"/>
      <c r="R22" s="738"/>
      <c r="S22" s="738"/>
      <c r="T22" s="738"/>
    </row>
    <row r="23" spans="1:20" ht="17.25">
      <c r="A23" s="340" t="s">
        <v>174</v>
      </c>
      <c r="B23" s="739" t="s">
        <v>199</v>
      </c>
      <c r="C23" s="739"/>
      <c r="D23" s="739"/>
      <c r="E23" s="739"/>
      <c r="F23" s="739"/>
      <c r="G23" s="739"/>
      <c r="H23" s="739"/>
      <c r="I23" s="739"/>
      <c r="J23" s="739"/>
      <c r="K23" s="739"/>
      <c r="L23" s="739"/>
      <c r="M23" s="739"/>
      <c r="N23" s="739"/>
      <c r="O23" s="739"/>
      <c r="P23" s="739"/>
      <c r="Q23" s="739"/>
      <c r="R23" s="739"/>
      <c r="S23" s="739"/>
      <c r="T23" s="739"/>
    </row>
    <row r="24" spans="1:20" ht="17.25">
      <c r="A24" s="340" t="s">
        <v>185</v>
      </c>
      <c r="B24" s="739" t="s">
        <v>200</v>
      </c>
      <c r="C24" s="739"/>
      <c r="D24" s="739"/>
      <c r="E24" s="739"/>
      <c r="F24" s="739"/>
      <c r="G24" s="739"/>
      <c r="H24" s="739"/>
      <c r="I24" s="739"/>
      <c r="J24" s="739"/>
      <c r="K24" s="739"/>
      <c r="L24" s="739"/>
      <c r="M24" s="739"/>
      <c r="N24" s="739"/>
      <c r="O24" s="739"/>
      <c r="P24" s="739"/>
      <c r="Q24" s="739"/>
      <c r="R24" s="739"/>
      <c r="S24" s="739"/>
      <c r="T24" s="739"/>
    </row>
    <row r="25" ht="4.5" customHeight="1"/>
  </sheetData>
  <mergeCells count="49">
    <mergeCell ref="A17:T22"/>
    <mergeCell ref="B23:T23"/>
    <mergeCell ref="B24:T24"/>
    <mergeCell ref="O14:P14"/>
    <mergeCell ref="Q14:R14"/>
    <mergeCell ref="S14:T14"/>
    <mergeCell ref="A16:C16"/>
    <mergeCell ref="D16:F16"/>
    <mergeCell ref="G16:I16"/>
    <mergeCell ref="J16:L16"/>
    <mergeCell ref="M16:O16"/>
    <mergeCell ref="P16:R16"/>
    <mergeCell ref="S16:T16"/>
    <mergeCell ref="G14:H14"/>
    <mergeCell ref="I14:J14"/>
    <mergeCell ref="K14:L14"/>
    <mergeCell ref="M14:N14"/>
    <mergeCell ref="A13:B13"/>
    <mergeCell ref="A14:B14"/>
    <mergeCell ref="C14:D14"/>
    <mergeCell ref="E14:F14"/>
    <mergeCell ref="A9:B9"/>
    <mergeCell ref="A10:B10"/>
    <mergeCell ref="A11:B11"/>
    <mergeCell ref="A12:B12"/>
    <mergeCell ref="M6:N6"/>
    <mergeCell ref="O6:P6"/>
    <mergeCell ref="Q6:T6"/>
    <mergeCell ref="A8:B8"/>
    <mergeCell ref="S3:T4"/>
    <mergeCell ref="E4:R4"/>
    <mergeCell ref="A5:B7"/>
    <mergeCell ref="C5:C7"/>
    <mergeCell ref="D5:D7"/>
    <mergeCell ref="E5:T5"/>
    <mergeCell ref="E6:F6"/>
    <mergeCell ref="G6:H6"/>
    <mergeCell ref="I6:J6"/>
    <mergeCell ref="K6:L6"/>
    <mergeCell ref="A1:T1"/>
    <mergeCell ref="A3:B4"/>
    <mergeCell ref="C3:D3"/>
    <mergeCell ref="E3:F3"/>
    <mergeCell ref="G3:H3"/>
    <mergeCell ref="I3:J3"/>
    <mergeCell ref="K3:L3"/>
    <mergeCell ref="M3:N3"/>
    <mergeCell ref="O3:P3"/>
    <mergeCell ref="Q3:R3"/>
  </mergeCells>
  <printOptions/>
  <pageMargins left="0.7874015748031497" right="0.7874015748031497" top="0.7874015748031497" bottom="0.5905511811023623" header="0.5118110236220472" footer="0.5118110236220472"/>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dimension ref="A2:V123"/>
  <sheetViews>
    <sheetView workbookViewId="0" topLeftCell="A1">
      <selection activeCell="B99" sqref="B99"/>
    </sheetView>
  </sheetViews>
  <sheetFormatPr defaultColWidth="8.796875" defaultRowHeight="14.25"/>
  <cols>
    <col min="1" max="1" width="6.3984375" style="4" customWidth="1"/>
    <col min="2" max="2" width="6.59765625" style="4" customWidth="1"/>
    <col min="3" max="3" width="9" style="11" customWidth="1"/>
    <col min="4" max="4" width="8.09765625" style="4" customWidth="1"/>
    <col min="5" max="18" width="7.8984375" style="4" customWidth="1"/>
    <col min="19" max="19" width="0.6953125" style="4" customWidth="1"/>
    <col min="20" max="20" width="1" style="4" customWidth="1"/>
    <col min="21" max="21" width="7.8984375" style="4" customWidth="1"/>
    <col min="22" max="16384" width="9" style="4" customWidth="1"/>
  </cols>
  <sheetData>
    <row r="1" ht="0.75" customHeight="1"/>
    <row r="2" ht="0.75" customHeight="1" hidden="1">
      <c r="A2" s="4" t="s">
        <v>122</v>
      </c>
    </row>
    <row r="3" spans="1:9" ht="0.75" customHeight="1" hidden="1">
      <c r="A3" s="4" t="s">
        <v>45</v>
      </c>
      <c r="B3" s="4" t="s">
        <v>45</v>
      </c>
      <c r="C3" s="11" t="s">
        <v>123</v>
      </c>
      <c r="E3" s="4" t="s">
        <v>124</v>
      </c>
      <c r="G3" s="4" t="s">
        <v>125</v>
      </c>
      <c r="H3" s="4" t="s">
        <v>126</v>
      </c>
      <c r="I3" s="4" t="s">
        <v>127</v>
      </c>
    </row>
    <row r="4" spans="1:9" ht="0.75" customHeight="1" hidden="1">
      <c r="A4" s="4" t="s">
        <v>128</v>
      </c>
      <c r="B4" s="4" t="s">
        <v>129</v>
      </c>
      <c r="C4" s="11">
        <v>0.236</v>
      </c>
      <c r="E4" s="4">
        <v>6</v>
      </c>
      <c r="G4" s="4">
        <v>0.039</v>
      </c>
      <c r="H4" s="4">
        <v>1.256</v>
      </c>
      <c r="I4" s="4">
        <v>0.274</v>
      </c>
    </row>
    <row r="5" spans="2:7" ht="0.75" customHeight="1" hidden="1">
      <c r="B5" s="4" t="s">
        <v>130</v>
      </c>
      <c r="C5" s="11">
        <v>56.242</v>
      </c>
      <c r="E5" s="4">
        <v>1794</v>
      </c>
      <c r="G5" s="4">
        <v>0.031</v>
      </c>
    </row>
    <row r="6" spans="2:5" ht="0.75" customHeight="1" hidden="1">
      <c r="B6" s="4" t="s">
        <v>49</v>
      </c>
      <c r="C6" s="11">
        <v>56.478</v>
      </c>
      <c r="E6" s="4">
        <v>1800</v>
      </c>
    </row>
    <row r="7" spans="1:9" ht="0.75" customHeight="1" hidden="1">
      <c r="A7" s="308" t="s">
        <v>131</v>
      </c>
      <c r="B7" s="4" t="s">
        <v>129</v>
      </c>
      <c r="C7" s="11">
        <v>1.343</v>
      </c>
      <c r="E7" s="4">
        <v>6</v>
      </c>
      <c r="G7" s="4">
        <v>0.224</v>
      </c>
      <c r="H7" s="4">
        <v>7.649</v>
      </c>
      <c r="I7" s="308">
        <v>0</v>
      </c>
    </row>
    <row r="8" spans="2:7" ht="0.75" customHeight="1" hidden="1">
      <c r="B8" s="4" t="s">
        <v>130</v>
      </c>
      <c r="C8" s="11">
        <v>52.479</v>
      </c>
      <c r="E8" s="4">
        <v>1794</v>
      </c>
      <c r="G8" s="4">
        <v>0.029</v>
      </c>
    </row>
    <row r="9" spans="2:5" ht="0.75" customHeight="1" hidden="1">
      <c r="B9" s="4" t="s">
        <v>49</v>
      </c>
      <c r="C9" s="11">
        <v>53.822</v>
      </c>
      <c r="E9" s="4">
        <v>1800</v>
      </c>
    </row>
    <row r="10" spans="1:9" ht="0.75" customHeight="1" hidden="1">
      <c r="A10" s="4" t="s">
        <v>132</v>
      </c>
      <c r="B10" s="4" t="s">
        <v>129</v>
      </c>
      <c r="C10" s="11">
        <v>0.352</v>
      </c>
      <c r="E10" s="4">
        <v>6</v>
      </c>
      <c r="G10" s="4">
        <v>0.059</v>
      </c>
      <c r="H10" s="4">
        <v>2.05</v>
      </c>
      <c r="I10" s="4">
        <v>0.056</v>
      </c>
    </row>
    <row r="11" spans="2:7" ht="0.75" customHeight="1" hidden="1">
      <c r="B11" s="4" t="s">
        <v>130</v>
      </c>
      <c r="C11" s="11">
        <v>51.399</v>
      </c>
      <c r="E11" s="4">
        <v>1794</v>
      </c>
      <c r="G11" s="4">
        <v>0.029</v>
      </c>
    </row>
    <row r="12" spans="2:5" ht="0.75" customHeight="1" hidden="1">
      <c r="B12" s="4" t="s">
        <v>49</v>
      </c>
      <c r="C12" s="11">
        <v>51.751</v>
      </c>
      <c r="E12" s="4">
        <v>1800</v>
      </c>
    </row>
    <row r="13" spans="1:9" ht="0.75" customHeight="1" hidden="1">
      <c r="A13" s="4" t="s">
        <v>133</v>
      </c>
      <c r="B13" s="4" t="s">
        <v>129</v>
      </c>
      <c r="C13" s="11">
        <v>0.39</v>
      </c>
      <c r="E13" s="4">
        <v>6</v>
      </c>
      <c r="G13" s="4">
        <v>0.065</v>
      </c>
      <c r="H13" s="4">
        <v>1.867</v>
      </c>
      <c r="I13" s="4">
        <v>0.083</v>
      </c>
    </row>
    <row r="14" spans="2:7" ht="0.75" customHeight="1" hidden="1">
      <c r="B14" s="4" t="s">
        <v>130</v>
      </c>
      <c r="C14" s="11">
        <v>62.55</v>
      </c>
      <c r="E14" s="4">
        <v>1794</v>
      </c>
      <c r="G14" s="4">
        <v>0.035</v>
      </c>
    </row>
    <row r="15" spans="2:5" ht="0.75" customHeight="1" hidden="1">
      <c r="B15" s="4" t="s">
        <v>49</v>
      </c>
      <c r="C15" s="11">
        <v>62.94</v>
      </c>
      <c r="E15" s="4">
        <v>1800</v>
      </c>
    </row>
    <row r="16" spans="1:9" ht="0.75" customHeight="1" hidden="1">
      <c r="A16" s="308" t="s">
        <v>134</v>
      </c>
      <c r="B16" s="4" t="s">
        <v>129</v>
      </c>
      <c r="C16" s="11">
        <v>0.499</v>
      </c>
      <c r="E16" s="4">
        <v>6</v>
      </c>
      <c r="G16" s="4">
        <v>0.083</v>
      </c>
      <c r="H16" s="4">
        <v>2.377</v>
      </c>
      <c r="I16" s="308">
        <v>0.027</v>
      </c>
    </row>
    <row r="17" spans="2:7" ht="0.75" customHeight="1" hidden="1">
      <c r="B17" s="4" t="s">
        <v>130</v>
      </c>
      <c r="C17" s="11">
        <v>62.812</v>
      </c>
      <c r="E17" s="4">
        <v>1794</v>
      </c>
      <c r="G17" s="4">
        <v>0.035</v>
      </c>
    </row>
    <row r="18" spans="2:5" ht="0.75" customHeight="1" hidden="1">
      <c r="B18" s="4" t="s">
        <v>49</v>
      </c>
      <c r="C18" s="11">
        <v>63.311</v>
      </c>
      <c r="E18" s="4">
        <v>1800</v>
      </c>
    </row>
    <row r="19" spans="1:9" ht="0.75" customHeight="1" hidden="1">
      <c r="A19" s="4" t="s">
        <v>135</v>
      </c>
      <c r="B19" s="4" t="s">
        <v>129</v>
      </c>
      <c r="C19" s="11">
        <v>0.311</v>
      </c>
      <c r="E19" s="4">
        <v>6</v>
      </c>
      <c r="G19" s="4">
        <v>0.052</v>
      </c>
      <c r="H19" s="4">
        <v>2.023</v>
      </c>
      <c r="I19" s="4">
        <v>0.06</v>
      </c>
    </row>
    <row r="20" spans="2:7" ht="0.75" customHeight="1" hidden="1">
      <c r="B20" s="4" t="s">
        <v>130</v>
      </c>
      <c r="C20" s="11">
        <v>45.901</v>
      </c>
      <c r="E20" s="4">
        <v>1794</v>
      </c>
      <c r="G20" s="4">
        <v>0.026</v>
      </c>
    </row>
    <row r="21" spans="2:5" ht="0.75" customHeight="1" hidden="1">
      <c r="B21" s="4" t="s">
        <v>49</v>
      </c>
      <c r="C21" s="11">
        <v>46.212</v>
      </c>
      <c r="E21" s="4">
        <v>1800</v>
      </c>
    </row>
    <row r="22" spans="1:9" ht="0.75" customHeight="1" hidden="1">
      <c r="A22" s="308" t="s">
        <v>136</v>
      </c>
      <c r="B22" s="4" t="s">
        <v>129</v>
      </c>
      <c r="C22" s="11">
        <v>1132435.897</v>
      </c>
      <c r="E22" s="4">
        <v>6</v>
      </c>
      <c r="G22" s="4">
        <v>188739.316</v>
      </c>
      <c r="H22" s="4">
        <v>4.898</v>
      </c>
      <c r="I22" s="308">
        <v>0</v>
      </c>
    </row>
    <row r="23" spans="2:7" ht="0.75" customHeight="1" hidden="1">
      <c r="B23" s="4" t="s">
        <v>130</v>
      </c>
      <c r="C23" s="11">
        <v>66938040.429</v>
      </c>
      <c r="E23" s="4">
        <v>1737</v>
      </c>
      <c r="G23" s="4">
        <v>38536.581</v>
      </c>
    </row>
    <row r="24" spans="2:5" ht="0.75" customHeight="1" hidden="1">
      <c r="B24" s="4" t="s">
        <v>49</v>
      </c>
      <c r="C24" s="11">
        <v>68070476.325</v>
      </c>
      <c r="E24" s="4">
        <v>1743</v>
      </c>
    </row>
    <row r="25" spans="1:9" ht="0.75" customHeight="1" hidden="1">
      <c r="A25" s="308" t="s">
        <v>137</v>
      </c>
      <c r="B25" s="4" t="s">
        <v>129</v>
      </c>
      <c r="C25" s="11">
        <v>1102.314</v>
      </c>
      <c r="E25" s="4">
        <v>6</v>
      </c>
      <c r="G25" s="4">
        <v>183.719</v>
      </c>
      <c r="H25" s="4">
        <v>3.125</v>
      </c>
      <c r="I25" s="308">
        <v>0.005</v>
      </c>
    </row>
    <row r="26" spans="2:7" ht="0.75" customHeight="1" hidden="1">
      <c r="B26" s="4" t="s">
        <v>130</v>
      </c>
      <c r="C26" s="11">
        <v>105116.038</v>
      </c>
      <c r="E26" s="4">
        <v>1788</v>
      </c>
      <c r="G26" s="4">
        <v>58.79</v>
      </c>
    </row>
    <row r="27" spans="2:5" ht="0.75" customHeight="1" hidden="1">
      <c r="B27" s="4" t="s">
        <v>49</v>
      </c>
      <c r="C27" s="11">
        <v>106218.352</v>
      </c>
      <c r="E27" s="4">
        <v>1794</v>
      </c>
    </row>
    <row r="28" ht="0.75" customHeight="1" hidden="1"/>
    <row r="29" spans="1:9" ht="0.75" customHeight="1" hidden="1">
      <c r="A29" s="10" t="s">
        <v>138</v>
      </c>
      <c r="G29" s="11"/>
      <c r="H29" s="11"/>
      <c r="I29" s="11"/>
    </row>
    <row r="30" spans="3:18" ht="0.75" customHeight="1" hidden="1">
      <c r="C30" s="605" t="s">
        <v>139</v>
      </c>
      <c r="D30" s="605"/>
      <c r="E30" s="707" t="s">
        <v>140</v>
      </c>
      <c r="F30" s="708"/>
      <c r="G30" s="709" t="s">
        <v>141</v>
      </c>
      <c r="H30" s="708"/>
      <c r="I30" s="710" t="s">
        <v>142</v>
      </c>
      <c r="J30" s="708"/>
      <c r="K30" s="711" t="s">
        <v>143</v>
      </c>
      <c r="L30" s="708"/>
      <c r="M30" s="712" t="s">
        <v>144</v>
      </c>
      <c r="N30" s="708"/>
      <c r="O30" s="713" t="s">
        <v>145</v>
      </c>
      <c r="P30" s="708"/>
      <c r="Q30" s="714" t="s">
        <v>146</v>
      </c>
      <c r="R30" s="708"/>
    </row>
    <row r="31" spans="1:17" ht="0.75" customHeight="1" hidden="1">
      <c r="A31" s="11"/>
      <c r="D31" s="11"/>
      <c r="E31" s="706"/>
      <c r="F31" s="706"/>
      <c r="H31" s="11"/>
      <c r="J31" s="11"/>
      <c r="K31" s="11"/>
      <c r="L31" s="11"/>
      <c r="M31" s="362"/>
      <c r="N31" s="363"/>
      <c r="O31" s="363"/>
      <c r="P31" s="363"/>
      <c r="Q31" s="363"/>
    </row>
    <row r="32" spans="1:20" ht="0.75" customHeight="1" hidden="1">
      <c r="A32" s="717" t="s">
        <v>147</v>
      </c>
      <c r="B32" s="717"/>
      <c r="C32" s="719" t="s">
        <v>148</v>
      </c>
      <c r="D32" s="721" t="s">
        <v>149</v>
      </c>
      <c r="E32" s="723" t="s">
        <v>150</v>
      </c>
      <c r="F32" s="723"/>
      <c r="G32" s="723"/>
      <c r="H32" s="723"/>
      <c r="I32" s="723"/>
      <c r="J32" s="723"/>
      <c r="K32" s="723"/>
      <c r="L32" s="723"/>
      <c r="M32" s="723"/>
      <c r="N32" s="723"/>
      <c r="O32" s="723"/>
      <c r="P32" s="723"/>
      <c r="Q32" s="723"/>
      <c r="R32" s="723"/>
      <c r="S32" s="723"/>
      <c r="T32" s="723"/>
    </row>
    <row r="33" spans="1:20" ht="0.75" customHeight="1" hidden="1">
      <c r="A33" s="717"/>
      <c r="B33" s="717"/>
      <c r="C33" s="719"/>
      <c r="D33" s="721"/>
      <c r="E33" s="723" t="s">
        <v>151</v>
      </c>
      <c r="F33" s="723"/>
      <c r="G33" s="723" t="s">
        <v>152</v>
      </c>
      <c r="H33" s="723"/>
      <c r="I33" s="723" t="s">
        <v>153</v>
      </c>
      <c r="J33" s="723"/>
      <c r="K33" s="724" t="s">
        <v>154</v>
      </c>
      <c r="L33" s="724"/>
      <c r="M33" s="723" t="s">
        <v>155</v>
      </c>
      <c r="N33" s="723"/>
      <c r="O33" s="724" t="s">
        <v>156</v>
      </c>
      <c r="P33" s="724"/>
      <c r="Q33" s="724" t="s">
        <v>157</v>
      </c>
      <c r="R33" s="724"/>
      <c r="S33" s="724"/>
      <c r="T33" s="724"/>
    </row>
    <row r="34" spans="1:20" ht="0.75" customHeight="1" hidden="1">
      <c r="A34" s="717"/>
      <c r="B34" s="717"/>
      <c r="C34" s="719"/>
      <c r="D34" s="721"/>
      <c r="E34" s="309" t="s">
        <v>158</v>
      </c>
      <c r="F34" s="310" t="s">
        <v>159</v>
      </c>
      <c r="G34" s="311" t="s">
        <v>158</v>
      </c>
      <c r="H34" s="312" t="s">
        <v>159</v>
      </c>
      <c r="I34" s="309" t="s">
        <v>158</v>
      </c>
      <c r="J34" s="310" t="s">
        <v>159</v>
      </c>
      <c r="K34" s="311" t="s">
        <v>158</v>
      </c>
      <c r="L34" s="312" t="s">
        <v>159</v>
      </c>
      <c r="M34" s="309" t="s">
        <v>160</v>
      </c>
      <c r="N34" s="310" t="s">
        <v>159</v>
      </c>
      <c r="O34" s="311" t="s">
        <v>158</v>
      </c>
      <c r="P34" s="312" t="s">
        <v>159</v>
      </c>
      <c r="Q34" s="309" t="s">
        <v>161</v>
      </c>
      <c r="R34" s="313" t="s">
        <v>162</v>
      </c>
      <c r="S34" s="311" t="s">
        <v>163</v>
      </c>
      <c r="T34" s="312" t="s">
        <v>159</v>
      </c>
    </row>
    <row r="35" spans="1:20" ht="0.75" customHeight="1" hidden="1">
      <c r="A35" s="723" t="s">
        <v>164</v>
      </c>
      <c r="B35" s="725"/>
      <c r="C35" s="314">
        <v>89</v>
      </c>
      <c r="D35" s="315">
        <f aca="true" t="shared" si="0" ref="D35:D41">C35/$C$42</f>
        <v>0.049416990560799554</v>
      </c>
      <c r="E35" s="316">
        <v>0.54</v>
      </c>
      <c r="F35" s="317">
        <f>E35-E42</f>
        <v>-0.01921599111604666</v>
      </c>
      <c r="G35" s="318">
        <v>0.567</v>
      </c>
      <c r="H35" s="319">
        <f>G35-G42</f>
        <v>-0.0011749028317601384</v>
      </c>
      <c r="I35" s="316">
        <v>0.569</v>
      </c>
      <c r="J35" s="317">
        <f>I35-I42</f>
        <v>-0.010089950027762473</v>
      </c>
      <c r="K35" s="318">
        <v>0.573</v>
      </c>
      <c r="L35" s="320">
        <f>K35-K42</f>
        <v>0.014519156024430768</v>
      </c>
      <c r="M35" s="316">
        <v>0.598</v>
      </c>
      <c r="N35" s="321">
        <f>M35-M42</f>
        <v>0.02592004441976692</v>
      </c>
      <c r="O35" s="318">
        <f aca="true" t="shared" si="1" ref="O35:O41">(E35+G35+I35+K35+M35)/5</f>
        <v>0.5693999999999999</v>
      </c>
      <c r="P35" s="322">
        <f>O35-O42</f>
        <v>0.001991671293725683</v>
      </c>
      <c r="Q35" s="323">
        <v>83</v>
      </c>
      <c r="R35" s="324">
        <f>Q35/Q42</f>
        <v>0.047591743119266054</v>
      </c>
      <c r="S35" s="325">
        <v>242</v>
      </c>
      <c r="T35" s="326">
        <v>-43</v>
      </c>
    </row>
    <row r="36" spans="1:20" ht="0.75" customHeight="1" hidden="1">
      <c r="A36" s="723" t="s">
        <v>165</v>
      </c>
      <c r="B36" s="725"/>
      <c r="C36" s="314">
        <v>621</v>
      </c>
      <c r="D36" s="315">
        <f t="shared" si="0"/>
        <v>0.3448084397556913</v>
      </c>
      <c r="E36" s="316">
        <v>0.558</v>
      </c>
      <c r="F36" s="317">
        <f>E36-E42</f>
        <v>-0.0012159911160466441</v>
      </c>
      <c r="G36" s="318">
        <v>0.578</v>
      </c>
      <c r="H36" s="320">
        <f>G36-G42</f>
        <v>0.009825097168239871</v>
      </c>
      <c r="I36" s="316">
        <v>0.568</v>
      </c>
      <c r="J36" s="317">
        <f>I36-I42</f>
        <v>-0.011089950027762474</v>
      </c>
      <c r="K36" s="318">
        <v>0.543</v>
      </c>
      <c r="L36" s="319">
        <f>K36-K42</f>
        <v>-0.015480843975569147</v>
      </c>
      <c r="M36" s="316">
        <v>0.565</v>
      </c>
      <c r="N36" s="317">
        <f>M36-M42</f>
        <v>-0.0070799555802331104</v>
      </c>
      <c r="O36" s="318">
        <f t="shared" si="1"/>
        <v>0.5624</v>
      </c>
      <c r="P36" s="319">
        <f>O36-O42</f>
        <v>-0.005008328706274212</v>
      </c>
      <c r="Q36" s="323">
        <v>597</v>
      </c>
      <c r="R36" s="324">
        <f>Q36/Q42</f>
        <v>0.3423165137614679</v>
      </c>
      <c r="S36" s="325">
        <v>283</v>
      </c>
      <c r="T36" s="327">
        <f>S36-S42</f>
        <v>-1.7018348623853399</v>
      </c>
    </row>
    <row r="37" spans="1:20" ht="0.75" customHeight="1" hidden="1">
      <c r="A37" s="723" t="s">
        <v>166</v>
      </c>
      <c r="B37" s="725"/>
      <c r="C37" s="314">
        <v>513</v>
      </c>
      <c r="D37" s="315">
        <f t="shared" si="0"/>
        <v>0.2848417545807885</v>
      </c>
      <c r="E37" s="316">
        <v>0.573</v>
      </c>
      <c r="F37" s="321">
        <f>E37-E42</f>
        <v>0.013784008883953258</v>
      </c>
      <c r="G37" s="318">
        <v>0.586</v>
      </c>
      <c r="H37" s="320">
        <f>G37-G42</f>
        <v>0.01782509716823988</v>
      </c>
      <c r="I37" s="316">
        <v>0.593</v>
      </c>
      <c r="J37" s="321">
        <f>I37-I42</f>
        <v>0.013910049972237548</v>
      </c>
      <c r="K37" s="318">
        <v>0.565</v>
      </c>
      <c r="L37" s="322">
        <f>K37-K42</f>
        <v>0.006519156024430761</v>
      </c>
      <c r="M37" s="316">
        <v>0.581</v>
      </c>
      <c r="N37" s="328">
        <f>M37-M42</f>
        <v>0.008920044419766904</v>
      </c>
      <c r="O37" s="318">
        <f t="shared" si="1"/>
        <v>0.5795999999999999</v>
      </c>
      <c r="P37" s="320">
        <f>O37-O42</f>
        <v>0.01219167129372567</v>
      </c>
      <c r="Q37" s="323">
        <v>500</v>
      </c>
      <c r="R37" s="324">
        <f>Q37/Q42</f>
        <v>0.286697247706422</v>
      </c>
      <c r="S37" s="325">
        <v>308</v>
      </c>
      <c r="T37" s="329">
        <v>23</v>
      </c>
    </row>
    <row r="38" spans="1:20" ht="0.75" customHeight="1" hidden="1">
      <c r="A38" s="723" t="s">
        <v>167</v>
      </c>
      <c r="B38" s="725"/>
      <c r="C38" s="314">
        <v>301</v>
      </c>
      <c r="D38" s="315">
        <f t="shared" si="0"/>
        <v>0.167129372570794</v>
      </c>
      <c r="E38" s="316">
        <v>0.559</v>
      </c>
      <c r="F38" s="328">
        <f>E38-E42</f>
        <v>-0.00021599111604664323</v>
      </c>
      <c r="G38" s="318">
        <v>0.572</v>
      </c>
      <c r="H38" s="322">
        <f>G38-G42</f>
        <v>0.003825097168239866</v>
      </c>
      <c r="I38" s="316">
        <v>0.591</v>
      </c>
      <c r="J38" s="321">
        <f>I38-I42</f>
        <v>0.011910049972237546</v>
      </c>
      <c r="K38" s="318">
        <v>0.56</v>
      </c>
      <c r="L38" s="322">
        <f>K38-K42</f>
        <v>0.0015191560244308677</v>
      </c>
      <c r="M38" s="316">
        <v>0.579</v>
      </c>
      <c r="N38" s="328">
        <f>M38-M42</f>
        <v>0.006920044419766902</v>
      </c>
      <c r="O38" s="318">
        <f t="shared" si="1"/>
        <v>0.5721999999999999</v>
      </c>
      <c r="P38" s="322">
        <f>O38-O42</f>
        <v>0.004791671293725708</v>
      </c>
      <c r="Q38" s="323">
        <v>292</v>
      </c>
      <c r="R38" s="324">
        <f>Q38/Q42</f>
        <v>0.16743119266055045</v>
      </c>
      <c r="S38" s="325">
        <v>299</v>
      </c>
      <c r="T38" s="329">
        <f>S38-S42</f>
        <v>14.29816513761466</v>
      </c>
    </row>
    <row r="39" spans="1:20" ht="0.75" customHeight="1" hidden="1">
      <c r="A39" s="723" t="s">
        <v>168</v>
      </c>
      <c r="B39" s="725"/>
      <c r="C39" s="314">
        <v>208</v>
      </c>
      <c r="D39" s="315">
        <f t="shared" si="0"/>
        <v>0.11549139367018323</v>
      </c>
      <c r="E39" s="316">
        <v>0.547</v>
      </c>
      <c r="F39" s="317">
        <f>E39-E42</f>
        <v>-0.012215991116046654</v>
      </c>
      <c r="G39" s="318">
        <v>0.52</v>
      </c>
      <c r="H39" s="319">
        <f>G39-G42</f>
        <v>-0.04817490283176007</v>
      </c>
      <c r="I39" s="316">
        <v>0.575</v>
      </c>
      <c r="J39" s="317">
        <f>I39-I42</f>
        <v>-0.004089950027762468</v>
      </c>
      <c r="K39" s="318">
        <v>0.579</v>
      </c>
      <c r="L39" s="320">
        <f>K39-K42</f>
        <v>0.020519156024430774</v>
      </c>
      <c r="M39" s="316">
        <v>0.56</v>
      </c>
      <c r="N39" s="317">
        <f>M39-M42</f>
        <v>-0.012079955580233004</v>
      </c>
      <c r="O39" s="318">
        <f t="shared" si="1"/>
        <v>0.5562</v>
      </c>
      <c r="P39" s="319">
        <f>O39-O42</f>
        <v>-0.011208328706274195</v>
      </c>
      <c r="Q39" s="323">
        <v>203</v>
      </c>
      <c r="R39" s="324">
        <f>Q39/Q42</f>
        <v>0.11639908256880734</v>
      </c>
      <c r="S39" s="325">
        <v>256</v>
      </c>
      <c r="T39" s="326">
        <f>S39-S42</f>
        <v>-28.70183486238534</v>
      </c>
    </row>
    <row r="40" spans="1:20" ht="0.75" customHeight="1" hidden="1">
      <c r="A40" s="723" t="s">
        <v>169</v>
      </c>
      <c r="B40" s="725"/>
      <c r="C40" s="314">
        <v>41</v>
      </c>
      <c r="D40" s="315">
        <f t="shared" si="0"/>
        <v>0.022765130483064965</v>
      </c>
      <c r="E40" s="316">
        <v>0.542</v>
      </c>
      <c r="F40" s="317">
        <f>E40-E42</f>
        <v>-0.01721599111604666</v>
      </c>
      <c r="G40" s="318">
        <v>0.5</v>
      </c>
      <c r="H40" s="319">
        <f>G40-G42</f>
        <v>-0.06817490283176009</v>
      </c>
      <c r="I40" s="316">
        <v>0.572</v>
      </c>
      <c r="J40" s="317">
        <f>I40-I42</f>
        <v>-0.0070899500277624705</v>
      </c>
      <c r="K40" s="318">
        <v>0.595</v>
      </c>
      <c r="L40" s="320">
        <f>K40-K42</f>
        <v>0.03651915602443079</v>
      </c>
      <c r="M40" s="316">
        <v>0.593</v>
      </c>
      <c r="N40" s="321">
        <f>M40-M42</f>
        <v>0.020920044419766914</v>
      </c>
      <c r="O40" s="318">
        <f t="shared" si="1"/>
        <v>0.5603999999999999</v>
      </c>
      <c r="P40" s="319">
        <f>O40-O42</f>
        <v>-0.007008328706274325</v>
      </c>
      <c r="Q40" s="323">
        <v>41</v>
      </c>
      <c r="R40" s="324">
        <f>Q40/Q42</f>
        <v>0.023509174311926607</v>
      </c>
      <c r="S40" s="325">
        <v>227</v>
      </c>
      <c r="T40" s="330">
        <f>S40-S42</f>
        <v>-57.70183486238534</v>
      </c>
    </row>
    <row r="41" spans="1:20" ht="0.75" customHeight="1" hidden="1">
      <c r="A41" s="723" t="s">
        <v>170</v>
      </c>
      <c r="B41" s="725"/>
      <c r="C41" s="314">
        <v>28</v>
      </c>
      <c r="D41" s="315">
        <f t="shared" si="0"/>
        <v>0.015546918378678512</v>
      </c>
      <c r="E41" s="316">
        <v>0.513</v>
      </c>
      <c r="F41" s="331">
        <f>E41-E42</f>
        <v>-0.046215991116046684</v>
      </c>
      <c r="G41" s="318">
        <v>0.444</v>
      </c>
      <c r="H41" s="332">
        <f>G41-G42</f>
        <v>-0.12417490283176008</v>
      </c>
      <c r="I41" s="316">
        <v>0.515</v>
      </c>
      <c r="J41" s="333">
        <f>I41-I42</f>
        <v>-0.06408995002776241</v>
      </c>
      <c r="K41" s="318">
        <v>0.514</v>
      </c>
      <c r="L41" s="334">
        <f>K41-K42</f>
        <v>-0.04448084397556917</v>
      </c>
      <c r="M41" s="316">
        <v>0.468</v>
      </c>
      <c r="N41" s="335">
        <f>M41-M42</f>
        <v>-0.10407995558023303</v>
      </c>
      <c r="O41" s="318">
        <f t="shared" si="1"/>
        <v>0.4908</v>
      </c>
      <c r="P41" s="336">
        <f>O41-O42</f>
        <v>-0.07660832870627421</v>
      </c>
      <c r="Q41" s="323">
        <v>28</v>
      </c>
      <c r="R41" s="324">
        <f>Q41/Q42</f>
        <v>0.016055045871559634</v>
      </c>
      <c r="S41" s="325">
        <v>175</v>
      </c>
      <c r="T41" s="337">
        <f>S41-S42</f>
        <v>-109.70183486238534</v>
      </c>
    </row>
    <row r="42" spans="1:20" ht="0.75" customHeight="1" hidden="1">
      <c r="A42" s="726" t="s">
        <v>171</v>
      </c>
      <c r="B42" s="725"/>
      <c r="C42" s="727">
        <v>1801</v>
      </c>
      <c r="D42" s="728"/>
      <c r="E42" s="729">
        <f>(($C$35*E35)+($C$36*E36)+($C$37*E37)+($C$38*E38)+($C$39*E39)+($C$40*E40)+($C$41*E41))/$C$42</f>
        <v>0.5592159911160467</v>
      </c>
      <c r="F42" s="730"/>
      <c r="G42" s="729">
        <f>(($C$35*G35)+($C$36*G36)+($C$37*G37)+($C$38*G38)+($C$39*G39)+($C$40*G40)+($C$41*G41))/$C$42</f>
        <v>0.5681749028317601</v>
      </c>
      <c r="H42" s="730"/>
      <c r="I42" s="731">
        <f>(($C$35*I35)+($C$36*I36)+($C$37*I37)+($C$38*I38)+($C$39*I39)+($C$40*I40)+($C$41*I41))/$C$42</f>
        <v>0.5790899500277624</v>
      </c>
      <c r="J42" s="732"/>
      <c r="K42" s="729">
        <f>(($C$35*K35)+($C$36*K36)+($C$37*K37)+($C$38*K38)+($C$39*K39)+($C$40*K40)+($C$41*K41))/$C$42</f>
        <v>0.5584808439755692</v>
      </c>
      <c r="L42" s="730"/>
      <c r="M42" s="733">
        <f>(($C$35*M35)+($C$36*M36)+($C$37*M37)+($C$38*M38)+($C$39*M39)+($C$40*M40)+($C$41*M41))/$C$42</f>
        <v>0.5720799555802331</v>
      </c>
      <c r="N42" s="734"/>
      <c r="O42" s="733">
        <f>(($C$35*O35)+($C$36*O36)+($C$37*O37)+($C$38*O38)+($C$39*O39)+($C$40*O40)+($C$41*O41))/$C$42</f>
        <v>0.5674083287062742</v>
      </c>
      <c r="P42" s="734"/>
      <c r="Q42" s="727">
        <f>Q35+Q36+Q37+Q38+Q39+Q40+Q41</f>
        <v>1744</v>
      </c>
      <c r="R42" s="728"/>
      <c r="S42" s="735">
        <f>((Q35*S35)+(S36*Q36)+(S37*Q37)+(S38*Q38)+(S39*Q39)+(S40*Q40)+(S41*Q41))/Q42</f>
        <v>284.70183486238534</v>
      </c>
      <c r="T42" s="736"/>
    </row>
    <row r="43" spans="1:20" ht="0.75" customHeight="1" hidden="1">
      <c r="A43" s="338"/>
      <c r="B43" s="346"/>
      <c r="C43" s="347"/>
      <c r="D43" s="348"/>
      <c r="E43" s="349"/>
      <c r="F43" s="349"/>
      <c r="G43" s="349"/>
      <c r="H43" s="349"/>
      <c r="I43" s="349"/>
      <c r="J43" s="349"/>
      <c r="K43" s="349"/>
      <c r="L43" s="349"/>
      <c r="M43" s="349"/>
      <c r="N43" s="349"/>
      <c r="O43" s="349"/>
      <c r="P43" s="349"/>
      <c r="Q43" s="347"/>
      <c r="R43" s="348"/>
      <c r="S43" s="350"/>
      <c r="T43" s="349"/>
    </row>
    <row r="44" spans="1:20" ht="0.75" customHeight="1" hidden="1">
      <c r="A44" s="741" t="s">
        <v>172</v>
      </c>
      <c r="B44" s="741"/>
      <c r="C44" s="741"/>
      <c r="D44" s="741" t="s">
        <v>152</v>
      </c>
      <c r="E44" s="741"/>
      <c r="F44" s="741"/>
      <c r="G44" s="742" t="s">
        <v>153</v>
      </c>
      <c r="H44" s="742"/>
      <c r="I44" s="742"/>
      <c r="J44" s="743" t="s">
        <v>154</v>
      </c>
      <c r="K44" s="743"/>
      <c r="L44" s="743"/>
      <c r="M44" s="742" t="s">
        <v>155</v>
      </c>
      <c r="N44" s="742"/>
      <c r="O44" s="742"/>
      <c r="P44" s="744" t="s">
        <v>156</v>
      </c>
      <c r="Q44" s="744"/>
      <c r="R44" s="744"/>
      <c r="S44" s="745" t="s">
        <v>173</v>
      </c>
      <c r="T44" s="745"/>
    </row>
    <row r="45" spans="1:12" ht="0.75" customHeight="1" hidden="1">
      <c r="A45" s="339"/>
      <c r="B45" s="364"/>
      <c r="C45" s="365"/>
      <c r="D45" s="366"/>
      <c r="E45" s="367"/>
      <c r="F45" s="367"/>
      <c r="G45" s="368"/>
      <c r="H45" s="368"/>
      <c r="I45" s="368"/>
      <c r="J45" s="368"/>
      <c r="K45" s="368"/>
      <c r="L45" s="368"/>
    </row>
    <row r="46" spans="1:12" ht="0.75" customHeight="1" hidden="1">
      <c r="A46" s="339"/>
      <c r="B46" s="364"/>
      <c r="C46" s="365"/>
      <c r="D46" s="366"/>
      <c r="E46" s="367"/>
      <c r="F46" s="367"/>
      <c r="G46" s="368"/>
      <c r="H46" s="368"/>
      <c r="I46" s="368"/>
      <c r="J46" s="368"/>
      <c r="K46" s="368"/>
      <c r="L46" s="368"/>
    </row>
    <row r="47" spans="1:12" ht="0.75" customHeight="1" hidden="1">
      <c r="A47" s="339"/>
      <c r="B47" s="364"/>
      <c r="C47" s="365"/>
      <c r="D47" s="366"/>
      <c r="E47" s="367"/>
      <c r="F47" s="367"/>
      <c r="G47" s="368"/>
      <c r="H47" s="368"/>
      <c r="I47" s="368"/>
      <c r="J47" s="368"/>
      <c r="K47" s="368"/>
      <c r="L47" s="368"/>
    </row>
    <row r="48" spans="1:12" ht="0.75" customHeight="1" hidden="1">
      <c r="A48" s="339"/>
      <c r="B48" s="364"/>
      <c r="C48" s="365"/>
      <c r="D48" s="366"/>
      <c r="E48" s="367"/>
      <c r="F48" s="367"/>
      <c r="G48" s="368"/>
      <c r="H48" s="368"/>
      <c r="I48" s="368"/>
      <c r="J48" s="368"/>
      <c r="K48" s="368"/>
      <c r="L48" s="368"/>
    </row>
    <row r="49" spans="1:12" ht="0.75" customHeight="1" hidden="1">
      <c r="A49" s="339"/>
      <c r="B49" s="364"/>
      <c r="C49" s="365"/>
      <c r="D49" s="366"/>
      <c r="E49" s="367"/>
      <c r="F49" s="367"/>
      <c r="G49" s="368"/>
      <c r="H49" s="368"/>
      <c r="I49" s="368"/>
      <c r="J49" s="368"/>
      <c r="K49" s="368"/>
      <c r="L49" s="368"/>
    </row>
    <row r="50" spans="1:12" ht="0.75" customHeight="1" hidden="1">
      <c r="A50" s="339"/>
      <c r="B50" s="364"/>
      <c r="C50" s="365"/>
      <c r="D50" s="366"/>
      <c r="E50" s="367"/>
      <c r="F50" s="367"/>
      <c r="G50" s="368"/>
      <c r="H50" s="368"/>
      <c r="I50" s="368"/>
      <c r="J50" s="368"/>
      <c r="K50" s="368"/>
      <c r="L50" s="368"/>
    </row>
    <row r="51" spans="1:20" ht="0.75" customHeight="1" hidden="1">
      <c r="A51" s="340" t="s">
        <v>174</v>
      </c>
      <c r="B51" s="739" t="s">
        <v>175</v>
      </c>
      <c r="C51" s="739"/>
      <c r="D51" s="739"/>
      <c r="E51" s="739"/>
      <c r="F51" s="739"/>
      <c r="G51" s="739"/>
      <c r="H51" s="739"/>
      <c r="I51" s="739"/>
      <c r="J51" s="739"/>
      <c r="K51" s="739"/>
      <c r="L51" s="739"/>
      <c r="M51" s="739"/>
      <c r="N51" s="739"/>
      <c r="O51" s="739"/>
      <c r="P51" s="739"/>
      <c r="Q51" s="739"/>
      <c r="R51" s="739"/>
      <c r="S51" s="739"/>
      <c r="T51" s="739"/>
    </row>
    <row r="52" spans="1:10" ht="0.75" customHeight="1" hidden="1">
      <c r="A52" s="10" t="s">
        <v>176</v>
      </c>
      <c r="G52" s="369"/>
      <c r="H52" s="369"/>
      <c r="I52" s="369"/>
      <c r="J52" s="370"/>
    </row>
    <row r="53" spans="3:18" ht="0.75" customHeight="1" hidden="1">
      <c r="C53" s="605" t="s">
        <v>139</v>
      </c>
      <c r="D53" s="605"/>
      <c r="E53" s="707" t="s">
        <v>140</v>
      </c>
      <c r="F53" s="708"/>
      <c r="G53" s="709" t="s">
        <v>141</v>
      </c>
      <c r="H53" s="708"/>
      <c r="I53" s="710" t="s">
        <v>142</v>
      </c>
      <c r="J53" s="708"/>
      <c r="K53" s="711" t="s">
        <v>143</v>
      </c>
      <c r="L53" s="708"/>
      <c r="M53" s="712" t="s">
        <v>144</v>
      </c>
      <c r="N53" s="708"/>
      <c r="O53" s="713" t="s">
        <v>145</v>
      </c>
      <c r="P53" s="708"/>
      <c r="Q53" s="714" t="s">
        <v>146</v>
      </c>
      <c r="R53" s="708"/>
    </row>
    <row r="54" spans="1:12" ht="0.75" customHeight="1" hidden="1">
      <c r="A54" s="371"/>
      <c r="B54" s="371"/>
      <c r="C54" s="372"/>
      <c r="D54" s="373"/>
      <c r="E54" s="371"/>
      <c r="F54" s="373"/>
      <c r="G54" s="374"/>
      <c r="H54" s="374"/>
      <c r="I54" s="371"/>
      <c r="J54" s="371"/>
      <c r="K54" s="371"/>
      <c r="L54" s="371"/>
    </row>
    <row r="55" spans="1:20" ht="0.75" customHeight="1" hidden="1">
      <c r="A55" s="717" t="s">
        <v>177</v>
      </c>
      <c r="B55" s="717"/>
      <c r="C55" s="719" t="s">
        <v>148</v>
      </c>
      <c r="D55" s="721" t="s">
        <v>149</v>
      </c>
      <c r="E55" s="723" t="s">
        <v>150</v>
      </c>
      <c r="F55" s="723"/>
      <c r="G55" s="723"/>
      <c r="H55" s="723"/>
      <c r="I55" s="723"/>
      <c r="J55" s="723"/>
      <c r="K55" s="723"/>
      <c r="L55" s="723"/>
      <c r="M55" s="723"/>
      <c r="N55" s="723"/>
      <c r="O55" s="723"/>
      <c r="P55" s="723"/>
      <c r="Q55" s="723"/>
      <c r="R55" s="723"/>
      <c r="S55" s="723"/>
      <c r="T55" s="723"/>
    </row>
    <row r="56" spans="1:20" ht="0.75" customHeight="1" hidden="1">
      <c r="A56" s="717"/>
      <c r="B56" s="717"/>
      <c r="C56" s="719"/>
      <c r="D56" s="721"/>
      <c r="E56" s="723" t="s">
        <v>151</v>
      </c>
      <c r="F56" s="723"/>
      <c r="G56" s="723" t="s">
        <v>152</v>
      </c>
      <c r="H56" s="723"/>
      <c r="I56" s="723" t="s">
        <v>153</v>
      </c>
      <c r="J56" s="723"/>
      <c r="K56" s="724" t="s">
        <v>154</v>
      </c>
      <c r="L56" s="724"/>
      <c r="M56" s="723" t="s">
        <v>155</v>
      </c>
      <c r="N56" s="723"/>
      <c r="O56" s="724" t="s">
        <v>156</v>
      </c>
      <c r="P56" s="724"/>
      <c r="Q56" s="724" t="s">
        <v>178</v>
      </c>
      <c r="R56" s="724"/>
      <c r="S56" s="724"/>
      <c r="T56" s="724"/>
    </row>
    <row r="57" spans="1:20" ht="0.75" customHeight="1" hidden="1">
      <c r="A57" s="717"/>
      <c r="B57" s="717"/>
      <c r="C57" s="719"/>
      <c r="D57" s="721"/>
      <c r="E57" s="309" t="s">
        <v>158</v>
      </c>
      <c r="F57" s="310" t="s">
        <v>159</v>
      </c>
      <c r="G57" s="311" t="s">
        <v>158</v>
      </c>
      <c r="H57" s="312" t="s">
        <v>159</v>
      </c>
      <c r="I57" s="309" t="s">
        <v>158</v>
      </c>
      <c r="J57" s="310" t="s">
        <v>159</v>
      </c>
      <c r="K57" s="311" t="s">
        <v>158</v>
      </c>
      <c r="L57" s="312" t="s">
        <v>159</v>
      </c>
      <c r="M57" s="309" t="s">
        <v>160</v>
      </c>
      <c r="N57" s="310" t="s">
        <v>159</v>
      </c>
      <c r="O57" s="311" t="s">
        <v>158</v>
      </c>
      <c r="P57" s="312" t="s">
        <v>159</v>
      </c>
      <c r="Q57" s="309" t="s">
        <v>161</v>
      </c>
      <c r="R57" s="313" t="s">
        <v>162</v>
      </c>
      <c r="S57" s="311" t="s">
        <v>163</v>
      </c>
      <c r="T57" s="312" t="s">
        <v>159</v>
      </c>
    </row>
    <row r="58" spans="1:20" ht="0.75" customHeight="1" hidden="1">
      <c r="A58" s="757" t="s">
        <v>179</v>
      </c>
      <c r="B58" s="758"/>
      <c r="C58" s="314">
        <v>168</v>
      </c>
      <c r="D58" s="315">
        <f>C58/$C$62</f>
        <v>0.09155313351498638</v>
      </c>
      <c r="E58" s="316">
        <v>0.571</v>
      </c>
      <c r="F58" s="328">
        <f>E58-E62</f>
        <v>0.008754768392370549</v>
      </c>
      <c r="G58" s="318">
        <v>0.543</v>
      </c>
      <c r="H58" s="343">
        <f>G58-G62</f>
        <v>-0.028551498637602202</v>
      </c>
      <c r="I58" s="316">
        <v>0.605</v>
      </c>
      <c r="J58" s="321">
        <f>I58-I62</f>
        <v>0.022797820163487748</v>
      </c>
      <c r="K58" s="318">
        <v>0.581</v>
      </c>
      <c r="L58" s="320">
        <f>K58-K62</f>
        <v>0.019753678474114356</v>
      </c>
      <c r="M58" s="316">
        <v>0.586</v>
      </c>
      <c r="N58" s="321">
        <f>M58-M62</f>
        <v>0.0120681198910082</v>
      </c>
      <c r="O58" s="318">
        <f>(E58+G58+I58+K58+M58)/5</f>
        <v>0.5771999999999999</v>
      </c>
      <c r="P58" s="322">
        <f>O58-O62</f>
        <v>0.006964577656675686</v>
      </c>
      <c r="Q58" s="323">
        <v>165</v>
      </c>
      <c r="R58" s="324">
        <f>Q58/Q62</f>
        <v>0.09269662921348315</v>
      </c>
      <c r="S58" s="325">
        <v>290</v>
      </c>
      <c r="T58" s="344">
        <f>S58-$S$62</f>
        <v>0.6893258426966327</v>
      </c>
    </row>
    <row r="59" spans="1:20" ht="0.75" customHeight="1" hidden="1">
      <c r="A59" s="757" t="s">
        <v>180</v>
      </c>
      <c r="B59" s="758"/>
      <c r="C59" s="314">
        <v>389</v>
      </c>
      <c r="D59" s="315">
        <f>C59/$C$62</f>
        <v>0.21198910081743869</v>
      </c>
      <c r="E59" s="316">
        <v>0.55</v>
      </c>
      <c r="F59" s="317">
        <f>E59-E62</f>
        <v>-0.012245231607629359</v>
      </c>
      <c r="G59" s="318">
        <v>0.537</v>
      </c>
      <c r="H59" s="343">
        <f>G59-G62</f>
        <v>-0.03455149863760221</v>
      </c>
      <c r="I59" s="316">
        <v>0.564</v>
      </c>
      <c r="J59" s="317">
        <f>I59-I62</f>
        <v>-0.01820217983651229</v>
      </c>
      <c r="K59" s="318">
        <v>0.546</v>
      </c>
      <c r="L59" s="319">
        <f>K59-K62</f>
        <v>-0.015246321525885564</v>
      </c>
      <c r="M59" s="316">
        <v>0.545</v>
      </c>
      <c r="N59" s="345">
        <f>M59-M62</f>
        <v>-0.028931880108991725</v>
      </c>
      <c r="O59" s="318">
        <f>(E59+G59+I59+K59+M59)/5</f>
        <v>0.5484</v>
      </c>
      <c r="P59" s="343">
        <f>O59-O62</f>
        <v>-0.02183542234332425</v>
      </c>
      <c r="Q59" s="323">
        <v>375</v>
      </c>
      <c r="R59" s="324">
        <f>Q59/Q62</f>
        <v>0.21067415730337077</v>
      </c>
      <c r="S59" s="325">
        <v>222</v>
      </c>
      <c r="T59" s="326">
        <f>S59-$S$62</f>
        <v>-67.31067415730337</v>
      </c>
    </row>
    <row r="60" spans="1:20" ht="0.75" customHeight="1" hidden="1">
      <c r="A60" s="757" t="s">
        <v>201</v>
      </c>
      <c r="B60" s="758"/>
      <c r="C60" s="314">
        <v>1181</v>
      </c>
      <c r="D60" s="315">
        <f>C60/$C$62</f>
        <v>0.6435967302452316</v>
      </c>
      <c r="E60" s="316">
        <v>0.563</v>
      </c>
      <c r="F60" s="328">
        <f>E60-E62</f>
        <v>0.0007547683923705417</v>
      </c>
      <c r="G60" s="318">
        <v>0.584</v>
      </c>
      <c r="H60" s="320">
        <f>G60-G62</f>
        <v>0.012448501362397724</v>
      </c>
      <c r="I60" s="316">
        <v>0.583</v>
      </c>
      <c r="J60" s="328">
        <f>I60-I62</f>
        <v>0.000797820163487728</v>
      </c>
      <c r="K60" s="318">
        <v>0.562</v>
      </c>
      <c r="L60" s="322">
        <f>K60-K62</f>
        <v>0.0007536784741144498</v>
      </c>
      <c r="M60" s="316">
        <v>0.581</v>
      </c>
      <c r="N60" s="328">
        <f>M60-M62</f>
        <v>0.0070681198910081955</v>
      </c>
      <c r="O60" s="318">
        <f>(E60+G60+I60+K60+M60)/5</f>
        <v>0.5746</v>
      </c>
      <c r="P60" s="322">
        <f>O60-O62</f>
        <v>0.00436457765667575</v>
      </c>
      <c r="Q60" s="323">
        <v>1153</v>
      </c>
      <c r="R60" s="324">
        <f>Q60/Q62</f>
        <v>0.6477528089887641</v>
      </c>
      <c r="S60" s="325">
        <v>290</v>
      </c>
      <c r="T60" s="344">
        <f>S60-$S$62</f>
        <v>0.6893258426966327</v>
      </c>
    </row>
    <row r="61" spans="1:20" ht="0.75" customHeight="1" hidden="1">
      <c r="A61" s="757" t="s">
        <v>202</v>
      </c>
      <c r="B61" s="759"/>
      <c r="C61" s="314">
        <v>97</v>
      </c>
      <c r="D61" s="315">
        <f>C61/$C$62</f>
        <v>0.05286103542234333</v>
      </c>
      <c r="E61" s="316">
        <v>0.587</v>
      </c>
      <c r="F61" s="321">
        <f>E61-E62</f>
        <v>0.024754768392370563</v>
      </c>
      <c r="G61" s="318">
        <v>0.608</v>
      </c>
      <c r="H61" s="320">
        <f>G61-G62</f>
        <v>0.036448501362397745</v>
      </c>
      <c r="I61" s="316">
        <v>0.606</v>
      </c>
      <c r="J61" s="321">
        <f>I61-I62</f>
        <v>0.02379782016348775</v>
      </c>
      <c r="K61" s="318">
        <v>0.579</v>
      </c>
      <c r="L61" s="320">
        <f>K61-K62</f>
        <v>0.017753678474114354</v>
      </c>
      <c r="M61" s="316">
        <v>0.583</v>
      </c>
      <c r="N61" s="328">
        <f>M61-M62</f>
        <v>0.009068119891008197</v>
      </c>
      <c r="O61" s="318">
        <f>(E61+G61+I61+K61+M61)/5</f>
        <v>0.5926</v>
      </c>
      <c r="P61" s="320">
        <f>O61-O62</f>
        <v>0.022364577656675766</v>
      </c>
      <c r="Q61" s="323">
        <v>87</v>
      </c>
      <c r="R61" s="324">
        <f>Q61/Q62</f>
        <v>0.04887640449438202</v>
      </c>
      <c r="S61" s="325">
        <v>569</v>
      </c>
      <c r="T61" s="329">
        <f>S61-$S$62</f>
        <v>279.68932584269663</v>
      </c>
    </row>
    <row r="62" spans="1:20" ht="0.75" customHeight="1" hidden="1">
      <c r="A62" s="760" t="s">
        <v>181</v>
      </c>
      <c r="B62" s="761"/>
      <c r="C62" s="727">
        <f>C58+C59+C60+C61</f>
        <v>1835</v>
      </c>
      <c r="D62" s="728"/>
      <c r="E62" s="729">
        <f>((E58*$C$58)+(E59*$C$59)+(E60*$C$60)+(E61*$C$61))/$C$62</f>
        <v>0.5622452316076294</v>
      </c>
      <c r="F62" s="730"/>
      <c r="G62" s="733">
        <f>((G58*$C$58)+(G59*$C$59)+(G60*$C$60)+(G61*$C$61))/$C$62</f>
        <v>0.5715514986376022</v>
      </c>
      <c r="H62" s="734"/>
      <c r="I62" s="731">
        <f>((I58*$C$58)+(I59*$C$59)+(I60*$C$60)+(I61*$C$61))/$C$62</f>
        <v>0.5822021798365122</v>
      </c>
      <c r="J62" s="732"/>
      <c r="K62" s="729">
        <f>((K58*$C$58)+(K59*$C$59)+(K60*$C$60)+(K61*$C$61))/$C$62</f>
        <v>0.5612463215258856</v>
      </c>
      <c r="L62" s="730"/>
      <c r="M62" s="733">
        <f>((M58*$C$58)+(M59*$C$59)+(M60*$C$60)+(M61*$C$61))/$C$62</f>
        <v>0.5739318801089918</v>
      </c>
      <c r="N62" s="734"/>
      <c r="O62" s="733">
        <f>((O58*$C$58)+(O59*$C$59)+(O60*$C$60)+(O61*$C$61))/$C$62</f>
        <v>0.5702354223433242</v>
      </c>
      <c r="P62" s="734"/>
      <c r="Q62" s="727">
        <f>Q58+Q59+Q60+Q61</f>
        <v>1780</v>
      </c>
      <c r="R62" s="728"/>
      <c r="S62" s="735">
        <f>((S58*Q58)+(S59*Q59)+(S60*Q60)+(S61*Q61))/Q62</f>
        <v>289.31067415730337</v>
      </c>
      <c r="T62" s="736"/>
    </row>
    <row r="63" spans="1:20" ht="0.75" customHeight="1" hidden="1">
      <c r="A63" s="338"/>
      <c r="B63" s="346"/>
      <c r="C63" s="347"/>
      <c r="D63" s="348"/>
      <c r="E63" s="349"/>
      <c r="F63" s="349"/>
      <c r="G63" s="349"/>
      <c r="H63" s="349"/>
      <c r="I63" s="349"/>
      <c r="J63" s="349"/>
      <c r="K63" s="349"/>
      <c r="L63" s="349"/>
      <c r="M63" s="349"/>
      <c r="N63" s="349"/>
      <c r="O63" s="349"/>
      <c r="P63" s="349"/>
      <c r="Q63" s="347"/>
      <c r="R63" s="348"/>
      <c r="S63" s="350"/>
      <c r="T63" s="349"/>
    </row>
    <row r="64" spans="1:20" ht="0.75" customHeight="1" hidden="1">
      <c r="A64" s="741" t="s">
        <v>172</v>
      </c>
      <c r="B64" s="741"/>
      <c r="C64" s="741"/>
      <c r="D64" s="752" t="s">
        <v>152</v>
      </c>
      <c r="E64" s="752"/>
      <c r="F64" s="752"/>
      <c r="G64" s="742" t="s">
        <v>153</v>
      </c>
      <c r="H64" s="742"/>
      <c r="I64" s="742"/>
      <c r="J64" s="743" t="s">
        <v>154</v>
      </c>
      <c r="K64" s="743"/>
      <c r="L64" s="743"/>
      <c r="M64" s="752" t="s">
        <v>155</v>
      </c>
      <c r="N64" s="752"/>
      <c r="O64" s="752"/>
      <c r="P64" s="744" t="s">
        <v>156</v>
      </c>
      <c r="Q64" s="744"/>
      <c r="R64" s="744"/>
      <c r="S64" s="745" t="s">
        <v>173</v>
      </c>
      <c r="T64" s="745"/>
    </row>
    <row r="65" spans="1:12" ht="0.75" customHeight="1" hidden="1">
      <c r="A65" s="339"/>
      <c r="B65" s="364"/>
      <c r="C65" s="365"/>
      <c r="D65" s="366"/>
      <c r="E65" s="367"/>
      <c r="F65" s="367"/>
      <c r="G65" s="368"/>
      <c r="H65" s="368"/>
      <c r="I65" s="368"/>
      <c r="J65" s="368"/>
      <c r="K65" s="368"/>
      <c r="L65" s="368"/>
    </row>
    <row r="66" spans="1:12" ht="0.75" customHeight="1" hidden="1">
      <c r="A66" s="339"/>
      <c r="B66" s="364"/>
      <c r="C66" s="365"/>
      <c r="D66" s="366"/>
      <c r="E66" s="367"/>
      <c r="F66" s="367"/>
      <c r="G66" s="368"/>
      <c r="H66" s="368"/>
      <c r="I66" s="368"/>
      <c r="J66" s="368"/>
      <c r="K66" s="368"/>
      <c r="L66" s="368"/>
    </row>
    <row r="67" spans="1:12" ht="0.75" customHeight="1" hidden="1">
      <c r="A67" s="339"/>
      <c r="B67" s="364"/>
      <c r="C67" s="365"/>
      <c r="D67" s="366"/>
      <c r="E67" s="367"/>
      <c r="F67" s="367"/>
      <c r="G67" s="368"/>
      <c r="H67" s="368"/>
      <c r="I67" s="368"/>
      <c r="J67" s="368"/>
      <c r="K67" s="368"/>
      <c r="L67" s="368"/>
    </row>
    <row r="68" spans="1:12" ht="0.75" customHeight="1" hidden="1">
      <c r="A68" s="339"/>
      <c r="B68" s="364"/>
      <c r="C68" s="365"/>
      <c r="D68" s="366"/>
      <c r="E68" s="367"/>
      <c r="F68" s="367"/>
      <c r="G68" s="368"/>
      <c r="H68" s="368"/>
      <c r="I68" s="368"/>
      <c r="J68" s="368"/>
      <c r="K68" s="368"/>
      <c r="L68" s="368"/>
    </row>
    <row r="69" spans="1:12" ht="0.75" customHeight="1" hidden="1">
      <c r="A69" s="339"/>
      <c r="B69" s="364"/>
      <c r="C69" s="365"/>
      <c r="D69" s="366"/>
      <c r="E69" s="367"/>
      <c r="F69" s="367"/>
      <c r="G69" s="368"/>
      <c r="H69" s="368"/>
      <c r="I69" s="368"/>
      <c r="J69" s="368"/>
      <c r="K69" s="368"/>
      <c r="L69" s="368"/>
    </row>
    <row r="70" spans="1:12" ht="0.75" customHeight="1" hidden="1">
      <c r="A70" s="339"/>
      <c r="B70" s="364"/>
      <c r="C70" s="365"/>
      <c r="D70" s="366"/>
      <c r="E70" s="367"/>
      <c r="F70" s="367"/>
      <c r="G70" s="368"/>
      <c r="H70" s="368"/>
      <c r="I70" s="368"/>
      <c r="J70" s="368"/>
      <c r="K70" s="368"/>
      <c r="L70" s="368"/>
    </row>
    <row r="71" spans="1:20" ht="0.75" customHeight="1" hidden="1">
      <c r="A71" s="340" t="s">
        <v>174</v>
      </c>
      <c r="B71" s="739" t="s">
        <v>182</v>
      </c>
      <c r="C71" s="739"/>
      <c r="D71" s="739"/>
      <c r="E71" s="739"/>
      <c r="F71" s="739"/>
      <c r="G71" s="739"/>
      <c r="H71" s="739"/>
      <c r="I71" s="739"/>
      <c r="J71" s="739"/>
      <c r="K71" s="739"/>
      <c r="L71" s="739"/>
      <c r="M71" s="739"/>
      <c r="N71" s="739"/>
      <c r="O71" s="739"/>
      <c r="P71" s="739"/>
      <c r="Q71" s="739"/>
      <c r="R71" s="739"/>
      <c r="S71" s="739"/>
      <c r="T71" s="739"/>
    </row>
    <row r="72" spans="1:20" ht="0.75" customHeight="1" hidden="1">
      <c r="A72" s="340" t="s">
        <v>183</v>
      </c>
      <c r="B72" s="739" t="s">
        <v>184</v>
      </c>
      <c r="C72" s="739"/>
      <c r="D72" s="739"/>
      <c r="E72" s="739"/>
      <c r="F72" s="739"/>
      <c r="G72" s="739"/>
      <c r="H72" s="739"/>
      <c r="I72" s="739"/>
      <c r="J72" s="739"/>
      <c r="K72" s="739"/>
      <c r="L72" s="739"/>
      <c r="M72" s="739"/>
      <c r="N72" s="739"/>
      <c r="O72" s="739"/>
      <c r="P72" s="739"/>
      <c r="Q72" s="739"/>
      <c r="R72" s="739"/>
      <c r="S72" s="739"/>
      <c r="T72" s="739"/>
    </row>
    <row r="73" spans="1:20" ht="0.75" customHeight="1" hidden="1">
      <c r="A73" s="340" t="s">
        <v>185</v>
      </c>
      <c r="B73" s="739" t="s">
        <v>186</v>
      </c>
      <c r="C73" s="739"/>
      <c r="D73" s="739"/>
      <c r="E73" s="739"/>
      <c r="F73" s="739"/>
      <c r="G73" s="739"/>
      <c r="H73" s="739"/>
      <c r="I73" s="739"/>
      <c r="J73" s="739"/>
      <c r="K73" s="739"/>
      <c r="L73" s="739"/>
      <c r="M73" s="739"/>
      <c r="N73" s="739"/>
      <c r="O73" s="739"/>
      <c r="P73" s="739"/>
      <c r="Q73" s="739"/>
      <c r="R73" s="739"/>
      <c r="S73" s="739"/>
      <c r="T73" s="739"/>
    </row>
    <row r="74" spans="1:20" ht="0.75" customHeight="1" hidden="1">
      <c r="A74" s="340" t="s">
        <v>187</v>
      </c>
      <c r="B74" s="739" t="s">
        <v>188</v>
      </c>
      <c r="C74" s="739"/>
      <c r="D74" s="739"/>
      <c r="E74" s="739"/>
      <c r="F74" s="739"/>
      <c r="G74" s="739"/>
      <c r="H74" s="739"/>
      <c r="I74" s="739"/>
      <c r="J74" s="739"/>
      <c r="K74" s="739"/>
      <c r="L74" s="739"/>
      <c r="M74" s="739"/>
      <c r="N74" s="739"/>
      <c r="O74" s="739"/>
      <c r="P74" s="739"/>
      <c r="Q74" s="739"/>
      <c r="R74" s="739"/>
      <c r="S74" s="739"/>
      <c r="T74" s="739"/>
    </row>
    <row r="75" spans="1:9" ht="0.75" customHeight="1" hidden="1">
      <c r="A75" s="704" t="s">
        <v>189</v>
      </c>
      <c r="B75" s="704"/>
      <c r="C75" s="704"/>
      <c r="D75" s="704"/>
      <c r="E75" s="704"/>
      <c r="F75" s="704"/>
      <c r="G75" s="704"/>
      <c r="H75" s="704"/>
      <c r="I75" s="704"/>
    </row>
    <row r="76" spans="3:18" ht="0.75" customHeight="1" hidden="1">
      <c r="C76" s="605" t="s">
        <v>139</v>
      </c>
      <c r="D76" s="605"/>
      <c r="E76" s="707" t="s">
        <v>140</v>
      </c>
      <c r="F76" s="708"/>
      <c r="G76" s="709" t="s">
        <v>141</v>
      </c>
      <c r="H76" s="708"/>
      <c r="I76" s="710" t="s">
        <v>142</v>
      </c>
      <c r="J76" s="708"/>
      <c r="K76" s="711" t="s">
        <v>143</v>
      </c>
      <c r="L76" s="708"/>
      <c r="M76" s="712" t="s">
        <v>144</v>
      </c>
      <c r="N76" s="708"/>
      <c r="O76" s="713" t="s">
        <v>145</v>
      </c>
      <c r="P76" s="708"/>
      <c r="Q76" s="714" t="s">
        <v>146</v>
      </c>
      <c r="R76" s="708"/>
    </row>
    <row r="77" spans="1:17" ht="0.75" customHeight="1" hidden="1">
      <c r="A77" s="11"/>
      <c r="D77" s="11"/>
      <c r="E77" s="706"/>
      <c r="F77" s="706"/>
      <c r="H77" s="11"/>
      <c r="J77" s="11"/>
      <c r="K77" s="11"/>
      <c r="L77" s="11"/>
      <c r="M77" s="362"/>
      <c r="N77" s="363"/>
      <c r="O77" s="363"/>
      <c r="P77" s="363"/>
      <c r="Q77" s="363"/>
    </row>
    <row r="78" spans="1:20" ht="0.75" customHeight="1" hidden="1">
      <c r="A78" s="717" t="s">
        <v>190</v>
      </c>
      <c r="B78" s="717"/>
      <c r="C78" s="719" t="s">
        <v>148</v>
      </c>
      <c r="D78" s="721" t="s">
        <v>149</v>
      </c>
      <c r="E78" s="723" t="s">
        <v>150</v>
      </c>
      <c r="F78" s="723"/>
      <c r="G78" s="723"/>
      <c r="H78" s="723"/>
      <c r="I78" s="723"/>
      <c r="J78" s="723"/>
      <c r="K78" s="723"/>
      <c r="L78" s="723"/>
      <c r="M78" s="723"/>
      <c r="N78" s="723"/>
      <c r="O78" s="723"/>
      <c r="P78" s="723"/>
      <c r="Q78" s="723"/>
      <c r="R78" s="723"/>
      <c r="S78" s="723"/>
      <c r="T78" s="723"/>
    </row>
    <row r="79" spans="1:20" ht="0.75" customHeight="1" hidden="1">
      <c r="A79" s="717"/>
      <c r="B79" s="717"/>
      <c r="C79" s="719"/>
      <c r="D79" s="721"/>
      <c r="E79" s="723" t="s">
        <v>151</v>
      </c>
      <c r="F79" s="723"/>
      <c r="G79" s="723" t="s">
        <v>152</v>
      </c>
      <c r="H79" s="723"/>
      <c r="I79" s="723" t="s">
        <v>153</v>
      </c>
      <c r="J79" s="723"/>
      <c r="K79" s="724" t="s">
        <v>154</v>
      </c>
      <c r="L79" s="724"/>
      <c r="M79" s="723" t="s">
        <v>155</v>
      </c>
      <c r="N79" s="723"/>
      <c r="O79" s="724" t="s">
        <v>156</v>
      </c>
      <c r="P79" s="724"/>
      <c r="Q79" s="724" t="s">
        <v>191</v>
      </c>
      <c r="R79" s="724"/>
      <c r="S79" s="724"/>
      <c r="T79" s="724"/>
    </row>
    <row r="80" spans="1:20" ht="0.75" customHeight="1" hidden="1">
      <c r="A80" s="717"/>
      <c r="B80" s="717"/>
      <c r="C80" s="719"/>
      <c r="D80" s="721"/>
      <c r="E80" s="309" t="s">
        <v>158</v>
      </c>
      <c r="F80" s="310" t="s">
        <v>159</v>
      </c>
      <c r="G80" s="311" t="s">
        <v>158</v>
      </c>
      <c r="H80" s="312" t="s">
        <v>159</v>
      </c>
      <c r="I80" s="309" t="s">
        <v>158</v>
      </c>
      <c r="J80" s="310" t="s">
        <v>159</v>
      </c>
      <c r="K80" s="311" t="s">
        <v>158</v>
      </c>
      <c r="L80" s="312" t="s">
        <v>159</v>
      </c>
      <c r="M80" s="309" t="s">
        <v>160</v>
      </c>
      <c r="N80" s="310" t="s">
        <v>159</v>
      </c>
      <c r="O80" s="311" t="s">
        <v>158</v>
      </c>
      <c r="P80" s="312" t="s">
        <v>159</v>
      </c>
      <c r="Q80" s="309" t="s">
        <v>161</v>
      </c>
      <c r="R80" s="313" t="s">
        <v>162</v>
      </c>
      <c r="S80" s="311" t="s">
        <v>163</v>
      </c>
      <c r="T80" s="312" t="s">
        <v>159</v>
      </c>
    </row>
    <row r="81" spans="1:22" ht="0.75" customHeight="1" hidden="1">
      <c r="A81" s="723" t="s">
        <v>192</v>
      </c>
      <c r="B81" s="725"/>
      <c r="C81" s="314">
        <v>145</v>
      </c>
      <c r="D81" s="315">
        <f aca="true" t="shared" si="2" ref="D81:D86">C81/$C$87</f>
        <v>0.201949860724234</v>
      </c>
      <c r="E81" s="316">
        <v>0.622</v>
      </c>
      <c r="F81" s="321">
        <f aca="true" t="shared" si="3" ref="F81:F86">E81-$E$87</f>
        <v>0.08446100278551527</v>
      </c>
      <c r="G81" s="318">
        <v>0.617</v>
      </c>
      <c r="H81" s="320">
        <f>G81-G87</f>
        <v>0.06428551532033433</v>
      </c>
      <c r="I81" s="316">
        <v>0.63</v>
      </c>
      <c r="J81" s="321">
        <f>I81-I87</f>
        <v>0.07379387186629527</v>
      </c>
      <c r="K81" s="318">
        <v>0.611</v>
      </c>
      <c r="L81" s="320">
        <f>K81-K87</f>
        <v>0.07604596100278549</v>
      </c>
      <c r="M81" s="316">
        <v>0.605</v>
      </c>
      <c r="N81" s="321">
        <f>M81-M87</f>
        <v>0.06131894150417827</v>
      </c>
      <c r="O81" s="318">
        <f aca="true" t="shared" si="4" ref="O81:O86">(E81+G81+I81+K81+M81)/5</f>
        <v>0.6169999999999999</v>
      </c>
      <c r="P81" s="320">
        <f>O81-O87</f>
        <v>0.07198105849582148</v>
      </c>
      <c r="Q81" s="323">
        <v>142</v>
      </c>
      <c r="R81" s="324">
        <f>Q81/Q87</f>
        <v>0.2019914651493599</v>
      </c>
      <c r="S81" s="325">
        <v>423</v>
      </c>
      <c r="T81" s="329">
        <f aca="true" t="shared" si="5" ref="T81:T86">S81-$S$87</f>
        <v>147.81365576102417</v>
      </c>
      <c r="V81" s="351"/>
    </row>
    <row r="82" spans="1:22" ht="0.75" customHeight="1" hidden="1">
      <c r="A82" s="723" t="s">
        <v>193</v>
      </c>
      <c r="B82" s="725"/>
      <c r="C82" s="314">
        <v>276</v>
      </c>
      <c r="D82" s="315">
        <f t="shared" si="2"/>
        <v>0.38440111420612816</v>
      </c>
      <c r="E82" s="316">
        <v>0.558</v>
      </c>
      <c r="F82" s="321">
        <f t="shared" si="3"/>
        <v>0.020461002785515325</v>
      </c>
      <c r="G82" s="318">
        <v>0.574</v>
      </c>
      <c r="H82" s="320">
        <f>G82-G87</f>
        <v>0.02128551532033429</v>
      </c>
      <c r="I82" s="316">
        <v>0.575</v>
      </c>
      <c r="J82" s="321">
        <f>I82-I87</f>
        <v>0.01879387186629522</v>
      </c>
      <c r="K82" s="318">
        <v>0.549</v>
      </c>
      <c r="L82" s="320">
        <f>K82-K87</f>
        <v>0.014045961002785545</v>
      </c>
      <c r="M82" s="316">
        <v>0.567</v>
      </c>
      <c r="N82" s="321">
        <f>M82-M87</f>
        <v>0.023318941504178237</v>
      </c>
      <c r="O82" s="318">
        <f t="shared" si="4"/>
        <v>0.5646000000000001</v>
      </c>
      <c r="P82" s="320">
        <f>O82-O87</f>
        <v>0.0195810584958217</v>
      </c>
      <c r="Q82" s="323">
        <v>273</v>
      </c>
      <c r="R82" s="324">
        <f>Q82/Q87</f>
        <v>0.3883357041251778</v>
      </c>
      <c r="S82" s="325">
        <v>280</v>
      </c>
      <c r="T82" s="352">
        <f t="shared" si="5"/>
        <v>4.813655761024165</v>
      </c>
      <c r="V82" s="351"/>
    </row>
    <row r="83" spans="1:22" ht="0.75" customHeight="1" hidden="1">
      <c r="A83" s="723" t="s">
        <v>194</v>
      </c>
      <c r="B83" s="725"/>
      <c r="C83" s="314">
        <v>185</v>
      </c>
      <c r="D83" s="315">
        <f t="shared" si="2"/>
        <v>0.2576601671309192</v>
      </c>
      <c r="E83" s="316">
        <v>0.505</v>
      </c>
      <c r="F83" s="353">
        <f t="shared" si="3"/>
        <v>-0.03253899721448472</v>
      </c>
      <c r="G83" s="318">
        <v>0.526</v>
      </c>
      <c r="H83" s="353">
        <f>G83-G87</f>
        <v>-0.02671448467966564</v>
      </c>
      <c r="I83" s="316">
        <v>0.532</v>
      </c>
      <c r="J83" s="353">
        <f>I83-I87</f>
        <v>-0.024206128133704707</v>
      </c>
      <c r="K83" s="318">
        <v>0.512</v>
      </c>
      <c r="L83" s="353">
        <f>K83-K87</f>
        <v>-0.022954038997214488</v>
      </c>
      <c r="M83" s="316">
        <v>0.526</v>
      </c>
      <c r="N83" s="354">
        <f>M83-M87</f>
        <v>-0.01768105849582169</v>
      </c>
      <c r="O83" s="318">
        <f t="shared" si="4"/>
        <v>0.5202</v>
      </c>
      <c r="P83" s="353">
        <f>O83-O87</f>
        <v>-0.024818941504178405</v>
      </c>
      <c r="Q83" s="323">
        <v>183</v>
      </c>
      <c r="R83" s="324">
        <f>Q83/Q87</f>
        <v>0.2603129445234708</v>
      </c>
      <c r="S83" s="325">
        <v>215</v>
      </c>
      <c r="T83" s="326">
        <f t="shared" si="5"/>
        <v>-60.186344238975835</v>
      </c>
      <c r="V83" s="355"/>
    </row>
    <row r="84" spans="1:22" ht="0.75" customHeight="1" hidden="1">
      <c r="A84" s="723" t="s">
        <v>195</v>
      </c>
      <c r="B84" s="725"/>
      <c r="C84" s="314">
        <v>90</v>
      </c>
      <c r="D84" s="315">
        <f t="shared" si="2"/>
        <v>0.12534818941504178</v>
      </c>
      <c r="E84" s="316">
        <v>0.438</v>
      </c>
      <c r="F84" s="356">
        <f t="shared" si="3"/>
        <v>-0.09953899721448473</v>
      </c>
      <c r="G84" s="318">
        <v>0.475</v>
      </c>
      <c r="H84" s="357">
        <f>G84-G87</f>
        <v>-0.07771448467966569</v>
      </c>
      <c r="I84" s="316">
        <v>0.466</v>
      </c>
      <c r="J84" s="357">
        <f>I84-I87</f>
        <v>-0.09020612813370471</v>
      </c>
      <c r="K84" s="318">
        <v>0.439</v>
      </c>
      <c r="L84" s="357">
        <f>K84-K87</f>
        <v>-0.0959540389972145</v>
      </c>
      <c r="M84" s="316">
        <v>0.44</v>
      </c>
      <c r="N84" s="358">
        <f>M84-M87</f>
        <v>-0.10368105849582171</v>
      </c>
      <c r="O84" s="318">
        <f t="shared" si="4"/>
        <v>0.4516</v>
      </c>
      <c r="P84" s="357">
        <f>O84-O87</f>
        <v>-0.0934189415041784</v>
      </c>
      <c r="Q84" s="323">
        <v>83</v>
      </c>
      <c r="R84" s="324">
        <f>Q84/Q87</f>
        <v>0.11806543385490754</v>
      </c>
      <c r="S84" s="325">
        <v>181</v>
      </c>
      <c r="T84" s="326">
        <f t="shared" si="5"/>
        <v>-94.18634423897583</v>
      </c>
      <c r="V84" s="355"/>
    </row>
    <row r="85" spans="1:22" ht="0.75" customHeight="1" hidden="1">
      <c r="A85" s="723" t="s">
        <v>196</v>
      </c>
      <c r="B85" s="725"/>
      <c r="C85" s="314">
        <v>16</v>
      </c>
      <c r="D85" s="315">
        <f t="shared" si="2"/>
        <v>0.022284122562674095</v>
      </c>
      <c r="E85" s="316">
        <v>0.468</v>
      </c>
      <c r="F85" s="357">
        <f t="shared" si="3"/>
        <v>-0.0695389972144847</v>
      </c>
      <c r="G85" s="318">
        <v>0.47</v>
      </c>
      <c r="H85" s="357">
        <f>G85-G87</f>
        <v>-0.08271448467966569</v>
      </c>
      <c r="I85" s="316">
        <v>0.468</v>
      </c>
      <c r="J85" s="357">
        <f>I85-I87</f>
        <v>-0.08820612813370471</v>
      </c>
      <c r="K85" s="318">
        <v>0.481</v>
      </c>
      <c r="L85" s="359">
        <f>K85-K87</f>
        <v>-0.053954038997214515</v>
      </c>
      <c r="M85" s="316">
        <v>0.473</v>
      </c>
      <c r="N85" s="357">
        <f>M85-M87</f>
        <v>-0.07068105849582174</v>
      </c>
      <c r="O85" s="318">
        <f t="shared" si="4"/>
        <v>0.472</v>
      </c>
      <c r="P85" s="357">
        <f>O85-O87</f>
        <v>-0.07301894150417843</v>
      </c>
      <c r="Q85" s="323">
        <v>16</v>
      </c>
      <c r="R85" s="324">
        <f>Q85/Q87</f>
        <v>0.02275960170697013</v>
      </c>
      <c r="S85" s="325">
        <v>128</v>
      </c>
      <c r="T85" s="330">
        <f t="shared" si="5"/>
        <v>-147.18634423897583</v>
      </c>
      <c r="V85" s="355"/>
    </row>
    <row r="86" spans="1:22" ht="0.75" customHeight="1" hidden="1">
      <c r="A86" s="723" t="s">
        <v>197</v>
      </c>
      <c r="B86" s="725"/>
      <c r="C86" s="314">
        <v>6</v>
      </c>
      <c r="D86" s="315">
        <f t="shared" si="2"/>
        <v>0.008356545961002786</v>
      </c>
      <c r="E86" s="316">
        <v>0.237</v>
      </c>
      <c r="F86" s="360">
        <f t="shared" si="3"/>
        <v>-0.30053899721448474</v>
      </c>
      <c r="G86" s="318">
        <v>0.23</v>
      </c>
      <c r="H86" s="360">
        <f>G86-G87</f>
        <v>-0.3227144846796657</v>
      </c>
      <c r="I86" s="316">
        <v>0.243</v>
      </c>
      <c r="J86" s="360">
        <f>I86-I87</f>
        <v>-0.31320612813370474</v>
      </c>
      <c r="K86" s="318">
        <v>0.342</v>
      </c>
      <c r="L86" s="360">
        <f>K86-K87</f>
        <v>-0.19295403899721447</v>
      </c>
      <c r="M86" s="316">
        <v>0.278</v>
      </c>
      <c r="N86" s="360">
        <f>M86-M87</f>
        <v>-0.2656810584958217</v>
      </c>
      <c r="O86" s="318">
        <f t="shared" si="4"/>
        <v>0.266</v>
      </c>
      <c r="P86" s="360">
        <f>O86-O87</f>
        <v>-0.2790189415041784</v>
      </c>
      <c r="Q86" s="323">
        <v>6</v>
      </c>
      <c r="R86" s="324">
        <f>Q86/Q87</f>
        <v>0.008534850640113799</v>
      </c>
      <c r="S86" s="325">
        <v>89</v>
      </c>
      <c r="T86" s="337">
        <f t="shared" si="5"/>
        <v>-186.18634423897583</v>
      </c>
      <c r="V86" s="361"/>
    </row>
    <row r="87" spans="1:20" ht="0.75" customHeight="1" hidden="1">
      <c r="A87" s="726" t="s">
        <v>198</v>
      </c>
      <c r="B87" s="725"/>
      <c r="C87" s="727">
        <f>C81+C82+C83+C84+C85+C86</f>
        <v>718</v>
      </c>
      <c r="D87" s="728"/>
      <c r="E87" s="729">
        <f>((E81*$C$81)+(E82*$C$82)+(E83*$C$83)+(E84*$C$84)+(E85*$C$85)+(E86*$C$86))/$C$87</f>
        <v>0.5375389972144847</v>
      </c>
      <c r="F87" s="730"/>
      <c r="G87" s="729">
        <f>((G81*$C$81)+(G82*$C$82)+(G83*$C$83)+(G84*$C$84)+(G85*$C$85)+(G86*$C$86))/$C$87</f>
        <v>0.5527144846796657</v>
      </c>
      <c r="H87" s="730"/>
      <c r="I87" s="731">
        <f>((I81*$C$81)+(I82*$C$82)+(I83*$C$83)+(I84*$C$84)+(I85*$C$85)+(I86*$C$86))/$C$87</f>
        <v>0.5562061281337047</v>
      </c>
      <c r="J87" s="732"/>
      <c r="K87" s="729">
        <f>((K81*$C$81)+(K82*$C$82)+(K83*$C$83)+(K84*$C$84)+(K85*$C$85)+(K86*$C$86))/$C$87</f>
        <v>0.5349540389972145</v>
      </c>
      <c r="L87" s="730"/>
      <c r="M87" s="729">
        <f>((M81*$C$81)+(M82*$C$82)+(M83*$C$83)+(M84*$C$84)+(M85*$C$85)+(M86*$C$86))/$C$87</f>
        <v>0.5436810584958217</v>
      </c>
      <c r="N87" s="730"/>
      <c r="O87" s="733">
        <f>((O81*$C$81)+(O82*$C$82)+(O83*$C$83)+(O84*$C$84)+(O85*$C$85)+(O86*$C$86))/$C$87</f>
        <v>0.5450189415041784</v>
      </c>
      <c r="P87" s="734"/>
      <c r="Q87" s="727">
        <f>Q81+Q82+Q83+Q84+Q85+Q86</f>
        <v>703</v>
      </c>
      <c r="R87" s="728"/>
      <c r="S87" s="735">
        <f>((Q81*S81)+(S82*Q82)+(S83*Q83)+(S84*Q84)+(S85*Q85)+(S86*Q86))/Q87</f>
        <v>275.18634423897583</v>
      </c>
      <c r="T87" s="736"/>
    </row>
    <row r="88" spans="1:20" ht="0.75" customHeight="1" hidden="1">
      <c r="A88" s="338"/>
      <c r="B88" s="346"/>
      <c r="C88" s="347"/>
      <c r="D88" s="348"/>
      <c r="E88" s="349"/>
      <c r="F88" s="349"/>
      <c r="G88" s="349"/>
      <c r="H88" s="349"/>
      <c r="I88" s="349"/>
      <c r="J88" s="349"/>
      <c r="K88" s="349"/>
      <c r="L88" s="349"/>
      <c r="M88" s="349"/>
      <c r="N88" s="349"/>
      <c r="O88" s="349"/>
      <c r="P88" s="349"/>
      <c r="Q88" s="347"/>
      <c r="R88" s="348"/>
      <c r="S88" s="350"/>
      <c r="T88" s="349"/>
    </row>
    <row r="89" spans="1:20" ht="0.75" customHeight="1" hidden="1">
      <c r="A89" s="741" t="s">
        <v>172</v>
      </c>
      <c r="B89" s="741"/>
      <c r="C89" s="741"/>
      <c r="D89" s="741" t="s">
        <v>152</v>
      </c>
      <c r="E89" s="741"/>
      <c r="F89" s="741"/>
      <c r="G89" s="742" t="s">
        <v>153</v>
      </c>
      <c r="H89" s="742"/>
      <c r="I89" s="742"/>
      <c r="J89" s="743" t="s">
        <v>154</v>
      </c>
      <c r="K89" s="743"/>
      <c r="L89" s="743"/>
      <c r="M89" s="741" t="s">
        <v>155</v>
      </c>
      <c r="N89" s="741"/>
      <c r="O89" s="741"/>
      <c r="P89" s="744" t="s">
        <v>156</v>
      </c>
      <c r="Q89" s="744"/>
      <c r="R89" s="744"/>
      <c r="S89" s="745" t="s">
        <v>173</v>
      </c>
      <c r="T89" s="745"/>
    </row>
    <row r="90" spans="1:12" ht="0.75" customHeight="1" hidden="1">
      <c r="A90" s="339"/>
      <c r="B90" s="364"/>
      <c r="C90" s="365"/>
      <c r="D90" s="366"/>
      <c r="E90" s="367"/>
      <c r="F90" s="367"/>
      <c r="G90" s="368"/>
      <c r="H90" s="368"/>
      <c r="I90" s="368"/>
      <c r="J90" s="368"/>
      <c r="K90" s="368"/>
      <c r="L90" s="368"/>
    </row>
    <row r="91" spans="1:12" ht="0.75" customHeight="1" hidden="1">
      <c r="A91" s="339"/>
      <c r="B91" s="364"/>
      <c r="C91" s="365"/>
      <c r="D91" s="366"/>
      <c r="E91" s="367"/>
      <c r="F91" s="367"/>
      <c r="G91" s="368"/>
      <c r="H91" s="368"/>
      <c r="I91" s="368"/>
      <c r="J91" s="368"/>
      <c r="K91" s="368"/>
      <c r="L91" s="368"/>
    </row>
    <row r="92" spans="1:12" ht="0.75" customHeight="1" hidden="1">
      <c r="A92" s="339"/>
      <c r="B92" s="364"/>
      <c r="C92" s="365"/>
      <c r="D92" s="366"/>
      <c r="E92" s="367"/>
      <c r="F92" s="367"/>
      <c r="G92" s="368"/>
      <c r="H92" s="368"/>
      <c r="I92" s="368"/>
      <c r="J92" s="368"/>
      <c r="K92" s="368"/>
      <c r="L92" s="368"/>
    </row>
    <row r="93" spans="1:12" ht="0.75" customHeight="1" hidden="1">
      <c r="A93" s="339"/>
      <c r="B93" s="364"/>
      <c r="C93" s="365"/>
      <c r="D93" s="366"/>
      <c r="E93" s="367"/>
      <c r="F93" s="367"/>
      <c r="G93" s="368"/>
      <c r="H93" s="368"/>
      <c r="I93" s="368"/>
      <c r="J93" s="368"/>
      <c r="K93" s="368"/>
      <c r="L93" s="368"/>
    </row>
    <row r="94" spans="1:12" ht="0.75" customHeight="1" hidden="1">
      <c r="A94" s="339"/>
      <c r="B94" s="364"/>
      <c r="C94" s="365"/>
      <c r="D94" s="366"/>
      <c r="E94" s="367"/>
      <c r="F94" s="367"/>
      <c r="G94" s="368"/>
      <c r="H94" s="368"/>
      <c r="I94" s="368"/>
      <c r="J94" s="368"/>
      <c r="K94" s="368"/>
      <c r="L94" s="368"/>
    </row>
    <row r="95" spans="1:12" ht="0.75" customHeight="1" hidden="1">
      <c r="A95" s="339"/>
      <c r="B95" s="364"/>
      <c r="C95" s="365"/>
      <c r="D95" s="366"/>
      <c r="E95" s="367"/>
      <c r="F95" s="367"/>
      <c r="G95" s="368"/>
      <c r="H95" s="368"/>
      <c r="I95" s="368"/>
      <c r="J95" s="368"/>
      <c r="K95" s="368"/>
      <c r="L95" s="368"/>
    </row>
    <row r="96" spans="1:20" ht="0.75" customHeight="1" hidden="1">
      <c r="A96" s="340" t="s">
        <v>174</v>
      </c>
      <c r="B96" s="739" t="s">
        <v>199</v>
      </c>
      <c r="C96" s="739"/>
      <c r="D96" s="739"/>
      <c r="E96" s="739"/>
      <c r="F96" s="739"/>
      <c r="G96" s="739"/>
      <c r="H96" s="739"/>
      <c r="I96" s="739"/>
      <c r="J96" s="739"/>
      <c r="K96" s="739"/>
      <c r="L96" s="739"/>
      <c r="M96" s="739"/>
      <c r="N96" s="739"/>
      <c r="O96" s="739"/>
      <c r="P96" s="739"/>
      <c r="Q96" s="739"/>
      <c r="R96" s="739"/>
      <c r="S96" s="739"/>
      <c r="T96" s="739"/>
    </row>
    <row r="97" spans="1:20" ht="0.75" customHeight="1" hidden="1">
      <c r="A97" s="340" t="s">
        <v>185</v>
      </c>
      <c r="B97" s="739" t="s">
        <v>200</v>
      </c>
      <c r="C97" s="739"/>
      <c r="D97" s="739"/>
      <c r="E97" s="739"/>
      <c r="F97" s="739"/>
      <c r="G97" s="739"/>
      <c r="H97" s="739"/>
      <c r="I97" s="739"/>
      <c r="J97" s="739"/>
      <c r="K97" s="739"/>
      <c r="L97" s="739"/>
      <c r="M97" s="739"/>
      <c r="N97" s="739"/>
      <c r="O97" s="739"/>
      <c r="P97" s="739"/>
      <c r="Q97" s="739"/>
      <c r="R97" s="739"/>
      <c r="S97" s="739"/>
      <c r="T97" s="739"/>
    </row>
    <row r="98" spans="1:16" ht="27.75" customHeight="1">
      <c r="A98" s="704" t="s">
        <v>203</v>
      </c>
      <c r="B98" s="704"/>
      <c r="C98" s="704"/>
      <c r="D98" s="704"/>
      <c r="E98" s="704"/>
      <c r="F98" s="704"/>
      <c r="G98" s="704"/>
      <c r="H98" s="704"/>
      <c r="I98" s="704"/>
      <c r="J98" s="704"/>
      <c r="K98" s="704"/>
      <c r="L98" s="704"/>
      <c r="M98" s="704"/>
      <c r="N98" s="704"/>
      <c r="O98" s="704"/>
      <c r="P98" s="704"/>
    </row>
    <row r="99" spans="1:16" ht="11.25" customHeight="1">
      <c r="A99" s="62"/>
      <c r="B99" s="62"/>
      <c r="C99" s="62"/>
      <c r="D99" s="62"/>
      <c r="E99" s="62"/>
      <c r="F99" s="62"/>
      <c r="G99" s="62"/>
      <c r="H99" s="62"/>
      <c r="I99" s="62"/>
      <c r="J99" s="62"/>
      <c r="K99" s="62"/>
      <c r="L99" s="62"/>
      <c r="M99" s="62"/>
      <c r="N99" s="62"/>
      <c r="O99" s="62"/>
      <c r="P99" s="62"/>
    </row>
    <row r="100" spans="3:18" ht="22.5" customHeight="1">
      <c r="C100" s="605" t="s">
        <v>139</v>
      </c>
      <c r="D100" s="762"/>
      <c r="E100" s="707" t="s">
        <v>140</v>
      </c>
      <c r="F100" s="708"/>
      <c r="G100" s="709" t="s">
        <v>141</v>
      </c>
      <c r="H100" s="708"/>
      <c r="I100" s="710" t="s">
        <v>142</v>
      </c>
      <c r="J100" s="708"/>
      <c r="K100" s="711" t="s">
        <v>143</v>
      </c>
      <c r="L100" s="708"/>
      <c r="M100" s="712" t="s">
        <v>144</v>
      </c>
      <c r="N100" s="763"/>
      <c r="O100" s="400"/>
      <c r="P100" s="401"/>
      <c r="Q100" s="400"/>
      <c r="R100" s="401"/>
    </row>
    <row r="101" spans="1:20" ht="7.5" customHeight="1">
      <c r="A101" s="11"/>
      <c r="D101" s="11"/>
      <c r="E101" s="764"/>
      <c r="F101" s="764"/>
      <c r="G101" s="375"/>
      <c r="H101" s="376"/>
      <c r="I101" s="375"/>
      <c r="J101" s="376"/>
      <c r="K101" s="376"/>
      <c r="L101" s="376"/>
      <c r="M101" s="375"/>
      <c r="N101" s="377"/>
      <c r="O101" s="363"/>
      <c r="P101" s="363"/>
      <c r="Q101" s="363"/>
      <c r="R101" s="362"/>
      <c r="S101" s="362"/>
      <c r="T101" s="362"/>
    </row>
    <row r="102" spans="1:20" ht="18.75" customHeight="1">
      <c r="A102" s="717" t="s">
        <v>190</v>
      </c>
      <c r="B102" s="717"/>
      <c r="C102" s="719" t="s">
        <v>148</v>
      </c>
      <c r="D102" s="721" t="s">
        <v>149</v>
      </c>
      <c r="E102" s="765" t="s">
        <v>204</v>
      </c>
      <c r="F102" s="766"/>
      <c r="G102" s="766"/>
      <c r="H102" s="766"/>
      <c r="I102" s="766"/>
      <c r="J102" s="766"/>
      <c r="K102" s="766"/>
      <c r="L102" s="766"/>
      <c r="M102" s="766"/>
      <c r="N102" s="767"/>
      <c r="O102" s="378"/>
      <c r="P102" s="339"/>
      <c r="Q102" s="339"/>
      <c r="R102" s="339"/>
      <c r="S102" s="339"/>
      <c r="T102" s="339"/>
    </row>
    <row r="103" spans="1:20" ht="18.75" customHeight="1">
      <c r="A103" s="717"/>
      <c r="B103" s="717"/>
      <c r="C103" s="719"/>
      <c r="D103" s="721"/>
      <c r="E103" s="768" t="s">
        <v>205</v>
      </c>
      <c r="F103" s="769"/>
      <c r="G103" s="770" t="s">
        <v>206</v>
      </c>
      <c r="H103" s="771"/>
      <c r="I103" s="772" t="s">
        <v>207</v>
      </c>
      <c r="J103" s="773"/>
      <c r="K103" s="774"/>
      <c r="L103" s="775" t="s">
        <v>208</v>
      </c>
      <c r="M103" s="776"/>
      <c r="N103" s="777"/>
      <c r="O103" s="378"/>
      <c r="P103" s="339"/>
      <c r="Q103" s="785"/>
      <c r="R103" s="785"/>
      <c r="S103" s="785"/>
      <c r="T103" s="785"/>
    </row>
    <row r="104" spans="1:20" ht="33.75" customHeight="1">
      <c r="A104" s="717"/>
      <c r="B104" s="717"/>
      <c r="C104" s="719"/>
      <c r="D104" s="721"/>
      <c r="E104" s="405" t="s">
        <v>209</v>
      </c>
      <c r="F104" s="379" t="s">
        <v>159</v>
      </c>
      <c r="G104" s="309" t="s">
        <v>161</v>
      </c>
      <c r="H104" s="313" t="s">
        <v>162</v>
      </c>
      <c r="I104" s="311" t="s">
        <v>210</v>
      </c>
      <c r="J104" s="380" t="s">
        <v>149</v>
      </c>
      <c r="K104" s="407" t="s">
        <v>211</v>
      </c>
      <c r="L104" s="311" t="s">
        <v>210</v>
      </c>
      <c r="M104" s="380" t="s">
        <v>149</v>
      </c>
      <c r="N104" s="407" t="s">
        <v>211</v>
      </c>
      <c r="O104" s="381"/>
      <c r="P104" s="399"/>
      <c r="Q104" s="399"/>
      <c r="R104" s="399"/>
      <c r="S104" s="362"/>
      <c r="T104" s="362"/>
    </row>
    <row r="105" spans="1:22" ht="27.75" customHeight="1">
      <c r="A105" s="723" t="s">
        <v>192</v>
      </c>
      <c r="B105" s="725"/>
      <c r="C105" s="314">
        <v>144</v>
      </c>
      <c r="D105" s="315">
        <f aca="true" t="shared" si="6" ref="D105:D110">C105/$C$111</f>
        <v>0.2011173184357542</v>
      </c>
      <c r="E105" s="406">
        <v>35.9</v>
      </c>
      <c r="F105" s="382">
        <f aca="true" t="shared" si="7" ref="F105:F110">E105-$E$111</f>
        <v>2.4940111420612823</v>
      </c>
      <c r="G105" s="383">
        <v>145</v>
      </c>
      <c r="H105" s="384">
        <f>SUM(G105/G111)</f>
        <v>0.201949860724234</v>
      </c>
      <c r="I105" s="385">
        <v>97</v>
      </c>
      <c r="J105" s="384">
        <f>SUM(I105/I111)</f>
        <v>0.2141280353200883</v>
      </c>
      <c r="K105" s="408">
        <v>425</v>
      </c>
      <c r="L105" s="385">
        <v>45</v>
      </c>
      <c r="M105" s="384">
        <f>SUM(L105/L111)</f>
        <v>0.18</v>
      </c>
      <c r="N105" s="408">
        <v>417</v>
      </c>
      <c r="O105" s="778"/>
      <c r="P105" s="779"/>
      <c r="Q105" s="779"/>
      <c r="R105" s="779"/>
      <c r="S105" s="386"/>
      <c r="T105" s="386"/>
      <c r="V105" s="351"/>
    </row>
    <row r="106" spans="1:22" ht="27.75" customHeight="1">
      <c r="A106" s="723" t="s">
        <v>193</v>
      </c>
      <c r="B106" s="725"/>
      <c r="C106" s="314">
        <v>276</v>
      </c>
      <c r="D106" s="315">
        <f t="shared" si="6"/>
        <v>0.3854748603351955</v>
      </c>
      <c r="E106" s="406">
        <v>33.5</v>
      </c>
      <c r="F106" s="387">
        <f t="shared" si="7"/>
        <v>0.09401114206128369</v>
      </c>
      <c r="G106" s="383">
        <v>276</v>
      </c>
      <c r="H106" s="384">
        <f>SUM(G106/G111)</f>
        <v>0.38440111420612816</v>
      </c>
      <c r="I106" s="385">
        <v>172</v>
      </c>
      <c r="J106" s="384">
        <f>SUM(I106/I111)</f>
        <v>0.37969094922737306</v>
      </c>
      <c r="K106" s="408">
        <v>286</v>
      </c>
      <c r="L106" s="385">
        <v>101</v>
      </c>
      <c r="M106" s="384">
        <f>SUM(L106/L111)</f>
        <v>0.404</v>
      </c>
      <c r="N106" s="408">
        <v>271</v>
      </c>
      <c r="O106" s="778"/>
      <c r="P106" s="779"/>
      <c r="Q106" s="779"/>
      <c r="R106" s="779"/>
      <c r="S106" s="386"/>
      <c r="T106" s="388"/>
      <c r="V106" s="351"/>
    </row>
    <row r="107" spans="1:22" ht="27.75" customHeight="1">
      <c r="A107" s="723" t="s">
        <v>194</v>
      </c>
      <c r="B107" s="725"/>
      <c r="C107" s="314">
        <v>185</v>
      </c>
      <c r="D107" s="315">
        <f t="shared" si="6"/>
        <v>0.25837988826815644</v>
      </c>
      <c r="E107" s="406">
        <v>32.4</v>
      </c>
      <c r="F107" s="389">
        <f t="shared" si="7"/>
        <v>-1.0059888579387177</v>
      </c>
      <c r="G107" s="383">
        <v>185</v>
      </c>
      <c r="H107" s="384">
        <f>SUM(G107/G111)</f>
        <v>0.2576601671309192</v>
      </c>
      <c r="I107" s="385">
        <v>117</v>
      </c>
      <c r="J107" s="384">
        <f>SUM(I107/I111)</f>
        <v>0.2582781456953642</v>
      </c>
      <c r="K107" s="408">
        <v>223</v>
      </c>
      <c r="L107" s="385">
        <v>66</v>
      </c>
      <c r="M107" s="384">
        <f>SUM(L107/L111)</f>
        <v>0.264</v>
      </c>
      <c r="N107" s="408">
        <v>202</v>
      </c>
      <c r="O107" s="778"/>
      <c r="P107" s="779"/>
      <c r="Q107" s="779"/>
      <c r="R107" s="779"/>
      <c r="S107" s="386"/>
      <c r="T107" s="388"/>
      <c r="V107" s="355"/>
    </row>
    <row r="108" spans="1:22" ht="27.75" customHeight="1">
      <c r="A108" s="723" t="s">
        <v>195</v>
      </c>
      <c r="B108" s="725"/>
      <c r="C108" s="314">
        <v>90</v>
      </c>
      <c r="D108" s="315">
        <f t="shared" si="6"/>
        <v>0.12569832402234637</v>
      </c>
      <c r="E108" s="406">
        <v>31.5</v>
      </c>
      <c r="F108" s="389">
        <f t="shared" si="7"/>
        <v>-1.9059888579387163</v>
      </c>
      <c r="G108" s="383">
        <v>90</v>
      </c>
      <c r="H108" s="384">
        <f>SUM(G108/G111)</f>
        <v>0.12534818941504178</v>
      </c>
      <c r="I108" s="385">
        <v>53</v>
      </c>
      <c r="J108" s="384">
        <f>SUM(I108/I111)</f>
        <v>0.11699779249448124</v>
      </c>
      <c r="K108" s="408">
        <v>169</v>
      </c>
      <c r="L108" s="385">
        <v>30</v>
      </c>
      <c r="M108" s="384">
        <f>SUM(L108/L111)</f>
        <v>0.12</v>
      </c>
      <c r="N108" s="408">
        <v>203</v>
      </c>
      <c r="O108" s="778"/>
      <c r="P108" s="779"/>
      <c r="Q108" s="779"/>
      <c r="R108" s="779"/>
      <c r="S108" s="386"/>
      <c r="T108" s="388"/>
      <c r="V108" s="355"/>
    </row>
    <row r="109" spans="1:22" ht="27.75" customHeight="1">
      <c r="A109" s="723" t="s">
        <v>196</v>
      </c>
      <c r="B109" s="725"/>
      <c r="C109" s="314">
        <v>15</v>
      </c>
      <c r="D109" s="315">
        <f t="shared" si="6"/>
        <v>0.02094972067039106</v>
      </c>
      <c r="E109" s="406">
        <v>32.4</v>
      </c>
      <c r="F109" s="389">
        <f t="shared" si="7"/>
        <v>-1.0059888579387177</v>
      </c>
      <c r="G109" s="383">
        <v>16</v>
      </c>
      <c r="H109" s="384">
        <f>SUM(G109/G111)</f>
        <v>0.022284122562674095</v>
      </c>
      <c r="I109" s="385">
        <v>10</v>
      </c>
      <c r="J109" s="384">
        <f>SUM(I109/I111)</f>
        <v>0.02207505518763797</v>
      </c>
      <c r="K109" s="408">
        <v>136</v>
      </c>
      <c r="L109" s="385">
        <v>6</v>
      </c>
      <c r="M109" s="384">
        <f>SUM(L109/L111)</f>
        <v>0.024</v>
      </c>
      <c r="N109" s="408">
        <v>116</v>
      </c>
      <c r="O109" s="778"/>
      <c r="P109" s="779"/>
      <c r="Q109" s="779"/>
      <c r="R109" s="779"/>
      <c r="S109" s="386"/>
      <c r="T109" s="390"/>
      <c r="V109" s="355"/>
    </row>
    <row r="110" spans="1:22" ht="27.75" customHeight="1">
      <c r="A110" s="723" t="s">
        <v>197</v>
      </c>
      <c r="B110" s="725"/>
      <c r="C110" s="314">
        <v>6</v>
      </c>
      <c r="D110" s="315">
        <f t="shared" si="6"/>
        <v>0.008379888268156424</v>
      </c>
      <c r="E110" s="406">
        <v>31.1</v>
      </c>
      <c r="F110" s="391">
        <f t="shared" si="7"/>
        <v>-2.305988857938715</v>
      </c>
      <c r="G110" s="383">
        <v>6</v>
      </c>
      <c r="H110" s="384">
        <f>SUM(G110/G111)</f>
        <v>0.008356545961002786</v>
      </c>
      <c r="I110" s="385">
        <v>4</v>
      </c>
      <c r="J110" s="384">
        <f>SUM(I110/I111)</f>
        <v>0.008830022075055188</v>
      </c>
      <c r="K110" s="408">
        <v>114</v>
      </c>
      <c r="L110" s="385">
        <v>2</v>
      </c>
      <c r="M110" s="384">
        <f>SUM(L110/L111)</f>
        <v>0.008</v>
      </c>
      <c r="N110" s="408">
        <v>41</v>
      </c>
      <c r="O110" s="778"/>
      <c r="P110" s="779"/>
      <c r="Q110" s="779"/>
      <c r="R110" s="779"/>
      <c r="S110" s="386"/>
      <c r="T110" s="390"/>
      <c r="V110" s="361"/>
    </row>
    <row r="111" spans="1:20" ht="27.75" customHeight="1">
      <c r="A111" s="726" t="s">
        <v>218</v>
      </c>
      <c r="B111" s="725"/>
      <c r="C111" s="727">
        <f>C105+C106+C107+C108+C109+C110</f>
        <v>716</v>
      </c>
      <c r="D111" s="728"/>
      <c r="E111" s="780">
        <f>((E105*$C$81)+(E106*$C$82)+(E107*$C$83)+(E108*$C$84)+(E109*$C$85)+(E110*$C$86))/$C$87</f>
        <v>33.405988857938716</v>
      </c>
      <c r="F111" s="781"/>
      <c r="G111" s="782">
        <f>SUM(G105:G110)</f>
        <v>718</v>
      </c>
      <c r="H111" s="783"/>
      <c r="I111" s="735">
        <f>SUM(I105:I110)</f>
        <v>453</v>
      </c>
      <c r="J111" s="784"/>
      <c r="K111" s="736"/>
      <c r="L111" s="735">
        <f>SUM(L105:L110)</f>
        <v>250</v>
      </c>
      <c r="M111" s="784"/>
      <c r="N111" s="736"/>
      <c r="O111" s="778"/>
      <c r="P111" s="779"/>
      <c r="Q111" s="779"/>
      <c r="R111" s="779"/>
      <c r="S111" s="386"/>
      <c r="T111" s="367"/>
    </row>
    <row r="112" spans="1:20" ht="22.5" customHeight="1">
      <c r="A112" s="340" t="s">
        <v>212</v>
      </c>
      <c r="B112" s="739" t="s">
        <v>213</v>
      </c>
      <c r="C112" s="739"/>
      <c r="D112" s="739"/>
      <c r="E112" s="739"/>
      <c r="F112" s="739"/>
      <c r="G112" s="739"/>
      <c r="H112" s="739"/>
      <c r="I112" s="739"/>
      <c r="J112" s="739"/>
      <c r="K112" s="739"/>
      <c r="L112" s="739"/>
      <c r="M112" s="739"/>
      <c r="N112" s="739"/>
      <c r="O112" s="739"/>
      <c r="P112" s="739"/>
      <c r="Q112" s="739"/>
      <c r="R112" s="739"/>
      <c r="S112" s="739"/>
      <c r="T112" s="399"/>
    </row>
    <row r="113" spans="1:20" ht="11.25" customHeight="1">
      <c r="A113" s="340"/>
      <c r="B113" s="341"/>
      <c r="C113" s="341"/>
      <c r="D113" s="341"/>
      <c r="E113" s="341"/>
      <c r="F113" s="341"/>
      <c r="G113" s="341"/>
      <c r="H113" s="341"/>
      <c r="I113" s="341"/>
      <c r="J113" s="341"/>
      <c r="K113" s="341"/>
      <c r="L113" s="341"/>
      <c r="M113" s="341"/>
      <c r="N113" s="341"/>
      <c r="O113" s="341"/>
      <c r="P113" s="341"/>
      <c r="Q113" s="341"/>
      <c r="R113" s="341"/>
      <c r="S113" s="341"/>
      <c r="T113" s="341"/>
    </row>
    <row r="114" spans="1:20" ht="27.75" customHeight="1">
      <c r="A114" s="791" t="s">
        <v>214</v>
      </c>
      <c r="B114" s="791"/>
      <c r="C114" s="791"/>
      <c r="D114" s="791"/>
      <c r="E114" s="791"/>
      <c r="F114" s="791"/>
      <c r="G114" s="791"/>
      <c r="H114" s="791"/>
      <c r="I114" s="791"/>
      <c r="J114" s="791"/>
      <c r="K114" s="791"/>
      <c r="L114" s="791"/>
      <c r="M114" s="791"/>
      <c r="N114" s="791"/>
      <c r="O114" s="791"/>
      <c r="P114" s="791"/>
      <c r="Q114" s="791"/>
      <c r="R114" s="791"/>
      <c r="S114" s="362"/>
      <c r="T114" s="362"/>
    </row>
    <row r="115" spans="1:18" ht="22.5" customHeight="1">
      <c r="A115" s="705"/>
      <c r="B115" s="705"/>
      <c r="C115" s="605" t="s">
        <v>139</v>
      </c>
      <c r="D115" s="605"/>
      <c r="E115" s="707" t="s">
        <v>140</v>
      </c>
      <c r="F115" s="708"/>
      <c r="G115" s="709" t="s">
        <v>141</v>
      </c>
      <c r="H115" s="708"/>
      <c r="I115" s="710" t="s">
        <v>142</v>
      </c>
      <c r="J115" s="708"/>
      <c r="K115" s="711" t="s">
        <v>143</v>
      </c>
      <c r="L115" s="708"/>
      <c r="M115" s="712" t="s">
        <v>144</v>
      </c>
      <c r="N115" s="708"/>
      <c r="O115" s="713" t="s">
        <v>145</v>
      </c>
      <c r="P115" s="708"/>
      <c r="Q115" s="786"/>
      <c r="R115" s="787"/>
    </row>
    <row r="116" spans="1:17" ht="7.5" customHeight="1">
      <c r="A116" s="706"/>
      <c r="B116" s="706"/>
      <c r="D116" s="11"/>
      <c r="E116" s="392"/>
      <c r="F116" s="392"/>
      <c r="H116" s="11"/>
      <c r="J116" s="11"/>
      <c r="K116" s="11"/>
      <c r="L116" s="11"/>
      <c r="M116" s="362"/>
      <c r="N116" s="363"/>
      <c r="O116" s="363"/>
      <c r="P116" s="363"/>
      <c r="Q116" s="363"/>
    </row>
    <row r="117" spans="1:20" ht="18.75" customHeight="1">
      <c r="A117" s="717" t="s">
        <v>219</v>
      </c>
      <c r="B117" s="717"/>
      <c r="C117" s="719" t="s">
        <v>148</v>
      </c>
      <c r="D117" s="721" t="s">
        <v>149</v>
      </c>
      <c r="E117" s="765" t="s">
        <v>150</v>
      </c>
      <c r="F117" s="766"/>
      <c r="G117" s="766"/>
      <c r="H117" s="766"/>
      <c r="I117" s="766"/>
      <c r="J117" s="766"/>
      <c r="K117" s="766"/>
      <c r="L117" s="766"/>
      <c r="M117" s="766"/>
      <c r="N117" s="766"/>
      <c r="O117" s="766"/>
      <c r="P117" s="767"/>
      <c r="Q117" s="378"/>
      <c r="R117" s="339"/>
      <c r="S117" s="339"/>
      <c r="T117" s="339"/>
    </row>
    <row r="118" spans="1:20" ht="18.75" customHeight="1">
      <c r="A118" s="717"/>
      <c r="B118" s="717"/>
      <c r="C118" s="719"/>
      <c r="D118" s="721"/>
      <c r="E118" s="723" t="s">
        <v>222</v>
      </c>
      <c r="F118" s="723"/>
      <c r="G118" s="723" t="s">
        <v>223</v>
      </c>
      <c r="H118" s="723"/>
      <c r="I118" s="788" t="s">
        <v>224</v>
      </c>
      <c r="J118" s="789"/>
      <c r="K118" s="724" t="s">
        <v>225</v>
      </c>
      <c r="L118" s="724"/>
      <c r="M118" s="723" t="s">
        <v>226</v>
      </c>
      <c r="N118" s="723"/>
      <c r="O118" s="724" t="s">
        <v>156</v>
      </c>
      <c r="P118" s="724"/>
      <c r="Q118" s="397"/>
      <c r="R118" s="398"/>
      <c r="S118" s="398"/>
      <c r="T118" s="398"/>
    </row>
    <row r="119" spans="1:20" ht="33.75" customHeight="1">
      <c r="A119" s="717"/>
      <c r="B119" s="717"/>
      <c r="C119" s="719"/>
      <c r="D119" s="721"/>
      <c r="E119" s="309" t="s">
        <v>158</v>
      </c>
      <c r="F119" s="310" t="s">
        <v>159</v>
      </c>
      <c r="G119" s="311" t="s">
        <v>158</v>
      </c>
      <c r="H119" s="312" t="s">
        <v>159</v>
      </c>
      <c r="I119" s="309" t="s">
        <v>158</v>
      </c>
      <c r="J119" s="310" t="s">
        <v>159</v>
      </c>
      <c r="K119" s="311" t="s">
        <v>158</v>
      </c>
      <c r="L119" s="312" t="s">
        <v>159</v>
      </c>
      <c r="M119" s="309" t="s">
        <v>160</v>
      </c>
      <c r="N119" s="310" t="s">
        <v>159</v>
      </c>
      <c r="O119" s="311" t="s">
        <v>158</v>
      </c>
      <c r="P119" s="312" t="s">
        <v>159</v>
      </c>
      <c r="Q119" s="381"/>
      <c r="R119" s="393"/>
      <c r="S119" s="393"/>
      <c r="T119" s="394"/>
    </row>
    <row r="120" spans="1:22" ht="28.5" customHeight="1">
      <c r="A120" s="723" t="s">
        <v>220</v>
      </c>
      <c r="B120" s="725"/>
      <c r="C120" s="395">
        <v>1199</v>
      </c>
      <c r="D120" s="315">
        <f>C120/$C$122</f>
        <v>0.6512764801738186</v>
      </c>
      <c r="E120" s="316">
        <v>0.567</v>
      </c>
      <c r="F120" s="328">
        <f>E120-$E$122</f>
        <v>0.005928299837045015</v>
      </c>
      <c r="G120" s="318">
        <v>0.59</v>
      </c>
      <c r="H120" s="321">
        <f>G120-$G$122</f>
        <v>0.019528517110266153</v>
      </c>
      <c r="I120" s="316">
        <v>0.585</v>
      </c>
      <c r="J120" s="328">
        <f>I120-$I$122</f>
        <v>0.003138511678435707</v>
      </c>
      <c r="K120" s="318">
        <v>0.569</v>
      </c>
      <c r="L120" s="322">
        <f>K120-$K$122</f>
        <v>0.00802064095600219</v>
      </c>
      <c r="M120" s="316">
        <v>0.568</v>
      </c>
      <c r="N120" s="317">
        <f>M120-$M$122</f>
        <v>-0.005579576317218948</v>
      </c>
      <c r="O120" s="318">
        <f>(E120+G120+I120+K120+M120)/5</f>
        <v>0.5758</v>
      </c>
      <c r="P120" s="322">
        <f>O120-$O$122</f>
        <v>0.006207278652905934</v>
      </c>
      <c r="Q120" s="396"/>
      <c r="R120" s="367"/>
      <c r="S120" s="386"/>
      <c r="T120" s="386"/>
      <c r="V120" s="351"/>
    </row>
    <row r="121" spans="1:22" ht="28.5" customHeight="1">
      <c r="A121" s="723" t="s">
        <v>221</v>
      </c>
      <c r="B121" s="725"/>
      <c r="C121" s="395">
        <v>642</v>
      </c>
      <c r="D121" s="315">
        <f>C121/$C$122</f>
        <v>0.34872351982618144</v>
      </c>
      <c r="E121" s="316">
        <v>0.55</v>
      </c>
      <c r="F121" s="317">
        <f>E121-$E$122</f>
        <v>-0.01107170016295489</v>
      </c>
      <c r="G121" s="318">
        <v>0.534</v>
      </c>
      <c r="H121" s="345">
        <f>G121-$G$122</f>
        <v>-0.036471482889733786</v>
      </c>
      <c r="I121" s="316">
        <v>0.576</v>
      </c>
      <c r="J121" s="317">
        <f>I121-$I$122</f>
        <v>-0.005861488321564301</v>
      </c>
      <c r="K121" s="318">
        <v>0.546</v>
      </c>
      <c r="L121" s="319">
        <f>K121-$K$122</f>
        <v>-0.01497935904399772</v>
      </c>
      <c r="M121" s="316">
        <v>0.584</v>
      </c>
      <c r="N121" s="321">
        <f>M121-$M$122</f>
        <v>0.010420423682781066</v>
      </c>
      <c r="O121" s="318">
        <f>(E121+G121+I121+K121+M121)/5</f>
        <v>0.558</v>
      </c>
      <c r="P121" s="319">
        <f>O121-$O$122</f>
        <v>-0.011592721347093993</v>
      </c>
      <c r="Q121" s="396"/>
      <c r="R121" s="367"/>
      <c r="S121" s="386"/>
      <c r="T121" s="388"/>
      <c r="V121" s="351"/>
    </row>
    <row r="122" spans="1:22" ht="28.5" customHeight="1">
      <c r="A122" s="723" t="s">
        <v>218</v>
      </c>
      <c r="B122" s="725"/>
      <c r="C122" s="727">
        <f>C120+C121</f>
        <v>1841</v>
      </c>
      <c r="D122" s="728"/>
      <c r="E122" s="729">
        <f>((E120*$C$120)+(E121*$C$121))/$C$122</f>
        <v>0.5610717001629549</v>
      </c>
      <c r="F122" s="730"/>
      <c r="G122" s="729">
        <f>((G120*$C$120)+(G121*$C$121))/$C$122</f>
        <v>0.5704714828897338</v>
      </c>
      <c r="H122" s="730"/>
      <c r="I122" s="731">
        <f>((I120*$C$120)+(I121*$C$121))/$C$122</f>
        <v>0.5818614883215643</v>
      </c>
      <c r="J122" s="732"/>
      <c r="K122" s="729">
        <f>((K120*$C$120)+(K121*$C$121))/$C$122</f>
        <v>0.5609793590439978</v>
      </c>
      <c r="L122" s="730"/>
      <c r="M122" s="733">
        <f>((M120*$C$120)+(M121*$C$121))/$C$122</f>
        <v>0.5735795763172189</v>
      </c>
      <c r="N122" s="734"/>
      <c r="O122" s="733">
        <f>((O120*$C$120)+(O121*$C$121))/$C$122</f>
        <v>0.569592721347094</v>
      </c>
      <c r="P122" s="734"/>
      <c r="Q122" s="396"/>
      <c r="R122" s="367"/>
      <c r="S122" s="386"/>
      <c r="T122" s="388"/>
      <c r="V122" s="355"/>
    </row>
    <row r="123" spans="1:20" ht="27" customHeight="1">
      <c r="A123" s="340" t="s">
        <v>212</v>
      </c>
      <c r="B123" s="790" t="s">
        <v>215</v>
      </c>
      <c r="C123" s="790"/>
      <c r="D123" s="790"/>
      <c r="E123" s="790"/>
      <c r="F123" s="790"/>
      <c r="G123" s="790"/>
      <c r="H123" s="790"/>
      <c r="I123" s="790"/>
      <c r="J123" s="790"/>
      <c r="K123" s="790"/>
      <c r="L123" s="790"/>
      <c r="M123" s="790"/>
      <c r="N123" s="790"/>
      <c r="O123" s="790"/>
      <c r="P123" s="790"/>
      <c r="Q123" s="790"/>
      <c r="R123" s="790"/>
      <c r="S123" s="790"/>
      <c r="T123" s="399"/>
    </row>
    <row r="124" ht="3" customHeight="1"/>
  </sheetData>
  <mergeCells count="197">
    <mergeCell ref="A120:B120"/>
    <mergeCell ref="O122:P122"/>
    <mergeCell ref="B112:S112"/>
    <mergeCell ref="A121:B121"/>
    <mergeCell ref="K118:L118"/>
    <mergeCell ref="M118:N118"/>
    <mergeCell ref="O118:P118"/>
    <mergeCell ref="A114:R114"/>
    <mergeCell ref="A115:B116"/>
    <mergeCell ref="C115:D115"/>
    <mergeCell ref="B123:S123"/>
    <mergeCell ref="G122:H122"/>
    <mergeCell ref="I122:J122"/>
    <mergeCell ref="K122:L122"/>
    <mergeCell ref="M122:N122"/>
    <mergeCell ref="A122:B122"/>
    <mergeCell ref="E122:F122"/>
    <mergeCell ref="C122:D122"/>
    <mergeCell ref="C111:D111"/>
    <mergeCell ref="O115:P115"/>
    <mergeCell ref="Q115:R115"/>
    <mergeCell ref="A117:B119"/>
    <mergeCell ref="C117:C119"/>
    <mergeCell ref="D117:D119"/>
    <mergeCell ref="E117:P117"/>
    <mergeCell ref="E118:F118"/>
    <mergeCell ref="G118:H118"/>
    <mergeCell ref="I118:J118"/>
    <mergeCell ref="E115:F115"/>
    <mergeCell ref="G115:H115"/>
    <mergeCell ref="I115:J115"/>
    <mergeCell ref="K115:L115"/>
    <mergeCell ref="M115:N115"/>
    <mergeCell ref="I111:K111"/>
    <mergeCell ref="Q103:T103"/>
    <mergeCell ref="L111:N111"/>
    <mergeCell ref="A105:B105"/>
    <mergeCell ref="O105:R111"/>
    <mergeCell ref="A106:B106"/>
    <mergeCell ref="A107:B107"/>
    <mergeCell ref="A108:B108"/>
    <mergeCell ref="A109:B109"/>
    <mergeCell ref="A110:B110"/>
    <mergeCell ref="A111:B111"/>
    <mergeCell ref="E111:F111"/>
    <mergeCell ref="G111:H111"/>
    <mergeCell ref="E101:F101"/>
    <mergeCell ref="A102:B104"/>
    <mergeCell ref="C102:C104"/>
    <mergeCell ref="D102:D104"/>
    <mergeCell ref="E102:N102"/>
    <mergeCell ref="E103:F103"/>
    <mergeCell ref="G103:H103"/>
    <mergeCell ref="I103:K103"/>
    <mergeCell ref="L103:N103"/>
    <mergeCell ref="B96:T96"/>
    <mergeCell ref="B97:T97"/>
    <mergeCell ref="A98:P98"/>
    <mergeCell ref="C100:D100"/>
    <mergeCell ref="E100:F100"/>
    <mergeCell ref="G100:H100"/>
    <mergeCell ref="I100:J100"/>
    <mergeCell ref="K100:L100"/>
    <mergeCell ref="M100:N100"/>
    <mergeCell ref="Q87:R87"/>
    <mergeCell ref="S87:T87"/>
    <mergeCell ref="A89:C89"/>
    <mergeCell ref="D89:F89"/>
    <mergeCell ref="G89:I89"/>
    <mergeCell ref="J89:L89"/>
    <mergeCell ref="M89:O89"/>
    <mergeCell ref="P89:R89"/>
    <mergeCell ref="S89:T89"/>
    <mergeCell ref="I87:J87"/>
    <mergeCell ref="K87:L87"/>
    <mergeCell ref="M87:N87"/>
    <mergeCell ref="O87:P87"/>
    <mergeCell ref="A87:B87"/>
    <mergeCell ref="C87:D87"/>
    <mergeCell ref="E87:F87"/>
    <mergeCell ref="G87:H87"/>
    <mergeCell ref="A83:B83"/>
    <mergeCell ref="A84:B84"/>
    <mergeCell ref="A85:B85"/>
    <mergeCell ref="A86:B86"/>
    <mergeCell ref="O79:P79"/>
    <mergeCell ref="Q79:T79"/>
    <mergeCell ref="A81:B81"/>
    <mergeCell ref="A82:B82"/>
    <mergeCell ref="E77:F77"/>
    <mergeCell ref="A78:B80"/>
    <mergeCell ref="C78:C80"/>
    <mergeCell ref="D78:D80"/>
    <mergeCell ref="E78:T78"/>
    <mergeCell ref="E79:F79"/>
    <mergeCell ref="G79:H79"/>
    <mergeCell ref="I79:J79"/>
    <mergeCell ref="K79:L79"/>
    <mergeCell ref="M79:N79"/>
    <mergeCell ref="K76:L76"/>
    <mergeCell ref="M76:N76"/>
    <mergeCell ref="O76:P76"/>
    <mergeCell ref="Q76:R76"/>
    <mergeCell ref="A75:I75"/>
    <mergeCell ref="C76:D76"/>
    <mergeCell ref="E76:F76"/>
    <mergeCell ref="G76:H76"/>
    <mergeCell ref="I76:J76"/>
    <mergeCell ref="B71:T71"/>
    <mergeCell ref="B72:T72"/>
    <mergeCell ref="B73:T73"/>
    <mergeCell ref="B74:T74"/>
    <mergeCell ref="O62:P62"/>
    <mergeCell ref="Q62:R62"/>
    <mergeCell ref="S62:T62"/>
    <mergeCell ref="A64:C64"/>
    <mergeCell ref="D64:F64"/>
    <mergeCell ref="G64:I64"/>
    <mergeCell ref="J64:L64"/>
    <mergeCell ref="M64:O64"/>
    <mergeCell ref="P64:R64"/>
    <mergeCell ref="S64:T64"/>
    <mergeCell ref="G62:H62"/>
    <mergeCell ref="I62:J62"/>
    <mergeCell ref="K62:L62"/>
    <mergeCell ref="M62:N62"/>
    <mergeCell ref="A61:B61"/>
    <mergeCell ref="A62:B62"/>
    <mergeCell ref="C62:D62"/>
    <mergeCell ref="E62:F62"/>
    <mergeCell ref="Q56:T56"/>
    <mergeCell ref="A58:B58"/>
    <mergeCell ref="A59:B59"/>
    <mergeCell ref="A60:B60"/>
    <mergeCell ref="A55:B57"/>
    <mergeCell ref="C55:C57"/>
    <mergeCell ref="D55:D57"/>
    <mergeCell ref="E55:T55"/>
    <mergeCell ref="E56:F56"/>
    <mergeCell ref="G56:H56"/>
    <mergeCell ref="I56:J56"/>
    <mergeCell ref="K56:L56"/>
    <mergeCell ref="M56:N56"/>
    <mergeCell ref="O56:P56"/>
    <mergeCell ref="B51:T51"/>
    <mergeCell ref="C53:D53"/>
    <mergeCell ref="E53:F53"/>
    <mergeCell ref="G53:H53"/>
    <mergeCell ref="I53:J53"/>
    <mergeCell ref="K53:L53"/>
    <mergeCell ref="M53:N53"/>
    <mergeCell ref="O53:P53"/>
    <mergeCell ref="Q53:R53"/>
    <mergeCell ref="O42:P42"/>
    <mergeCell ref="Q42:R42"/>
    <mergeCell ref="S42:T42"/>
    <mergeCell ref="A44:C44"/>
    <mergeCell ref="D44:F44"/>
    <mergeCell ref="G44:I44"/>
    <mergeCell ref="J44:L44"/>
    <mergeCell ref="M44:O44"/>
    <mergeCell ref="P44:R44"/>
    <mergeCell ref="S44:T44"/>
    <mergeCell ref="G42:H42"/>
    <mergeCell ref="I42:J42"/>
    <mergeCell ref="K42:L42"/>
    <mergeCell ref="M42:N42"/>
    <mergeCell ref="A41:B41"/>
    <mergeCell ref="A42:B42"/>
    <mergeCell ref="C42:D42"/>
    <mergeCell ref="E42:F42"/>
    <mergeCell ref="A37:B37"/>
    <mergeCell ref="A38:B38"/>
    <mergeCell ref="A39:B39"/>
    <mergeCell ref="A40:B40"/>
    <mergeCell ref="O33:P33"/>
    <mergeCell ref="Q33:T33"/>
    <mergeCell ref="A35:B35"/>
    <mergeCell ref="A36:B36"/>
    <mergeCell ref="E31:F31"/>
    <mergeCell ref="A32:B34"/>
    <mergeCell ref="C32:C34"/>
    <mergeCell ref="D32:D34"/>
    <mergeCell ref="E32:T32"/>
    <mergeCell ref="E33:F33"/>
    <mergeCell ref="G33:H33"/>
    <mergeCell ref="I33:J33"/>
    <mergeCell ref="K33:L33"/>
    <mergeCell ref="M33:N33"/>
    <mergeCell ref="K30:L30"/>
    <mergeCell ref="M30:N30"/>
    <mergeCell ref="O30:P30"/>
    <mergeCell ref="Q30:R30"/>
    <mergeCell ref="C30:D30"/>
    <mergeCell ref="E30:F30"/>
    <mergeCell ref="G30:H30"/>
    <mergeCell ref="I30:J30"/>
  </mergeCells>
  <printOptions/>
  <pageMargins left="0.7874015748031497" right="0.3937007874015748" top="0.5905511811023623" bottom="0.5118110236220472" header="0.5118110236220472" footer="0.511811023622047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sheetPr>
    <tabColor indexed="15"/>
  </sheetPr>
  <dimension ref="A1:CY39"/>
  <sheetViews>
    <sheetView showZeros="0" view="pageBreakPreview" zoomScaleNormal="90" zoomScaleSheetLayoutView="100" workbookViewId="0" topLeftCell="A1">
      <selection activeCell="AN8" sqref="AN8:AQ8"/>
    </sheetView>
  </sheetViews>
  <sheetFormatPr defaultColWidth="8.796875" defaultRowHeight="14.25"/>
  <cols>
    <col min="1" max="1" width="4.09765625" style="420" customWidth="1"/>
    <col min="2" max="2" width="0.4921875" style="0" customWidth="1"/>
    <col min="3" max="10" width="1.69921875" style="0" customWidth="1"/>
    <col min="11" max="11" width="0.4921875" style="0" customWidth="1"/>
    <col min="12" max="103" width="1.390625" style="0" customWidth="1"/>
    <col min="104" max="16384" width="1.203125" style="0" customWidth="1"/>
  </cols>
  <sheetData>
    <row r="1" spans="1:103" ht="20.25" customHeight="1">
      <c r="A1" s="956" t="s">
        <v>229</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957"/>
      <c r="AV1" s="957"/>
      <c r="AW1" s="957"/>
      <c r="AX1" s="957"/>
      <c r="AY1" s="957"/>
      <c r="AZ1" s="957"/>
      <c r="BA1" s="957"/>
      <c r="BB1" s="957"/>
      <c r="BC1" s="957"/>
      <c r="BD1" s="957"/>
      <c r="BE1" s="957"/>
      <c r="BF1" s="957"/>
      <c r="BG1" s="957"/>
      <c r="BH1" s="957"/>
      <c r="BI1" s="957"/>
      <c r="BJ1" s="957"/>
      <c r="BK1" s="957"/>
      <c r="BL1" s="957"/>
      <c r="BM1" s="957"/>
      <c r="BN1" s="957"/>
      <c r="BO1" s="957"/>
      <c r="BP1" s="957"/>
      <c r="BQ1" s="957"/>
      <c r="BR1" s="957"/>
      <c r="BS1" s="957"/>
      <c r="BT1" s="957"/>
      <c r="BU1" s="957"/>
      <c r="BV1" s="957"/>
      <c r="BW1" s="957"/>
      <c r="BX1" s="957"/>
      <c r="BY1" s="957"/>
      <c r="BZ1" s="957"/>
      <c r="CA1" s="957"/>
      <c r="CB1" s="409"/>
      <c r="CC1" s="409"/>
      <c r="CD1" s="409"/>
      <c r="CE1" s="409"/>
      <c r="CF1" s="907"/>
      <c r="CG1" s="907"/>
      <c r="CH1" s="907"/>
      <c r="CI1" s="907"/>
      <c r="CJ1" s="907"/>
      <c r="CK1" s="907"/>
      <c r="CL1" s="907"/>
      <c r="CM1" s="907"/>
      <c r="CN1" s="907"/>
      <c r="CO1" s="907"/>
      <c r="CP1" s="907"/>
      <c r="CQ1" s="907"/>
      <c r="CR1" s="907"/>
      <c r="CS1" s="907"/>
      <c r="CT1" s="907"/>
      <c r="CU1" s="907"/>
      <c r="CV1" s="907"/>
      <c r="CW1" s="907"/>
      <c r="CX1" s="907"/>
      <c r="CY1" s="907"/>
    </row>
    <row r="2" spans="1:103" ht="6.75" customHeight="1" thickBot="1">
      <c r="A2" s="41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10"/>
      <c r="CG2" s="410"/>
      <c r="CH2" s="410"/>
      <c r="CI2" s="410"/>
      <c r="CJ2" s="410"/>
      <c r="CK2" s="410"/>
      <c r="CL2" s="410"/>
      <c r="CM2" s="410"/>
      <c r="CN2" s="410"/>
      <c r="CO2" s="410"/>
      <c r="CP2" s="410"/>
      <c r="CQ2" s="410"/>
      <c r="CR2" s="410"/>
      <c r="CS2" s="410"/>
      <c r="CT2" s="410"/>
      <c r="CU2" s="410"/>
      <c r="CV2" s="410"/>
      <c r="CW2" s="410"/>
      <c r="CX2" s="410"/>
      <c r="CY2" s="410"/>
    </row>
    <row r="3" spans="1:103" ht="25.5" customHeight="1">
      <c r="A3" s="842" t="s">
        <v>230</v>
      </c>
      <c r="B3" s="843"/>
      <c r="C3" s="843"/>
      <c r="D3" s="843"/>
      <c r="E3" s="843"/>
      <c r="F3" s="843"/>
      <c r="G3" s="843"/>
      <c r="H3" s="843"/>
      <c r="I3" s="843"/>
      <c r="J3" s="843"/>
      <c r="K3" s="412"/>
      <c r="L3" s="815" t="s">
        <v>231</v>
      </c>
      <c r="M3" s="816"/>
      <c r="N3" s="816"/>
      <c r="O3" s="816"/>
      <c r="P3" s="816"/>
      <c r="Q3" s="816"/>
      <c r="R3" s="816"/>
      <c r="S3" s="816"/>
      <c r="T3" s="816"/>
      <c r="U3" s="816"/>
      <c r="V3" s="816"/>
      <c r="W3" s="816"/>
      <c r="X3" s="816"/>
      <c r="Y3" s="816"/>
      <c r="Z3" s="816"/>
      <c r="AA3" s="816"/>
      <c r="AB3" s="816"/>
      <c r="AC3" s="816"/>
      <c r="AD3" s="816"/>
      <c r="AE3" s="816"/>
      <c r="AF3" s="816"/>
      <c r="AG3" s="816"/>
      <c r="AH3" s="816"/>
      <c r="AI3" s="817"/>
      <c r="AJ3" s="816" t="s">
        <v>232</v>
      </c>
      <c r="AK3" s="816"/>
      <c r="AL3" s="816"/>
      <c r="AM3" s="816"/>
      <c r="AN3" s="816"/>
      <c r="AO3" s="816"/>
      <c r="AP3" s="816"/>
      <c r="AQ3" s="816"/>
      <c r="AR3" s="816"/>
      <c r="AS3" s="816"/>
      <c r="AT3" s="816"/>
      <c r="AU3" s="816"/>
      <c r="AV3" s="816"/>
      <c r="AW3" s="816"/>
      <c r="AX3" s="816"/>
      <c r="AY3" s="816"/>
      <c r="AZ3" s="816"/>
      <c r="BA3" s="816"/>
      <c r="BB3" s="816"/>
      <c r="BC3" s="816"/>
      <c r="BD3" s="816"/>
      <c r="BE3" s="816"/>
      <c r="BF3" s="816"/>
      <c r="BG3" s="816"/>
      <c r="BH3" s="815" t="s">
        <v>233</v>
      </c>
      <c r="BI3" s="816"/>
      <c r="BJ3" s="816"/>
      <c r="BK3" s="816"/>
      <c r="BL3" s="816"/>
      <c r="BM3" s="816"/>
      <c r="BN3" s="816"/>
      <c r="BO3" s="816"/>
      <c r="BP3" s="816"/>
      <c r="BQ3" s="816"/>
      <c r="BR3" s="816"/>
      <c r="BS3" s="816"/>
      <c r="BT3" s="816"/>
      <c r="BU3" s="816"/>
      <c r="BV3" s="816"/>
      <c r="BW3" s="816"/>
      <c r="BX3" s="816"/>
      <c r="BY3" s="816"/>
      <c r="BZ3" s="816"/>
      <c r="CA3" s="816"/>
      <c r="CB3" s="816"/>
      <c r="CC3" s="816"/>
      <c r="CD3" s="816"/>
      <c r="CE3" s="817"/>
      <c r="CF3" s="792" t="s">
        <v>234</v>
      </c>
      <c r="CG3" s="793"/>
      <c r="CH3" s="793"/>
      <c r="CI3" s="793"/>
      <c r="CJ3" s="793"/>
      <c r="CK3" s="793"/>
      <c r="CL3" s="793"/>
      <c r="CM3" s="793"/>
      <c r="CN3" s="793"/>
      <c r="CO3" s="793"/>
      <c r="CP3" s="793"/>
      <c r="CQ3" s="793"/>
      <c r="CR3" s="793"/>
      <c r="CS3" s="793"/>
      <c r="CT3" s="793"/>
      <c r="CU3" s="793"/>
      <c r="CV3" s="793"/>
      <c r="CW3" s="793"/>
      <c r="CX3" s="793"/>
      <c r="CY3" s="794"/>
    </row>
    <row r="4" spans="1:103" ht="20.25" customHeight="1">
      <c r="A4" s="844" t="s">
        <v>235</v>
      </c>
      <c r="B4" s="813"/>
      <c r="C4" s="813"/>
      <c r="D4" s="813"/>
      <c r="E4" s="813"/>
      <c r="F4" s="813"/>
      <c r="G4" s="813"/>
      <c r="H4" s="813"/>
      <c r="I4" s="813"/>
      <c r="J4" s="813"/>
      <c r="K4" s="841"/>
      <c r="L4" s="844" t="s">
        <v>236</v>
      </c>
      <c r="M4" s="813"/>
      <c r="N4" s="813"/>
      <c r="O4" s="841"/>
      <c r="P4" s="819" t="s">
        <v>237</v>
      </c>
      <c r="Q4" s="819"/>
      <c r="R4" s="819"/>
      <c r="S4" s="819"/>
      <c r="T4" s="819" t="s">
        <v>238</v>
      </c>
      <c r="U4" s="819"/>
      <c r="V4" s="819"/>
      <c r="W4" s="819"/>
      <c r="X4" s="820" t="s">
        <v>239</v>
      </c>
      <c r="Y4" s="813"/>
      <c r="Z4" s="813"/>
      <c r="AA4" s="813"/>
      <c r="AB4" s="813" t="s">
        <v>240</v>
      </c>
      <c r="AC4" s="813"/>
      <c r="AD4" s="813"/>
      <c r="AE4" s="813"/>
      <c r="AF4" s="813" t="s">
        <v>241</v>
      </c>
      <c r="AG4" s="813"/>
      <c r="AH4" s="813"/>
      <c r="AI4" s="814"/>
      <c r="AJ4" s="820" t="s">
        <v>236</v>
      </c>
      <c r="AK4" s="813"/>
      <c r="AL4" s="813"/>
      <c r="AM4" s="841"/>
      <c r="AN4" s="819" t="s">
        <v>237</v>
      </c>
      <c r="AO4" s="819"/>
      <c r="AP4" s="819"/>
      <c r="AQ4" s="819"/>
      <c r="AR4" s="819" t="s">
        <v>238</v>
      </c>
      <c r="AS4" s="819"/>
      <c r="AT4" s="819"/>
      <c r="AU4" s="819"/>
      <c r="AV4" s="820" t="s">
        <v>239</v>
      </c>
      <c r="AW4" s="813"/>
      <c r="AX4" s="813"/>
      <c r="AY4" s="841"/>
      <c r="AZ4" s="813" t="s">
        <v>240</v>
      </c>
      <c r="BA4" s="813"/>
      <c r="BB4" s="813"/>
      <c r="BC4" s="813"/>
      <c r="BD4" s="813" t="s">
        <v>241</v>
      </c>
      <c r="BE4" s="813"/>
      <c r="BF4" s="813"/>
      <c r="BG4" s="841"/>
      <c r="BH4" s="844" t="s">
        <v>236</v>
      </c>
      <c r="BI4" s="813"/>
      <c r="BJ4" s="813"/>
      <c r="BK4" s="841"/>
      <c r="BL4" s="819" t="s">
        <v>237</v>
      </c>
      <c r="BM4" s="819"/>
      <c r="BN4" s="819"/>
      <c r="BO4" s="819"/>
      <c r="BP4" s="819" t="s">
        <v>238</v>
      </c>
      <c r="BQ4" s="819"/>
      <c r="BR4" s="819"/>
      <c r="BS4" s="819"/>
      <c r="BT4" s="820" t="s">
        <v>239</v>
      </c>
      <c r="BU4" s="813"/>
      <c r="BV4" s="813"/>
      <c r="BW4" s="813"/>
      <c r="BX4" s="813" t="s">
        <v>240</v>
      </c>
      <c r="BY4" s="813"/>
      <c r="BZ4" s="813"/>
      <c r="CA4" s="813"/>
      <c r="CB4" s="813" t="s">
        <v>241</v>
      </c>
      <c r="CC4" s="813"/>
      <c r="CD4" s="813"/>
      <c r="CE4" s="814"/>
      <c r="CF4" s="820" t="s">
        <v>236</v>
      </c>
      <c r="CG4" s="813"/>
      <c r="CH4" s="813"/>
      <c r="CI4" s="841"/>
      <c r="CJ4" s="819" t="s">
        <v>237</v>
      </c>
      <c r="CK4" s="819"/>
      <c r="CL4" s="819"/>
      <c r="CM4" s="819"/>
      <c r="CN4" s="819" t="s">
        <v>238</v>
      </c>
      <c r="CO4" s="819"/>
      <c r="CP4" s="819"/>
      <c r="CQ4" s="819"/>
      <c r="CR4" s="820" t="s">
        <v>239</v>
      </c>
      <c r="CS4" s="813"/>
      <c r="CT4" s="813"/>
      <c r="CU4" s="813"/>
      <c r="CV4" s="813" t="s">
        <v>240</v>
      </c>
      <c r="CW4" s="813"/>
      <c r="CX4" s="813"/>
      <c r="CY4" s="814"/>
    </row>
    <row r="5" spans="1:103" ht="17.25" customHeight="1">
      <c r="A5" s="873" t="s">
        <v>242</v>
      </c>
      <c r="B5" s="413"/>
      <c r="C5" s="845" t="s">
        <v>243</v>
      </c>
      <c r="D5" s="845"/>
      <c r="E5" s="845"/>
      <c r="F5" s="845"/>
      <c r="G5" s="845"/>
      <c r="H5" s="845"/>
      <c r="I5" s="845"/>
      <c r="J5" s="845"/>
      <c r="K5" s="414"/>
      <c r="L5" s="885">
        <f aca="true" t="shared" si="0" ref="L5:L10">L13+L20+L27</f>
        <v>0</v>
      </c>
      <c r="M5" s="822"/>
      <c r="N5" s="822"/>
      <c r="O5" s="856"/>
      <c r="P5" s="818">
        <f aca="true" t="shared" si="1" ref="P5:P10">P13+P20+P27</f>
        <v>2</v>
      </c>
      <c r="Q5" s="818"/>
      <c r="R5" s="818"/>
      <c r="S5" s="818"/>
      <c r="T5" s="818">
        <f aca="true" t="shared" si="2" ref="T5:T10">T13+T20+T27</f>
        <v>0</v>
      </c>
      <c r="U5" s="818"/>
      <c r="V5" s="818"/>
      <c r="W5" s="818"/>
      <c r="X5" s="821">
        <f aca="true" t="shared" si="3" ref="X5:X10">X13+X20+X27</f>
        <v>0</v>
      </c>
      <c r="Y5" s="822"/>
      <c r="Z5" s="822"/>
      <c r="AA5" s="822"/>
      <c r="AB5" s="822">
        <f aca="true" t="shared" si="4" ref="AB5:AB10">SUM(L5:AA5)</f>
        <v>2</v>
      </c>
      <c r="AC5" s="822"/>
      <c r="AD5" s="822"/>
      <c r="AE5" s="822"/>
      <c r="AF5" s="835">
        <f aca="true" t="shared" si="5" ref="AF5:AF11">AB5/CV5</f>
        <v>0.05263157894736842</v>
      </c>
      <c r="AG5" s="836"/>
      <c r="AH5" s="836"/>
      <c r="AI5" s="837"/>
      <c r="AJ5" s="885">
        <f aca="true" t="shared" si="6" ref="AJ5:AJ10">AJ13+AJ20+AJ27</f>
        <v>10</v>
      </c>
      <c r="AK5" s="822"/>
      <c r="AL5" s="822"/>
      <c r="AM5" s="856"/>
      <c r="AN5" s="818">
        <f aca="true" t="shared" si="7" ref="AN5:AN10">AN13+AN20+AN27</f>
        <v>1</v>
      </c>
      <c r="AO5" s="818"/>
      <c r="AP5" s="818"/>
      <c r="AQ5" s="818"/>
      <c r="AR5" s="818">
        <f aca="true" t="shared" si="8" ref="AR5:AR10">AR13+AR20+AR27</f>
        <v>0</v>
      </c>
      <c r="AS5" s="818"/>
      <c r="AT5" s="818"/>
      <c r="AU5" s="818"/>
      <c r="AV5" s="818">
        <f aca="true" t="shared" si="9" ref="AV5:AV10">AV13+AV20+AV27</f>
        <v>0</v>
      </c>
      <c r="AW5" s="818"/>
      <c r="AX5" s="818"/>
      <c r="AY5" s="884"/>
      <c r="AZ5" s="822">
        <f aca="true" t="shared" si="10" ref="AZ5:AZ10">SUM(AJ5:AY5)</f>
        <v>11</v>
      </c>
      <c r="BA5" s="822"/>
      <c r="BB5" s="822"/>
      <c r="BC5" s="822"/>
      <c r="BD5" s="835">
        <f aca="true" t="shared" si="11" ref="BD5:BD11">AZ5/CV5</f>
        <v>0.2894736842105263</v>
      </c>
      <c r="BE5" s="836"/>
      <c r="BF5" s="836"/>
      <c r="BG5" s="836"/>
      <c r="BH5" s="885">
        <f aca="true" t="shared" si="12" ref="BH5:BH10">BH13+BH20+BH27</f>
        <v>22</v>
      </c>
      <c r="BI5" s="822"/>
      <c r="BJ5" s="822"/>
      <c r="BK5" s="856"/>
      <c r="BL5" s="818">
        <f aca="true" t="shared" si="13" ref="BL5:BL10">BL13+BL20+BL27</f>
        <v>3</v>
      </c>
      <c r="BM5" s="818"/>
      <c r="BN5" s="818"/>
      <c r="BO5" s="818"/>
      <c r="BP5" s="818">
        <f aca="true" t="shared" si="14" ref="BP5:BP10">BP13+BP20+BP27</f>
        <v>0</v>
      </c>
      <c r="BQ5" s="818"/>
      <c r="BR5" s="818"/>
      <c r="BS5" s="818"/>
      <c r="BT5" s="821"/>
      <c r="BU5" s="822"/>
      <c r="BV5" s="822"/>
      <c r="BW5" s="822"/>
      <c r="BX5" s="822">
        <f aca="true" t="shared" si="15" ref="BX5:BX10">SUM(BH5:BW5)</f>
        <v>25</v>
      </c>
      <c r="BY5" s="822"/>
      <c r="BZ5" s="822"/>
      <c r="CA5" s="822"/>
      <c r="CB5" s="810">
        <f aca="true" t="shared" si="16" ref="CB5:CB11">BX5/CV5</f>
        <v>0.6578947368421053</v>
      </c>
      <c r="CC5" s="811"/>
      <c r="CD5" s="811"/>
      <c r="CE5" s="812"/>
      <c r="CF5" s="885">
        <f aca="true" t="shared" si="17" ref="CF5:CF10">CF13+CF20+CF27</f>
        <v>32</v>
      </c>
      <c r="CG5" s="822"/>
      <c r="CH5" s="822"/>
      <c r="CI5" s="856"/>
      <c r="CJ5" s="818">
        <f aca="true" t="shared" si="18" ref="CJ5:CJ10">CJ13+CJ20+CJ27</f>
        <v>6</v>
      </c>
      <c r="CK5" s="818"/>
      <c r="CL5" s="818"/>
      <c r="CM5" s="818"/>
      <c r="CN5" s="818">
        <f aca="true" t="shared" si="19" ref="CN5:CN10">CN13+CN20+CN27</f>
        <v>0</v>
      </c>
      <c r="CO5" s="818"/>
      <c r="CP5" s="818"/>
      <c r="CQ5" s="818"/>
      <c r="CR5" s="818">
        <f aca="true" t="shared" si="20" ref="CR5:CR10">CR13+CR20+CR27</f>
        <v>0</v>
      </c>
      <c r="CS5" s="818"/>
      <c r="CT5" s="818"/>
      <c r="CU5" s="884"/>
      <c r="CV5" s="856">
        <f aca="true" t="shared" si="21" ref="CV5:CV10">AB5+AZ5+BX5</f>
        <v>38</v>
      </c>
      <c r="CW5" s="855"/>
      <c r="CX5" s="855"/>
      <c r="CY5" s="857"/>
    </row>
    <row r="6" spans="1:103" ht="17.25" customHeight="1">
      <c r="A6" s="874"/>
      <c r="B6" s="415"/>
      <c r="C6" s="846" t="s">
        <v>244</v>
      </c>
      <c r="D6" s="846"/>
      <c r="E6" s="846"/>
      <c r="F6" s="846"/>
      <c r="G6" s="846"/>
      <c r="H6" s="846"/>
      <c r="I6" s="846"/>
      <c r="J6" s="846"/>
      <c r="K6" s="416"/>
      <c r="L6" s="847">
        <f t="shared" si="0"/>
        <v>1</v>
      </c>
      <c r="M6" s="848"/>
      <c r="N6" s="848"/>
      <c r="O6" s="849"/>
      <c r="P6" s="865">
        <f t="shared" si="1"/>
        <v>1</v>
      </c>
      <c r="Q6" s="865"/>
      <c r="R6" s="865"/>
      <c r="S6" s="865"/>
      <c r="T6" s="865">
        <f t="shared" si="2"/>
        <v>0</v>
      </c>
      <c r="U6" s="865"/>
      <c r="V6" s="865"/>
      <c r="W6" s="865"/>
      <c r="X6" s="866">
        <f t="shared" si="3"/>
        <v>0</v>
      </c>
      <c r="Y6" s="848"/>
      <c r="Z6" s="848"/>
      <c r="AA6" s="848"/>
      <c r="AB6" s="848">
        <f t="shared" si="4"/>
        <v>2</v>
      </c>
      <c r="AC6" s="848"/>
      <c r="AD6" s="848"/>
      <c r="AE6" s="848"/>
      <c r="AF6" s="832">
        <f t="shared" si="5"/>
        <v>0.058823529411764705</v>
      </c>
      <c r="AG6" s="833"/>
      <c r="AH6" s="833"/>
      <c r="AI6" s="834"/>
      <c r="AJ6" s="847">
        <f t="shared" si="6"/>
        <v>3</v>
      </c>
      <c r="AK6" s="848"/>
      <c r="AL6" s="848"/>
      <c r="AM6" s="849"/>
      <c r="AN6" s="865">
        <f t="shared" si="7"/>
        <v>0</v>
      </c>
      <c r="AO6" s="865"/>
      <c r="AP6" s="865"/>
      <c r="AQ6" s="865"/>
      <c r="AR6" s="865">
        <f t="shared" si="8"/>
        <v>0</v>
      </c>
      <c r="AS6" s="865"/>
      <c r="AT6" s="865"/>
      <c r="AU6" s="865"/>
      <c r="AV6" s="865">
        <f t="shared" si="9"/>
        <v>0</v>
      </c>
      <c r="AW6" s="865"/>
      <c r="AX6" s="865"/>
      <c r="AY6" s="877"/>
      <c r="AZ6" s="848">
        <f t="shared" si="10"/>
        <v>3</v>
      </c>
      <c r="BA6" s="848"/>
      <c r="BB6" s="848"/>
      <c r="BC6" s="848"/>
      <c r="BD6" s="832">
        <f t="shared" si="11"/>
        <v>0.08823529411764706</v>
      </c>
      <c r="BE6" s="833"/>
      <c r="BF6" s="833"/>
      <c r="BG6" s="833"/>
      <c r="BH6" s="847">
        <f t="shared" si="12"/>
        <v>27</v>
      </c>
      <c r="BI6" s="848"/>
      <c r="BJ6" s="848"/>
      <c r="BK6" s="849"/>
      <c r="BL6" s="865">
        <f t="shared" si="13"/>
        <v>2</v>
      </c>
      <c r="BM6" s="865"/>
      <c r="BN6" s="865"/>
      <c r="BO6" s="865"/>
      <c r="BP6" s="865">
        <f t="shared" si="14"/>
        <v>0</v>
      </c>
      <c r="BQ6" s="865"/>
      <c r="BR6" s="865"/>
      <c r="BS6" s="865"/>
      <c r="BT6" s="866"/>
      <c r="BU6" s="848"/>
      <c r="BV6" s="848"/>
      <c r="BW6" s="848"/>
      <c r="BX6" s="848">
        <f t="shared" si="15"/>
        <v>29</v>
      </c>
      <c r="BY6" s="848"/>
      <c r="BZ6" s="848"/>
      <c r="CA6" s="848"/>
      <c r="CB6" s="798">
        <f t="shared" si="16"/>
        <v>0.8529411764705882</v>
      </c>
      <c r="CC6" s="799"/>
      <c r="CD6" s="799"/>
      <c r="CE6" s="800"/>
      <c r="CF6" s="847">
        <f t="shared" si="17"/>
        <v>31</v>
      </c>
      <c r="CG6" s="848"/>
      <c r="CH6" s="848"/>
      <c r="CI6" s="849"/>
      <c r="CJ6" s="865">
        <f t="shared" si="18"/>
        <v>3</v>
      </c>
      <c r="CK6" s="865"/>
      <c r="CL6" s="865"/>
      <c r="CM6" s="865"/>
      <c r="CN6" s="865">
        <f t="shared" si="19"/>
        <v>0</v>
      </c>
      <c r="CO6" s="865"/>
      <c r="CP6" s="865"/>
      <c r="CQ6" s="865"/>
      <c r="CR6" s="865">
        <f t="shared" si="20"/>
        <v>0</v>
      </c>
      <c r="CS6" s="865"/>
      <c r="CT6" s="865"/>
      <c r="CU6" s="877"/>
      <c r="CV6" s="849">
        <f t="shared" si="21"/>
        <v>34</v>
      </c>
      <c r="CW6" s="850"/>
      <c r="CX6" s="850"/>
      <c r="CY6" s="851"/>
    </row>
    <row r="7" spans="1:103" ht="17.25" customHeight="1">
      <c r="A7" s="874"/>
      <c r="B7" s="415"/>
      <c r="C7" s="846" t="s">
        <v>245</v>
      </c>
      <c r="D7" s="846"/>
      <c r="E7" s="846"/>
      <c r="F7" s="846"/>
      <c r="G7" s="846"/>
      <c r="H7" s="846"/>
      <c r="I7" s="846"/>
      <c r="J7" s="846"/>
      <c r="K7" s="416"/>
      <c r="L7" s="847">
        <f t="shared" si="0"/>
        <v>1</v>
      </c>
      <c r="M7" s="848"/>
      <c r="N7" s="848"/>
      <c r="O7" s="849"/>
      <c r="P7" s="865">
        <f t="shared" si="1"/>
        <v>1</v>
      </c>
      <c r="Q7" s="865"/>
      <c r="R7" s="865"/>
      <c r="S7" s="865"/>
      <c r="T7" s="865">
        <f t="shared" si="2"/>
        <v>0</v>
      </c>
      <c r="U7" s="865"/>
      <c r="V7" s="865"/>
      <c r="W7" s="865"/>
      <c r="X7" s="866">
        <f t="shared" si="3"/>
        <v>1</v>
      </c>
      <c r="Y7" s="848"/>
      <c r="Z7" s="848"/>
      <c r="AA7" s="848"/>
      <c r="AB7" s="848">
        <f t="shared" si="4"/>
        <v>3</v>
      </c>
      <c r="AC7" s="848"/>
      <c r="AD7" s="848"/>
      <c r="AE7" s="848"/>
      <c r="AF7" s="832">
        <f t="shared" si="5"/>
        <v>0.06976744186046512</v>
      </c>
      <c r="AG7" s="833"/>
      <c r="AH7" s="833"/>
      <c r="AI7" s="834"/>
      <c r="AJ7" s="847">
        <f t="shared" si="6"/>
        <v>10</v>
      </c>
      <c r="AK7" s="848"/>
      <c r="AL7" s="848"/>
      <c r="AM7" s="849"/>
      <c r="AN7" s="865">
        <f t="shared" si="7"/>
        <v>1</v>
      </c>
      <c r="AO7" s="865"/>
      <c r="AP7" s="865"/>
      <c r="AQ7" s="865"/>
      <c r="AR7" s="865">
        <f t="shared" si="8"/>
        <v>1</v>
      </c>
      <c r="AS7" s="865"/>
      <c r="AT7" s="865"/>
      <c r="AU7" s="865"/>
      <c r="AV7" s="865">
        <f t="shared" si="9"/>
        <v>2</v>
      </c>
      <c r="AW7" s="865"/>
      <c r="AX7" s="865"/>
      <c r="AY7" s="877"/>
      <c r="AZ7" s="848">
        <f t="shared" si="10"/>
        <v>14</v>
      </c>
      <c r="BA7" s="848"/>
      <c r="BB7" s="848"/>
      <c r="BC7" s="848"/>
      <c r="BD7" s="832">
        <f t="shared" si="11"/>
        <v>0.32558139534883723</v>
      </c>
      <c r="BE7" s="833"/>
      <c r="BF7" s="833"/>
      <c r="BG7" s="833"/>
      <c r="BH7" s="847">
        <f t="shared" si="12"/>
        <v>22</v>
      </c>
      <c r="BI7" s="848"/>
      <c r="BJ7" s="848"/>
      <c r="BK7" s="849"/>
      <c r="BL7" s="865">
        <f t="shared" si="13"/>
        <v>3</v>
      </c>
      <c r="BM7" s="865"/>
      <c r="BN7" s="865"/>
      <c r="BO7" s="865"/>
      <c r="BP7" s="865">
        <f t="shared" si="14"/>
        <v>1</v>
      </c>
      <c r="BQ7" s="865"/>
      <c r="BR7" s="865"/>
      <c r="BS7" s="865"/>
      <c r="BT7" s="866"/>
      <c r="BU7" s="848"/>
      <c r="BV7" s="848"/>
      <c r="BW7" s="848"/>
      <c r="BX7" s="848">
        <f t="shared" si="15"/>
        <v>26</v>
      </c>
      <c r="BY7" s="848"/>
      <c r="BZ7" s="848"/>
      <c r="CA7" s="848"/>
      <c r="CB7" s="798">
        <f t="shared" si="16"/>
        <v>0.6046511627906976</v>
      </c>
      <c r="CC7" s="799"/>
      <c r="CD7" s="799"/>
      <c r="CE7" s="800"/>
      <c r="CF7" s="847">
        <f t="shared" si="17"/>
        <v>33</v>
      </c>
      <c r="CG7" s="848"/>
      <c r="CH7" s="848"/>
      <c r="CI7" s="849"/>
      <c r="CJ7" s="865">
        <f t="shared" si="18"/>
        <v>5</v>
      </c>
      <c r="CK7" s="865"/>
      <c r="CL7" s="865"/>
      <c r="CM7" s="865"/>
      <c r="CN7" s="865">
        <f t="shared" si="19"/>
        <v>2</v>
      </c>
      <c r="CO7" s="865"/>
      <c r="CP7" s="865"/>
      <c r="CQ7" s="865"/>
      <c r="CR7" s="865">
        <f t="shared" si="20"/>
        <v>3</v>
      </c>
      <c r="CS7" s="865"/>
      <c r="CT7" s="865"/>
      <c r="CU7" s="877"/>
      <c r="CV7" s="849">
        <f t="shared" si="21"/>
        <v>43</v>
      </c>
      <c r="CW7" s="850"/>
      <c r="CX7" s="850"/>
      <c r="CY7" s="851"/>
    </row>
    <row r="8" spans="1:103" ht="17.25" customHeight="1">
      <c r="A8" s="874"/>
      <c r="B8" s="415"/>
      <c r="C8" s="846" t="s">
        <v>246</v>
      </c>
      <c r="D8" s="846"/>
      <c r="E8" s="846"/>
      <c r="F8" s="846"/>
      <c r="G8" s="846"/>
      <c r="H8" s="846"/>
      <c r="I8" s="846"/>
      <c r="J8" s="846"/>
      <c r="K8" s="416"/>
      <c r="L8" s="847">
        <f t="shared" si="0"/>
        <v>0</v>
      </c>
      <c r="M8" s="848"/>
      <c r="N8" s="848"/>
      <c r="O8" s="849"/>
      <c r="P8" s="865">
        <f t="shared" si="1"/>
        <v>0</v>
      </c>
      <c r="Q8" s="865"/>
      <c r="R8" s="865"/>
      <c r="S8" s="865"/>
      <c r="T8" s="865">
        <f t="shared" si="2"/>
        <v>0</v>
      </c>
      <c r="U8" s="865"/>
      <c r="V8" s="865"/>
      <c r="W8" s="865"/>
      <c r="X8" s="866">
        <f t="shared" si="3"/>
        <v>0</v>
      </c>
      <c r="Y8" s="848"/>
      <c r="Z8" s="848"/>
      <c r="AA8" s="848"/>
      <c r="AB8" s="848">
        <f t="shared" si="4"/>
        <v>0</v>
      </c>
      <c r="AC8" s="848"/>
      <c r="AD8" s="848"/>
      <c r="AE8" s="848"/>
      <c r="AF8" s="832">
        <f t="shared" si="5"/>
        <v>0</v>
      </c>
      <c r="AG8" s="833"/>
      <c r="AH8" s="833"/>
      <c r="AI8" s="834"/>
      <c r="AJ8" s="847">
        <f t="shared" si="6"/>
        <v>4</v>
      </c>
      <c r="AK8" s="848"/>
      <c r="AL8" s="848"/>
      <c r="AM8" s="849"/>
      <c r="AN8" s="865">
        <f t="shared" si="7"/>
        <v>0</v>
      </c>
      <c r="AO8" s="865"/>
      <c r="AP8" s="865"/>
      <c r="AQ8" s="865"/>
      <c r="AR8" s="865">
        <f t="shared" si="8"/>
        <v>0</v>
      </c>
      <c r="AS8" s="865"/>
      <c r="AT8" s="865"/>
      <c r="AU8" s="865"/>
      <c r="AV8" s="865">
        <f t="shared" si="9"/>
        <v>0</v>
      </c>
      <c r="AW8" s="865"/>
      <c r="AX8" s="865"/>
      <c r="AY8" s="877"/>
      <c r="AZ8" s="848">
        <f t="shared" si="10"/>
        <v>4</v>
      </c>
      <c r="BA8" s="848"/>
      <c r="BB8" s="848"/>
      <c r="BC8" s="848"/>
      <c r="BD8" s="832">
        <f t="shared" si="11"/>
        <v>0.5</v>
      </c>
      <c r="BE8" s="833"/>
      <c r="BF8" s="833"/>
      <c r="BG8" s="833"/>
      <c r="BH8" s="847">
        <f t="shared" si="12"/>
        <v>4</v>
      </c>
      <c r="BI8" s="848"/>
      <c r="BJ8" s="848"/>
      <c r="BK8" s="849"/>
      <c r="BL8" s="865">
        <f t="shared" si="13"/>
        <v>0</v>
      </c>
      <c r="BM8" s="865"/>
      <c r="BN8" s="865"/>
      <c r="BO8" s="865"/>
      <c r="BP8" s="865">
        <f t="shared" si="14"/>
        <v>0</v>
      </c>
      <c r="BQ8" s="865"/>
      <c r="BR8" s="865"/>
      <c r="BS8" s="865"/>
      <c r="BT8" s="866"/>
      <c r="BU8" s="848"/>
      <c r="BV8" s="848"/>
      <c r="BW8" s="848"/>
      <c r="BX8" s="848">
        <f t="shared" si="15"/>
        <v>4</v>
      </c>
      <c r="BY8" s="848"/>
      <c r="BZ8" s="848"/>
      <c r="CA8" s="848"/>
      <c r="CB8" s="798">
        <f t="shared" si="16"/>
        <v>0.5</v>
      </c>
      <c r="CC8" s="799"/>
      <c r="CD8" s="799"/>
      <c r="CE8" s="800"/>
      <c r="CF8" s="847">
        <f t="shared" si="17"/>
        <v>8</v>
      </c>
      <c r="CG8" s="848"/>
      <c r="CH8" s="848"/>
      <c r="CI8" s="849"/>
      <c r="CJ8" s="865">
        <f t="shared" si="18"/>
        <v>0</v>
      </c>
      <c r="CK8" s="865"/>
      <c r="CL8" s="865"/>
      <c r="CM8" s="865"/>
      <c r="CN8" s="865">
        <f t="shared" si="19"/>
        <v>0</v>
      </c>
      <c r="CO8" s="865"/>
      <c r="CP8" s="865"/>
      <c r="CQ8" s="865"/>
      <c r="CR8" s="865">
        <f t="shared" si="20"/>
        <v>0</v>
      </c>
      <c r="CS8" s="865"/>
      <c r="CT8" s="865"/>
      <c r="CU8" s="877"/>
      <c r="CV8" s="849">
        <f t="shared" si="21"/>
        <v>8</v>
      </c>
      <c r="CW8" s="850"/>
      <c r="CX8" s="850"/>
      <c r="CY8" s="851"/>
    </row>
    <row r="9" spans="1:103" ht="17.25" customHeight="1">
      <c r="A9" s="874"/>
      <c r="B9" s="415"/>
      <c r="C9" s="846" t="s">
        <v>247</v>
      </c>
      <c r="D9" s="846"/>
      <c r="E9" s="846"/>
      <c r="F9" s="846"/>
      <c r="G9" s="846"/>
      <c r="H9" s="846"/>
      <c r="I9" s="846"/>
      <c r="J9" s="846"/>
      <c r="K9" s="416"/>
      <c r="L9" s="847">
        <f t="shared" si="0"/>
        <v>0</v>
      </c>
      <c r="M9" s="848"/>
      <c r="N9" s="848"/>
      <c r="O9" s="849"/>
      <c r="P9" s="865">
        <f t="shared" si="1"/>
        <v>0</v>
      </c>
      <c r="Q9" s="865"/>
      <c r="R9" s="865"/>
      <c r="S9" s="865"/>
      <c r="T9" s="865">
        <f t="shared" si="2"/>
        <v>0</v>
      </c>
      <c r="U9" s="865"/>
      <c r="V9" s="865"/>
      <c r="W9" s="865"/>
      <c r="X9" s="866">
        <f t="shared" si="3"/>
        <v>0</v>
      </c>
      <c r="Y9" s="848"/>
      <c r="Z9" s="848"/>
      <c r="AA9" s="848"/>
      <c r="AB9" s="848">
        <f t="shared" si="4"/>
        <v>0</v>
      </c>
      <c r="AC9" s="848"/>
      <c r="AD9" s="848"/>
      <c r="AE9" s="848"/>
      <c r="AF9" s="832">
        <f t="shared" si="5"/>
        <v>0</v>
      </c>
      <c r="AG9" s="833"/>
      <c r="AH9" s="833"/>
      <c r="AI9" s="834"/>
      <c r="AJ9" s="847">
        <f t="shared" si="6"/>
        <v>0</v>
      </c>
      <c r="AK9" s="848"/>
      <c r="AL9" s="848"/>
      <c r="AM9" s="849"/>
      <c r="AN9" s="865">
        <f t="shared" si="7"/>
        <v>0</v>
      </c>
      <c r="AO9" s="865"/>
      <c r="AP9" s="865"/>
      <c r="AQ9" s="865"/>
      <c r="AR9" s="865">
        <f t="shared" si="8"/>
        <v>0</v>
      </c>
      <c r="AS9" s="865"/>
      <c r="AT9" s="865"/>
      <c r="AU9" s="865"/>
      <c r="AV9" s="865">
        <f t="shared" si="9"/>
        <v>0</v>
      </c>
      <c r="AW9" s="865"/>
      <c r="AX9" s="865"/>
      <c r="AY9" s="877"/>
      <c r="AZ9" s="848">
        <f t="shared" si="10"/>
        <v>0</v>
      </c>
      <c r="BA9" s="848"/>
      <c r="BB9" s="848"/>
      <c r="BC9" s="848"/>
      <c r="BD9" s="832">
        <f t="shared" si="11"/>
        <v>0</v>
      </c>
      <c r="BE9" s="833"/>
      <c r="BF9" s="833"/>
      <c r="BG9" s="833"/>
      <c r="BH9" s="847">
        <f t="shared" si="12"/>
        <v>1</v>
      </c>
      <c r="BI9" s="848"/>
      <c r="BJ9" s="848"/>
      <c r="BK9" s="849"/>
      <c r="BL9" s="865">
        <f t="shared" si="13"/>
        <v>1</v>
      </c>
      <c r="BM9" s="865"/>
      <c r="BN9" s="865"/>
      <c r="BO9" s="865"/>
      <c r="BP9" s="865">
        <f t="shared" si="14"/>
        <v>0</v>
      </c>
      <c r="BQ9" s="865"/>
      <c r="BR9" s="865"/>
      <c r="BS9" s="865"/>
      <c r="BT9" s="866"/>
      <c r="BU9" s="848"/>
      <c r="BV9" s="848"/>
      <c r="BW9" s="848"/>
      <c r="BX9" s="848">
        <f t="shared" si="15"/>
        <v>2</v>
      </c>
      <c r="BY9" s="848"/>
      <c r="BZ9" s="848"/>
      <c r="CA9" s="848"/>
      <c r="CB9" s="804">
        <f t="shared" si="16"/>
        <v>1</v>
      </c>
      <c r="CC9" s="805"/>
      <c r="CD9" s="805"/>
      <c r="CE9" s="806"/>
      <c r="CF9" s="847">
        <f t="shared" si="17"/>
        <v>1</v>
      </c>
      <c r="CG9" s="848"/>
      <c r="CH9" s="848"/>
      <c r="CI9" s="849"/>
      <c r="CJ9" s="865">
        <f t="shared" si="18"/>
        <v>1</v>
      </c>
      <c r="CK9" s="865"/>
      <c r="CL9" s="865"/>
      <c r="CM9" s="865"/>
      <c r="CN9" s="865">
        <f t="shared" si="19"/>
        <v>0</v>
      </c>
      <c r="CO9" s="865"/>
      <c r="CP9" s="865"/>
      <c r="CQ9" s="865"/>
      <c r="CR9" s="865">
        <f t="shared" si="20"/>
        <v>0</v>
      </c>
      <c r="CS9" s="865"/>
      <c r="CT9" s="865"/>
      <c r="CU9" s="877"/>
      <c r="CV9" s="849">
        <f t="shared" si="21"/>
        <v>2</v>
      </c>
      <c r="CW9" s="850"/>
      <c r="CX9" s="850"/>
      <c r="CY9" s="851"/>
    </row>
    <row r="10" spans="1:103" ht="17.25" customHeight="1">
      <c r="A10" s="874"/>
      <c r="B10" s="417"/>
      <c r="C10" s="872" t="s">
        <v>248</v>
      </c>
      <c r="D10" s="872"/>
      <c r="E10" s="872"/>
      <c r="F10" s="872"/>
      <c r="G10" s="872"/>
      <c r="H10" s="872"/>
      <c r="I10" s="872"/>
      <c r="J10" s="872"/>
      <c r="K10" s="418"/>
      <c r="L10" s="876">
        <f t="shared" si="0"/>
        <v>0</v>
      </c>
      <c r="M10" s="875"/>
      <c r="N10" s="875"/>
      <c r="O10" s="852"/>
      <c r="P10" s="867">
        <f t="shared" si="1"/>
        <v>0</v>
      </c>
      <c r="Q10" s="867"/>
      <c r="R10" s="867"/>
      <c r="S10" s="867"/>
      <c r="T10" s="867">
        <f t="shared" si="2"/>
        <v>0</v>
      </c>
      <c r="U10" s="867"/>
      <c r="V10" s="867"/>
      <c r="W10" s="867"/>
      <c r="X10" s="886">
        <f t="shared" si="3"/>
        <v>0</v>
      </c>
      <c r="Y10" s="875"/>
      <c r="Z10" s="875"/>
      <c r="AA10" s="875"/>
      <c r="AB10" s="875">
        <f t="shared" si="4"/>
        <v>0</v>
      </c>
      <c r="AC10" s="875"/>
      <c r="AD10" s="875"/>
      <c r="AE10" s="875"/>
      <c r="AF10" s="826">
        <f t="shared" si="5"/>
        <v>0</v>
      </c>
      <c r="AG10" s="827"/>
      <c r="AH10" s="827"/>
      <c r="AI10" s="828"/>
      <c r="AJ10" s="876">
        <f t="shared" si="6"/>
        <v>1</v>
      </c>
      <c r="AK10" s="875"/>
      <c r="AL10" s="875"/>
      <c r="AM10" s="852"/>
      <c r="AN10" s="867">
        <f t="shared" si="7"/>
        <v>0</v>
      </c>
      <c r="AO10" s="867"/>
      <c r="AP10" s="867"/>
      <c r="AQ10" s="867"/>
      <c r="AR10" s="867">
        <f t="shared" si="8"/>
        <v>0</v>
      </c>
      <c r="AS10" s="867"/>
      <c r="AT10" s="867"/>
      <c r="AU10" s="867"/>
      <c r="AV10" s="867">
        <f t="shared" si="9"/>
        <v>0</v>
      </c>
      <c r="AW10" s="867"/>
      <c r="AX10" s="867"/>
      <c r="AY10" s="868"/>
      <c r="AZ10" s="875">
        <f t="shared" si="10"/>
        <v>1</v>
      </c>
      <c r="BA10" s="875"/>
      <c r="BB10" s="875"/>
      <c r="BC10" s="875"/>
      <c r="BD10" s="826">
        <f t="shared" si="11"/>
        <v>0.5</v>
      </c>
      <c r="BE10" s="827"/>
      <c r="BF10" s="827"/>
      <c r="BG10" s="827"/>
      <c r="BH10" s="876">
        <f t="shared" si="12"/>
        <v>0</v>
      </c>
      <c r="BI10" s="875"/>
      <c r="BJ10" s="875"/>
      <c r="BK10" s="852"/>
      <c r="BL10" s="867">
        <f t="shared" si="13"/>
        <v>0</v>
      </c>
      <c r="BM10" s="867"/>
      <c r="BN10" s="867"/>
      <c r="BO10" s="867"/>
      <c r="BP10" s="867">
        <f t="shared" si="14"/>
        <v>1</v>
      </c>
      <c r="BQ10" s="867"/>
      <c r="BR10" s="867"/>
      <c r="BS10" s="867"/>
      <c r="BT10" s="886"/>
      <c r="BU10" s="875"/>
      <c r="BV10" s="875"/>
      <c r="BW10" s="875"/>
      <c r="BX10" s="875">
        <f t="shared" si="15"/>
        <v>1</v>
      </c>
      <c r="BY10" s="875"/>
      <c r="BZ10" s="875"/>
      <c r="CA10" s="875"/>
      <c r="CB10" s="807">
        <f t="shared" si="16"/>
        <v>0.5</v>
      </c>
      <c r="CC10" s="808"/>
      <c r="CD10" s="808"/>
      <c r="CE10" s="809"/>
      <c r="CF10" s="876">
        <f t="shared" si="17"/>
        <v>1</v>
      </c>
      <c r="CG10" s="875"/>
      <c r="CH10" s="875"/>
      <c r="CI10" s="852"/>
      <c r="CJ10" s="867">
        <f t="shared" si="18"/>
        <v>0</v>
      </c>
      <c r="CK10" s="867"/>
      <c r="CL10" s="867"/>
      <c r="CM10" s="867"/>
      <c r="CN10" s="867">
        <f t="shared" si="19"/>
        <v>1</v>
      </c>
      <c r="CO10" s="867"/>
      <c r="CP10" s="867"/>
      <c r="CQ10" s="867"/>
      <c r="CR10" s="867">
        <f t="shared" si="20"/>
        <v>0</v>
      </c>
      <c r="CS10" s="867"/>
      <c r="CT10" s="867"/>
      <c r="CU10" s="868"/>
      <c r="CV10" s="852">
        <f t="shared" si="21"/>
        <v>2</v>
      </c>
      <c r="CW10" s="853"/>
      <c r="CX10" s="853"/>
      <c r="CY10" s="854"/>
    </row>
    <row r="11" spans="1:103" ht="20.25" customHeight="1" thickBot="1">
      <c r="A11" s="869" t="s">
        <v>249</v>
      </c>
      <c r="B11" s="870"/>
      <c r="C11" s="870"/>
      <c r="D11" s="870"/>
      <c r="E11" s="870"/>
      <c r="F11" s="870"/>
      <c r="G11" s="870"/>
      <c r="H11" s="870"/>
      <c r="I11" s="870"/>
      <c r="J11" s="870"/>
      <c r="K11" s="871"/>
      <c r="L11" s="908">
        <f>SUM(L5:O10)</f>
        <v>2</v>
      </c>
      <c r="M11" s="870"/>
      <c r="N11" s="870"/>
      <c r="O11" s="871"/>
      <c r="P11" s="909">
        <f>SUM(P5:S10)</f>
        <v>4</v>
      </c>
      <c r="Q11" s="909"/>
      <c r="R11" s="909"/>
      <c r="S11" s="909"/>
      <c r="T11" s="909">
        <f>SUM(T5:W10)</f>
        <v>0</v>
      </c>
      <c r="U11" s="909"/>
      <c r="V11" s="909"/>
      <c r="W11" s="909"/>
      <c r="X11" s="903">
        <f>SUM(X5:AA10)</f>
        <v>1</v>
      </c>
      <c r="Y11" s="870"/>
      <c r="Z11" s="870"/>
      <c r="AA11" s="870"/>
      <c r="AB11" s="871">
        <f>SUM(AB5:AE10)</f>
        <v>7</v>
      </c>
      <c r="AC11" s="901"/>
      <c r="AD11" s="901"/>
      <c r="AE11" s="903"/>
      <c r="AF11" s="910">
        <f t="shared" si="5"/>
        <v>0.05511811023622047</v>
      </c>
      <c r="AG11" s="911"/>
      <c r="AH11" s="911"/>
      <c r="AI11" s="912"/>
      <c r="AJ11" s="901">
        <f>SUM(AJ5:AM10)</f>
        <v>28</v>
      </c>
      <c r="AK11" s="901"/>
      <c r="AL11" s="901"/>
      <c r="AM11" s="901"/>
      <c r="AN11" s="909">
        <f>SUM(AN5:AQ10)</f>
        <v>2</v>
      </c>
      <c r="AO11" s="909"/>
      <c r="AP11" s="909"/>
      <c r="AQ11" s="909"/>
      <c r="AR11" s="909">
        <f>SUM(AR5:AU10)</f>
        <v>1</v>
      </c>
      <c r="AS11" s="909"/>
      <c r="AT11" s="909"/>
      <c r="AU11" s="909"/>
      <c r="AV11" s="909">
        <f>SUM(AV5:AY10)</f>
        <v>2</v>
      </c>
      <c r="AW11" s="909"/>
      <c r="AX11" s="909"/>
      <c r="AY11" s="900"/>
      <c r="AZ11" s="871">
        <f>SUM(AZ5:BC10)</f>
        <v>33</v>
      </c>
      <c r="BA11" s="901"/>
      <c r="BB11" s="901"/>
      <c r="BC11" s="903"/>
      <c r="BD11" s="910">
        <f t="shared" si="11"/>
        <v>0.25984251968503935</v>
      </c>
      <c r="BE11" s="911"/>
      <c r="BF11" s="911"/>
      <c r="BG11" s="911"/>
      <c r="BH11" s="913">
        <f>SUM(BH5:BK10)</f>
        <v>76</v>
      </c>
      <c r="BI11" s="901"/>
      <c r="BJ11" s="901"/>
      <c r="BK11" s="902"/>
      <c r="BL11" s="909">
        <f>SUM(BL5:BO10)</f>
        <v>9</v>
      </c>
      <c r="BM11" s="909"/>
      <c r="BN11" s="909"/>
      <c r="BO11" s="909"/>
      <c r="BP11" s="909">
        <f>SUM(BP5:BS10)</f>
        <v>2</v>
      </c>
      <c r="BQ11" s="909"/>
      <c r="BR11" s="909"/>
      <c r="BS11" s="909"/>
      <c r="BT11" s="900">
        <f>SUM(BT5:BW10)</f>
        <v>0</v>
      </c>
      <c r="BU11" s="901"/>
      <c r="BV11" s="901"/>
      <c r="BW11" s="903"/>
      <c r="BX11" s="871">
        <f>SUM(BX5:CA10)</f>
        <v>87</v>
      </c>
      <c r="BY11" s="901"/>
      <c r="BZ11" s="901"/>
      <c r="CA11" s="903"/>
      <c r="CB11" s="914">
        <f t="shared" si="16"/>
        <v>0.6850393700787402</v>
      </c>
      <c r="CC11" s="915"/>
      <c r="CD11" s="915"/>
      <c r="CE11" s="916"/>
      <c r="CF11" s="901">
        <f>SUM(CF5:CI10)</f>
        <v>106</v>
      </c>
      <c r="CG11" s="901"/>
      <c r="CH11" s="901"/>
      <c r="CI11" s="902"/>
      <c r="CJ11" s="900">
        <f>SUM(CJ5:CM10)</f>
        <v>15</v>
      </c>
      <c r="CK11" s="901"/>
      <c r="CL11" s="901"/>
      <c r="CM11" s="902"/>
      <c r="CN11" s="900">
        <f>SUM(CN5:CQ10)</f>
        <v>3</v>
      </c>
      <c r="CO11" s="901"/>
      <c r="CP11" s="901"/>
      <c r="CQ11" s="902"/>
      <c r="CR11" s="900">
        <f>SUM(CR5:CU10)</f>
        <v>3</v>
      </c>
      <c r="CS11" s="901"/>
      <c r="CT11" s="901"/>
      <c r="CU11" s="903"/>
      <c r="CV11" s="871">
        <f>SUM(CV5:CY10)</f>
        <v>127</v>
      </c>
      <c r="CW11" s="901"/>
      <c r="CX11" s="901"/>
      <c r="CY11" s="904"/>
    </row>
    <row r="12" spans="1:103" s="419" customFormat="1" ht="20.25" customHeight="1" thickBot="1">
      <c r="A12" s="961" t="s">
        <v>250</v>
      </c>
      <c r="B12" s="962"/>
      <c r="C12" s="962"/>
      <c r="D12" s="962"/>
      <c r="E12" s="962"/>
      <c r="F12" s="962"/>
      <c r="G12" s="962"/>
      <c r="H12" s="962"/>
      <c r="I12" s="962"/>
      <c r="J12" s="962"/>
      <c r="K12" s="963"/>
      <c r="L12" s="945">
        <f>L11/$CF$11</f>
        <v>0.018867924528301886</v>
      </c>
      <c r="M12" s="946"/>
      <c r="N12" s="946"/>
      <c r="O12" s="946"/>
      <c r="P12" s="946">
        <f>P11/$CJ$11</f>
        <v>0.26666666666666666</v>
      </c>
      <c r="Q12" s="946"/>
      <c r="R12" s="946"/>
      <c r="S12" s="946"/>
      <c r="T12" s="946">
        <f>T11/$CN$11</f>
        <v>0</v>
      </c>
      <c r="U12" s="946"/>
      <c r="V12" s="946"/>
      <c r="W12" s="946"/>
      <c r="X12" s="946">
        <f>X11/$CR$11</f>
        <v>0.3333333333333333</v>
      </c>
      <c r="Y12" s="946"/>
      <c r="Z12" s="946"/>
      <c r="AA12" s="952"/>
      <c r="AB12" s="953">
        <f>AB11/$CV$11</f>
        <v>0.05511811023622047</v>
      </c>
      <c r="AC12" s="946"/>
      <c r="AD12" s="946"/>
      <c r="AE12" s="954"/>
      <c r="AF12" s="942"/>
      <c r="AG12" s="943"/>
      <c r="AH12" s="943"/>
      <c r="AI12" s="944"/>
      <c r="AJ12" s="945">
        <f>AJ11/$CF$11</f>
        <v>0.2641509433962264</v>
      </c>
      <c r="AK12" s="946"/>
      <c r="AL12" s="946"/>
      <c r="AM12" s="946"/>
      <c r="AN12" s="946">
        <f>AN11/$CJ$11</f>
        <v>0.13333333333333333</v>
      </c>
      <c r="AO12" s="946"/>
      <c r="AP12" s="946"/>
      <c r="AQ12" s="946"/>
      <c r="AR12" s="946">
        <f>AR11/$CN$11</f>
        <v>0.3333333333333333</v>
      </c>
      <c r="AS12" s="946"/>
      <c r="AT12" s="946"/>
      <c r="AU12" s="946"/>
      <c r="AV12" s="946">
        <f>AV11/$CR$11</f>
        <v>0.6666666666666666</v>
      </c>
      <c r="AW12" s="946"/>
      <c r="AX12" s="946"/>
      <c r="AY12" s="952"/>
      <c r="AZ12" s="953">
        <f>AZ11/$CV$11</f>
        <v>0.25984251968503935</v>
      </c>
      <c r="BA12" s="946"/>
      <c r="BB12" s="946"/>
      <c r="BC12" s="954"/>
      <c r="BD12" s="942"/>
      <c r="BE12" s="943"/>
      <c r="BF12" s="943"/>
      <c r="BG12" s="944"/>
      <c r="BH12" s="945">
        <f>BH11/$CF$11</f>
        <v>0.7169811320754716</v>
      </c>
      <c r="BI12" s="946"/>
      <c r="BJ12" s="946"/>
      <c r="BK12" s="946"/>
      <c r="BL12" s="946">
        <f>BL11/$CJ$11</f>
        <v>0.6</v>
      </c>
      <c r="BM12" s="946"/>
      <c r="BN12" s="946"/>
      <c r="BO12" s="946"/>
      <c r="BP12" s="946">
        <f>BP11/$CN$11</f>
        <v>0.6666666666666666</v>
      </c>
      <c r="BQ12" s="946"/>
      <c r="BR12" s="946"/>
      <c r="BS12" s="946"/>
      <c r="BT12" s="946">
        <f>BT11/$CR$11</f>
        <v>0</v>
      </c>
      <c r="BU12" s="946"/>
      <c r="BV12" s="946"/>
      <c r="BW12" s="952"/>
      <c r="BX12" s="953">
        <f>BX11/$CV$11</f>
        <v>0.6850393700787402</v>
      </c>
      <c r="BY12" s="946"/>
      <c r="BZ12" s="946"/>
      <c r="CA12" s="954"/>
      <c r="CB12" s="958"/>
      <c r="CC12" s="959"/>
      <c r="CD12" s="959"/>
      <c r="CE12" s="960"/>
      <c r="CF12" s="859">
        <f>CF11/CV11</f>
        <v>0.8346456692913385</v>
      </c>
      <c r="CG12" s="859"/>
      <c r="CH12" s="859"/>
      <c r="CI12" s="860"/>
      <c r="CJ12" s="858">
        <f>CJ11/CV11</f>
        <v>0.11811023622047244</v>
      </c>
      <c r="CK12" s="859"/>
      <c r="CL12" s="859"/>
      <c r="CM12" s="860"/>
      <c r="CN12" s="858">
        <f>CN11/CV11</f>
        <v>0.023622047244094488</v>
      </c>
      <c r="CO12" s="859"/>
      <c r="CP12" s="859"/>
      <c r="CQ12" s="860"/>
      <c r="CR12" s="858">
        <f>CR11/CV11</f>
        <v>0.023622047244094488</v>
      </c>
      <c r="CS12" s="859"/>
      <c r="CT12" s="859"/>
      <c r="CU12" s="861"/>
      <c r="CV12" s="862"/>
      <c r="CW12" s="863"/>
      <c r="CX12" s="863"/>
      <c r="CY12" s="864"/>
    </row>
    <row r="13" spans="1:103" ht="17.25" customHeight="1">
      <c r="A13" s="878" t="s">
        <v>251</v>
      </c>
      <c r="B13" s="413"/>
      <c r="C13" s="845" t="s">
        <v>243</v>
      </c>
      <c r="D13" s="845"/>
      <c r="E13" s="845"/>
      <c r="F13" s="845"/>
      <c r="G13" s="845"/>
      <c r="H13" s="845"/>
      <c r="I13" s="845"/>
      <c r="J13" s="845"/>
      <c r="K13" s="414"/>
      <c r="L13" s="885"/>
      <c r="M13" s="822"/>
      <c r="N13" s="822"/>
      <c r="O13" s="856"/>
      <c r="P13" s="818">
        <v>2</v>
      </c>
      <c r="Q13" s="818"/>
      <c r="R13" s="818"/>
      <c r="S13" s="818"/>
      <c r="T13" s="818"/>
      <c r="U13" s="818"/>
      <c r="V13" s="818"/>
      <c r="W13" s="818"/>
      <c r="X13" s="821"/>
      <c r="Y13" s="822"/>
      <c r="Z13" s="822"/>
      <c r="AA13" s="822"/>
      <c r="AB13" s="822">
        <f aca="true" t="shared" si="22" ref="AB13:AB18">SUM(L13:AA13)</f>
        <v>2</v>
      </c>
      <c r="AC13" s="822"/>
      <c r="AD13" s="822"/>
      <c r="AE13" s="822"/>
      <c r="AF13" s="835">
        <f aca="true" t="shared" si="23" ref="AF13:AF22">AB13/CV13</f>
        <v>0.14285714285714285</v>
      </c>
      <c r="AG13" s="836"/>
      <c r="AH13" s="836"/>
      <c r="AI13" s="837"/>
      <c r="AJ13" s="821">
        <v>3</v>
      </c>
      <c r="AK13" s="822"/>
      <c r="AL13" s="822"/>
      <c r="AM13" s="856"/>
      <c r="AN13" s="818"/>
      <c r="AO13" s="818"/>
      <c r="AP13" s="818"/>
      <c r="AQ13" s="818"/>
      <c r="AR13" s="818"/>
      <c r="AS13" s="818"/>
      <c r="AT13" s="818"/>
      <c r="AU13" s="818"/>
      <c r="AV13" s="821"/>
      <c r="AW13" s="822"/>
      <c r="AX13" s="822"/>
      <c r="AY13" s="822"/>
      <c r="AZ13" s="822">
        <f aca="true" t="shared" si="24" ref="AZ13:AZ18">SUM(AJ13:AY13)</f>
        <v>3</v>
      </c>
      <c r="BA13" s="822"/>
      <c r="BB13" s="822"/>
      <c r="BC13" s="822"/>
      <c r="BD13" s="835">
        <f aca="true" t="shared" si="25" ref="BD13:BD22">AZ13/CV13</f>
        <v>0.21428571428571427</v>
      </c>
      <c r="BE13" s="836"/>
      <c r="BF13" s="836"/>
      <c r="BG13" s="836"/>
      <c r="BH13" s="885">
        <v>7</v>
      </c>
      <c r="BI13" s="822"/>
      <c r="BJ13" s="822"/>
      <c r="BK13" s="856"/>
      <c r="BL13" s="818">
        <v>2</v>
      </c>
      <c r="BM13" s="818"/>
      <c r="BN13" s="818"/>
      <c r="BO13" s="818"/>
      <c r="BP13" s="818"/>
      <c r="BQ13" s="818"/>
      <c r="BR13" s="818"/>
      <c r="BS13" s="818"/>
      <c r="BT13" s="821"/>
      <c r="BU13" s="822"/>
      <c r="BV13" s="822"/>
      <c r="BW13" s="822"/>
      <c r="BX13" s="822">
        <f aca="true" t="shared" si="26" ref="BX13:BX18">SUM(BH13:BW13)</f>
        <v>9</v>
      </c>
      <c r="BY13" s="822"/>
      <c r="BZ13" s="822"/>
      <c r="CA13" s="822"/>
      <c r="CB13" s="810">
        <f aca="true" t="shared" si="27" ref="CB13:CB22">BX13/CV13</f>
        <v>0.6428571428571429</v>
      </c>
      <c r="CC13" s="811"/>
      <c r="CD13" s="811"/>
      <c r="CE13" s="812"/>
      <c r="CF13" s="855">
        <f aca="true" t="shared" si="28" ref="CF13:CF18">L13+AJ13+BH13</f>
        <v>10</v>
      </c>
      <c r="CG13" s="855"/>
      <c r="CH13" s="855"/>
      <c r="CI13" s="855"/>
      <c r="CJ13" s="818">
        <f aca="true" t="shared" si="29" ref="CJ13:CJ18">P13+AN13+BL13</f>
        <v>4</v>
      </c>
      <c r="CK13" s="818"/>
      <c r="CL13" s="818"/>
      <c r="CM13" s="818"/>
      <c r="CN13" s="818">
        <f aca="true" t="shared" si="30" ref="CN13:CN18">T13+AR13+BP13</f>
        <v>0</v>
      </c>
      <c r="CO13" s="818"/>
      <c r="CP13" s="818"/>
      <c r="CQ13" s="818"/>
      <c r="CR13" s="855">
        <f aca="true" t="shared" si="31" ref="CR13:CR18">X13+AV13+BT13</f>
        <v>0</v>
      </c>
      <c r="CS13" s="855"/>
      <c r="CT13" s="855"/>
      <c r="CU13" s="821"/>
      <c r="CV13" s="856">
        <f aca="true" t="shared" si="32" ref="CV13:CV18">AB13+AZ13+BX13</f>
        <v>14</v>
      </c>
      <c r="CW13" s="855"/>
      <c r="CX13" s="855"/>
      <c r="CY13" s="857"/>
    </row>
    <row r="14" spans="1:103" ht="17.25" customHeight="1">
      <c r="A14" s="878"/>
      <c r="B14" s="415"/>
      <c r="C14" s="846" t="s">
        <v>244</v>
      </c>
      <c r="D14" s="846"/>
      <c r="E14" s="846"/>
      <c r="F14" s="846"/>
      <c r="G14" s="846"/>
      <c r="H14" s="846"/>
      <c r="I14" s="846"/>
      <c r="J14" s="846"/>
      <c r="K14" s="416"/>
      <c r="L14" s="847"/>
      <c r="M14" s="848"/>
      <c r="N14" s="848"/>
      <c r="O14" s="849"/>
      <c r="P14" s="865"/>
      <c r="Q14" s="865"/>
      <c r="R14" s="865"/>
      <c r="S14" s="865"/>
      <c r="T14" s="865"/>
      <c r="U14" s="865"/>
      <c r="V14" s="865"/>
      <c r="W14" s="865"/>
      <c r="X14" s="866"/>
      <c r="Y14" s="848"/>
      <c r="Z14" s="848"/>
      <c r="AA14" s="848"/>
      <c r="AB14" s="848">
        <f t="shared" si="22"/>
        <v>0</v>
      </c>
      <c r="AC14" s="848"/>
      <c r="AD14" s="848"/>
      <c r="AE14" s="848"/>
      <c r="AF14" s="832">
        <f t="shared" si="23"/>
        <v>0</v>
      </c>
      <c r="AG14" s="833"/>
      <c r="AH14" s="833"/>
      <c r="AI14" s="834"/>
      <c r="AJ14" s="866"/>
      <c r="AK14" s="848"/>
      <c r="AL14" s="848"/>
      <c r="AM14" s="849"/>
      <c r="AN14" s="865"/>
      <c r="AO14" s="865"/>
      <c r="AP14" s="865"/>
      <c r="AQ14" s="865"/>
      <c r="AR14" s="865"/>
      <c r="AS14" s="865"/>
      <c r="AT14" s="865"/>
      <c r="AU14" s="865"/>
      <c r="AV14" s="866"/>
      <c r="AW14" s="848"/>
      <c r="AX14" s="848"/>
      <c r="AY14" s="848"/>
      <c r="AZ14" s="848">
        <f t="shared" si="24"/>
        <v>0</v>
      </c>
      <c r="BA14" s="848"/>
      <c r="BB14" s="848"/>
      <c r="BC14" s="848"/>
      <c r="BD14" s="832">
        <f t="shared" si="25"/>
        <v>0</v>
      </c>
      <c r="BE14" s="833"/>
      <c r="BF14" s="833"/>
      <c r="BG14" s="833"/>
      <c r="BH14" s="847">
        <v>5</v>
      </c>
      <c r="BI14" s="848"/>
      <c r="BJ14" s="848"/>
      <c r="BK14" s="849"/>
      <c r="BL14" s="865">
        <v>1</v>
      </c>
      <c r="BM14" s="865"/>
      <c r="BN14" s="865"/>
      <c r="BO14" s="865"/>
      <c r="BP14" s="865"/>
      <c r="BQ14" s="865"/>
      <c r="BR14" s="865"/>
      <c r="BS14" s="865"/>
      <c r="BT14" s="866"/>
      <c r="BU14" s="848"/>
      <c r="BV14" s="848"/>
      <c r="BW14" s="848"/>
      <c r="BX14" s="848">
        <f t="shared" si="26"/>
        <v>6</v>
      </c>
      <c r="BY14" s="848"/>
      <c r="BZ14" s="848"/>
      <c r="CA14" s="848"/>
      <c r="CB14" s="804">
        <f t="shared" si="27"/>
        <v>1</v>
      </c>
      <c r="CC14" s="805"/>
      <c r="CD14" s="805"/>
      <c r="CE14" s="806"/>
      <c r="CF14" s="850">
        <f t="shared" si="28"/>
        <v>5</v>
      </c>
      <c r="CG14" s="850"/>
      <c r="CH14" s="850"/>
      <c r="CI14" s="850"/>
      <c r="CJ14" s="865">
        <f t="shared" si="29"/>
        <v>1</v>
      </c>
      <c r="CK14" s="865"/>
      <c r="CL14" s="865"/>
      <c r="CM14" s="865"/>
      <c r="CN14" s="865">
        <f t="shared" si="30"/>
        <v>0</v>
      </c>
      <c r="CO14" s="865"/>
      <c r="CP14" s="865"/>
      <c r="CQ14" s="865"/>
      <c r="CR14" s="850">
        <f t="shared" si="31"/>
        <v>0</v>
      </c>
      <c r="CS14" s="850"/>
      <c r="CT14" s="850"/>
      <c r="CU14" s="866"/>
      <c r="CV14" s="849">
        <f t="shared" si="32"/>
        <v>6</v>
      </c>
      <c r="CW14" s="850"/>
      <c r="CX14" s="850"/>
      <c r="CY14" s="851"/>
    </row>
    <row r="15" spans="1:103" ht="17.25" customHeight="1">
      <c r="A15" s="878"/>
      <c r="B15" s="415"/>
      <c r="C15" s="846" t="s">
        <v>245</v>
      </c>
      <c r="D15" s="846"/>
      <c r="E15" s="846"/>
      <c r="F15" s="846"/>
      <c r="G15" s="846"/>
      <c r="H15" s="846"/>
      <c r="I15" s="846"/>
      <c r="J15" s="846"/>
      <c r="K15" s="416"/>
      <c r="L15" s="847">
        <v>1</v>
      </c>
      <c r="M15" s="848"/>
      <c r="N15" s="848"/>
      <c r="O15" s="849"/>
      <c r="P15" s="865">
        <v>1</v>
      </c>
      <c r="Q15" s="865"/>
      <c r="R15" s="865"/>
      <c r="S15" s="865"/>
      <c r="T15" s="865"/>
      <c r="U15" s="865"/>
      <c r="V15" s="865"/>
      <c r="W15" s="865"/>
      <c r="X15" s="866"/>
      <c r="Y15" s="848"/>
      <c r="Z15" s="848"/>
      <c r="AA15" s="848"/>
      <c r="AB15" s="848">
        <f t="shared" si="22"/>
        <v>2</v>
      </c>
      <c r="AC15" s="848"/>
      <c r="AD15" s="848"/>
      <c r="AE15" s="848"/>
      <c r="AF15" s="832">
        <f t="shared" si="23"/>
        <v>0.125</v>
      </c>
      <c r="AG15" s="833"/>
      <c r="AH15" s="833"/>
      <c r="AI15" s="834"/>
      <c r="AJ15" s="866">
        <v>4</v>
      </c>
      <c r="AK15" s="848"/>
      <c r="AL15" s="848"/>
      <c r="AM15" s="849"/>
      <c r="AN15" s="865">
        <v>1</v>
      </c>
      <c r="AO15" s="865"/>
      <c r="AP15" s="865"/>
      <c r="AQ15" s="865"/>
      <c r="AR15" s="865"/>
      <c r="AS15" s="865"/>
      <c r="AT15" s="865"/>
      <c r="AU15" s="865"/>
      <c r="AV15" s="866"/>
      <c r="AW15" s="848"/>
      <c r="AX15" s="848"/>
      <c r="AY15" s="848"/>
      <c r="AZ15" s="848">
        <f t="shared" si="24"/>
        <v>5</v>
      </c>
      <c r="BA15" s="848"/>
      <c r="BB15" s="848"/>
      <c r="BC15" s="848"/>
      <c r="BD15" s="832">
        <f t="shared" si="25"/>
        <v>0.3125</v>
      </c>
      <c r="BE15" s="833"/>
      <c r="BF15" s="833"/>
      <c r="BG15" s="833"/>
      <c r="BH15" s="847">
        <v>8</v>
      </c>
      <c r="BI15" s="848"/>
      <c r="BJ15" s="848"/>
      <c r="BK15" s="849"/>
      <c r="BL15" s="865">
        <v>1</v>
      </c>
      <c r="BM15" s="865"/>
      <c r="BN15" s="865"/>
      <c r="BO15" s="865"/>
      <c r="BP15" s="865"/>
      <c r="BQ15" s="865"/>
      <c r="BR15" s="865"/>
      <c r="BS15" s="865"/>
      <c r="BT15" s="866"/>
      <c r="BU15" s="848"/>
      <c r="BV15" s="848"/>
      <c r="BW15" s="848"/>
      <c r="BX15" s="848">
        <f t="shared" si="26"/>
        <v>9</v>
      </c>
      <c r="BY15" s="848"/>
      <c r="BZ15" s="848"/>
      <c r="CA15" s="848"/>
      <c r="CB15" s="798">
        <f t="shared" si="27"/>
        <v>0.5625</v>
      </c>
      <c r="CC15" s="799"/>
      <c r="CD15" s="799"/>
      <c r="CE15" s="800"/>
      <c r="CF15" s="850">
        <f t="shared" si="28"/>
        <v>13</v>
      </c>
      <c r="CG15" s="850"/>
      <c r="CH15" s="850"/>
      <c r="CI15" s="850"/>
      <c r="CJ15" s="865">
        <f t="shared" si="29"/>
        <v>3</v>
      </c>
      <c r="CK15" s="865"/>
      <c r="CL15" s="865"/>
      <c r="CM15" s="865"/>
      <c r="CN15" s="865">
        <f t="shared" si="30"/>
        <v>0</v>
      </c>
      <c r="CO15" s="865"/>
      <c r="CP15" s="865"/>
      <c r="CQ15" s="865"/>
      <c r="CR15" s="850">
        <f t="shared" si="31"/>
        <v>0</v>
      </c>
      <c r="CS15" s="850"/>
      <c r="CT15" s="850"/>
      <c r="CU15" s="866"/>
      <c r="CV15" s="849">
        <f t="shared" si="32"/>
        <v>16</v>
      </c>
      <c r="CW15" s="850"/>
      <c r="CX15" s="850"/>
      <c r="CY15" s="851"/>
    </row>
    <row r="16" spans="1:103" ht="17.25" customHeight="1">
      <c r="A16" s="878"/>
      <c r="B16" s="415"/>
      <c r="C16" s="846" t="s">
        <v>246</v>
      </c>
      <c r="D16" s="846"/>
      <c r="E16" s="846"/>
      <c r="F16" s="846"/>
      <c r="G16" s="846"/>
      <c r="H16" s="846"/>
      <c r="I16" s="846"/>
      <c r="J16" s="846"/>
      <c r="K16" s="416"/>
      <c r="L16" s="847"/>
      <c r="M16" s="848"/>
      <c r="N16" s="848"/>
      <c r="O16" s="849"/>
      <c r="P16" s="865"/>
      <c r="Q16" s="865"/>
      <c r="R16" s="865"/>
      <c r="S16" s="865"/>
      <c r="T16" s="865"/>
      <c r="U16" s="865"/>
      <c r="V16" s="865"/>
      <c r="W16" s="865"/>
      <c r="X16" s="866"/>
      <c r="Y16" s="848"/>
      <c r="Z16" s="848"/>
      <c r="AA16" s="848"/>
      <c r="AB16" s="848">
        <f t="shared" si="22"/>
        <v>0</v>
      </c>
      <c r="AC16" s="848"/>
      <c r="AD16" s="848"/>
      <c r="AE16" s="848"/>
      <c r="AF16" s="832">
        <f t="shared" si="23"/>
        <v>0</v>
      </c>
      <c r="AG16" s="833"/>
      <c r="AH16" s="833"/>
      <c r="AI16" s="834"/>
      <c r="AJ16" s="866">
        <v>4</v>
      </c>
      <c r="AK16" s="848"/>
      <c r="AL16" s="848"/>
      <c r="AM16" s="849"/>
      <c r="AN16" s="865"/>
      <c r="AO16" s="865"/>
      <c r="AP16" s="865"/>
      <c r="AQ16" s="865"/>
      <c r="AR16" s="865"/>
      <c r="AS16" s="865"/>
      <c r="AT16" s="865"/>
      <c r="AU16" s="865"/>
      <c r="AV16" s="866"/>
      <c r="AW16" s="848"/>
      <c r="AX16" s="848"/>
      <c r="AY16" s="848"/>
      <c r="AZ16" s="848">
        <f t="shared" si="24"/>
        <v>4</v>
      </c>
      <c r="BA16" s="848"/>
      <c r="BB16" s="848"/>
      <c r="BC16" s="848"/>
      <c r="BD16" s="832">
        <f t="shared" si="25"/>
        <v>0.5</v>
      </c>
      <c r="BE16" s="833"/>
      <c r="BF16" s="833"/>
      <c r="BG16" s="833"/>
      <c r="BH16" s="847">
        <v>4</v>
      </c>
      <c r="BI16" s="848"/>
      <c r="BJ16" s="848"/>
      <c r="BK16" s="849"/>
      <c r="BL16" s="865"/>
      <c r="BM16" s="865"/>
      <c r="BN16" s="865"/>
      <c r="BO16" s="865"/>
      <c r="BP16" s="865"/>
      <c r="BQ16" s="865"/>
      <c r="BR16" s="865"/>
      <c r="BS16" s="865"/>
      <c r="BT16" s="866"/>
      <c r="BU16" s="848"/>
      <c r="BV16" s="848"/>
      <c r="BW16" s="848"/>
      <c r="BX16" s="848">
        <f t="shared" si="26"/>
        <v>4</v>
      </c>
      <c r="BY16" s="848"/>
      <c r="BZ16" s="848"/>
      <c r="CA16" s="848"/>
      <c r="CB16" s="798">
        <f t="shared" si="27"/>
        <v>0.5</v>
      </c>
      <c r="CC16" s="799"/>
      <c r="CD16" s="799"/>
      <c r="CE16" s="800"/>
      <c r="CF16" s="850">
        <f t="shared" si="28"/>
        <v>8</v>
      </c>
      <c r="CG16" s="850"/>
      <c r="CH16" s="850"/>
      <c r="CI16" s="850"/>
      <c r="CJ16" s="865">
        <f t="shared" si="29"/>
        <v>0</v>
      </c>
      <c r="CK16" s="865"/>
      <c r="CL16" s="865"/>
      <c r="CM16" s="865"/>
      <c r="CN16" s="865">
        <f t="shared" si="30"/>
        <v>0</v>
      </c>
      <c r="CO16" s="865"/>
      <c r="CP16" s="865"/>
      <c r="CQ16" s="865"/>
      <c r="CR16" s="850">
        <f t="shared" si="31"/>
        <v>0</v>
      </c>
      <c r="CS16" s="850"/>
      <c r="CT16" s="850"/>
      <c r="CU16" s="866"/>
      <c r="CV16" s="849">
        <f t="shared" si="32"/>
        <v>8</v>
      </c>
      <c r="CW16" s="850"/>
      <c r="CX16" s="850"/>
      <c r="CY16" s="851"/>
    </row>
    <row r="17" spans="1:103" ht="17.25" customHeight="1">
      <c r="A17" s="878"/>
      <c r="B17" s="415"/>
      <c r="C17" s="846" t="s">
        <v>247</v>
      </c>
      <c r="D17" s="846"/>
      <c r="E17" s="846"/>
      <c r="F17" s="846"/>
      <c r="G17" s="846"/>
      <c r="H17" s="846"/>
      <c r="I17" s="846"/>
      <c r="J17" s="846"/>
      <c r="K17" s="416"/>
      <c r="L17" s="847"/>
      <c r="M17" s="848"/>
      <c r="N17" s="848"/>
      <c r="O17" s="849"/>
      <c r="P17" s="865"/>
      <c r="Q17" s="865"/>
      <c r="R17" s="865"/>
      <c r="S17" s="865"/>
      <c r="T17" s="865"/>
      <c r="U17" s="865"/>
      <c r="V17" s="865"/>
      <c r="W17" s="865"/>
      <c r="X17" s="866"/>
      <c r="Y17" s="848"/>
      <c r="Z17" s="848"/>
      <c r="AA17" s="848"/>
      <c r="AB17" s="848">
        <f t="shared" si="22"/>
        <v>0</v>
      </c>
      <c r="AC17" s="848"/>
      <c r="AD17" s="848"/>
      <c r="AE17" s="848"/>
      <c r="AF17" s="832">
        <f t="shared" si="23"/>
        <v>0</v>
      </c>
      <c r="AG17" s="833"/>
      <c r="AH17" s="833"/>
      <c r="AI17" s="834"/>
      <c r="AJ17" s="866"/>
      <c r="AK17" s="848"/>
      <c r="AL17" s="848"/>
      <c r="AM17" s="849"/>
      <c r="AN17" s="865"/>
      <c r="AO17" s="865"/>
      <c r="AP17" s="865"/>
      <c r="AQ17" s="865"/>
      <c r="AR17" s="865"/>
      <c r="AS17" s="865"/>
      <c r="AT17" s="865"/>
      <c r="AU17" s="865"/>
      <c r="AV17" s="866"/>
      <c r="AW17" s="848"/>
      <c r="AX17" s="848"/>
      <c r="AY17" s="848"/>
      <c r="AZ17" s="848">
        <f t="shared" si="24"/>
        <v>0</v>
      </c>
      <c r="BA17" s="848"/>
      <c r="BB17" s="848"/>
      <c r="BC17" s="848"/>
      <c r="BD17" s="832">
        <f t="shared" si="25"/>
        <v>0</v>
      </c>
      <c r="BE17" s="833"/>
      <c r="BF17" s="833"/>
      <c r="BG17" s="833"/>
      <c r="BH17" s="847">
        <v>1</v>
      </c>
      <c r="BI17" s="848"/>
      <c r="BJ17" s="848"/>
      <c r="BK17" s="849"/>
      <c r="BL17" s="865"/>
      <c r="BM17" s="865"/>
      <c r="BN17" s="865"/>
      <c r="BO17" s="865"/>
      <c r="BP17" s="865"/>
      <c r="BQ17" s="865"/>
      <c r="BR17" s="865"/>
      <c r="BS17" s="865"/>
      <c r="BT17" s="866"/>
      <c r="BU17" s="848"/>
      <c r="BV17" s="848"/>
      <c r="BW17" s="848"/>
      <c r="BX17" s="848">
        <f t="shared" si="26"/>
        <v>1</v>
      </c>
      <c r="BY17" s="848"/>
      <c r="BZ17" s="848"/>
      <c r="CA17" s="848"/>
      <c r="CB17" s="804">
        <f t="shared" si="27"/>
        <v>1</v>
      </c>
      <c r="CC17" s="805"/>
      <c r="CD17" s="805"/>
      <c r="CE17" s="806"/>
      <c r="CF17" s="850">
        <f t="shared" si="28"/>
        <v>1</v>
      </c>
      <c r="CG17" s="850"/>
      <c r="CH17" s="850"/>
      <c r="CI17" s="850"/>
      <c r="CJ17" s="865">
        <f t="shared" si="29"/>
        <v>0</v>
      </c>
      <c r="CK17" s="865"/>
      <c r="CL17" s="865"/>
      <c r="CM17" s="865"/>
      <c r="CN17" s="865">
        <f t="shared" si="30"/>
        <v>0</v>
      </c>
      <c r="CO17" s="865"/>
      <c r="CP17" s="865"/>
      <c r="CQ17" s="865"/>
      <c r="CR17" s="850">
        <f t="shared" si="31"/>
        <v>0</v>
      </c>
      <c r="CS17" s="850"/>
      <c r="CT17" s="850"/>
      <c r="CU17" s="866"/>
      <c r="CV17" s="849">
        <f t="shared" si="32"/>
        <v>1</v>
      </c>
      <c r="CW17" s="850"/>
      <c r="CX17" s="850"/>
      <c r="CY17" s="851"/>
    </row>
    <row r="18" spans="1:103" ht="17.25" customHeight="1">
      <c r="A18" s="879"/>
      <c r="B18" s="417"/>
      <c r="C18" s="872" t="s">
        <v>248</v>
      </c>
      <c r="D18" s="872"/>
      <c r="E18" s="872"/>
      <c r="F18" s="872"/>
      <c r="G18" s="872"/>
      <c r="H18" s="872"/>
      <c r="I18" s="872"/>
      <c r="J18" s="872"/>
      <c r="K18" s="418"/>
      <c r="L18" s="876"/>
      <c r="M18" s="875"/>
      <c r="N18" s="875"/>
      <c r="O18" s="852"/>
      <c r="P18" s="867"/>
      <c r="Q18" s="867"/>
      <c r="R18" s="867"/>
      <c r="S18" s="867"/>
      <c r="T18" s="867"/>
      <c r="U18" s="867"/>
      <c r="V18" s="867"/>
      <c r="W18" s="867"/>
      <c r="X18" s="886"/>
      <c r="Y18" s="875"/>
      <c r="Z18" s="875"/>
      <c r="AA18" s="875"/>
      <c r="AB18" s="875">
        <f t="shared" si="22"/>
        <v>0</v>
      </c>
      <c r="AC18" s="875"/>
      <c r="AD18" s="875"/>
      <c r="AE18" s="875"/>
      <c r="AF18" s="826">
        <f t="shared" si="23"/>
        <v>0</v>
      </c>
      <c r="AG18" s="827"/>
      <c r="AH18" s="827"/>
      <c r="AI18" s="828"/>
      <c r="AJ18" s="886">
        <v>1</v>
      </c>
      <c r="AK18" s="875"/>
      <c r="AL18" s="875"/>
      <c r="AM18" s="852"/>
      <c r="AN18" s="867"/>
      <c r="AO18" s="867"/>
      <c r="AP18" s="867"/>
      <c r="AQ18" s="867"/>
      <c r="AR18" s="867"/>
      <c r="AS18" s="867"/>
      <c r="AT18" s="867"/>
      <c r="AU18" s="867"/>
      <c r="AV18" s="886"/>
      <c r="AW18" s="875"/>
      <c r="AX18" s="875"/>
      <c r="AY18" s="875"/>
      <c r="AZ18" s="875">
        <f t="shared" si="24"/>
        <v>1</v>
      </c>
      <c r="BA18" s="875"/>
      <c r="BB18" s="875"/>
      <c r="BC18" s="875"/>
      <c r="BD18" s="887">
        <f t="shared" si="25"/>
        <v>1</v>
      </c>
      <c r="BE18" s="888"/>
      <c r="BF18" s="888"/>
      <c r="BG18" s="888"/>
      <c r="BH18" s="876"/>
      <c r="BI18" s="875"/>
      <c r="BJ18" s="875"/>
      <c r="BK18" s="852"/>
      <c r="BL18" s="867"/>
      <c r="BM18" s="867"/>
      <c r="BN18" s="867"/>
      <c r="BO18" s="867"/>
      <c r="BP18" s="867"/>
      <c r="BQ18" s="867"/>
      <c r="BR18" s="867"/>
      <c r="BS18" s="867"/>
      <c r="BT18" s="886"/>
      <c r="BU18" s="875"/>
      <c r="BV18" s="875"/>
      <c r="BW18" s="875"/>
      <c r="BX18" s="875">
        <f t="shared" si="26"/>
        <v>0</v>
      </c>
      <c r="BY18" s="875"/>
      <c r="BZ18" s="875"/>
      <c r="CA18" s="875"/>
      <c r="CB18" s="807">
        <f t="shared" si="27"/>
        <v>0</v>
      </c>
      <c r="CC18" s="808"/>
      <c r="CD18" s="808"/>
      <c r="CE18" s="809"/>
      <c r="CF18" s="853">
        <f t="shared" si="28"/>
        <v>1</v>
      </c>
      <c r="CG18" s="853"/>
      <c r="CH18" s="853"/>
      <c r="CI18" s="853"/>
      <c r="CJ18" s="867">
        <f t="shared" si="29"/>
        <v>0</v>
      </c>
      <c r="CK18" s="867"/>
      <c r="CL18" s="867"/>
      <c r="CM18" s="867"/>
      <c r="CN18" s="867">
        <f t="shared" si="30"/>
        <v>0</v>
      </c>
      <c r="CO18" s="867"/>
      <c r="CP18" s="867"/>
      <c r="CQ18" s="867"/>
      <c r="CR18" s="853">
        <f t="shared" si="31"/>
        <v>0</v>
      </c>
      <c r="CS18" s="853"/>
      <c r="CT18" s="853"/>
      <c r="CU18" s="886"/>
      <c r="CV18" s="852">
        <f t="shared" si="32"/>
        <v>1</v>
      </c>
      <c r="CW18" s="853"/>
      <c r="CX18" s="853"/>
      <c r="CY18" s="854"/>
    </row>
    <row r="19" spans="1:103" ht="21" customHeight="1">
      <c r="A19" s="917" t="s">
        <v>252</v>
      </c>
      <c r="B19" s="918"/>
      <c r="C19" s="918"/>
      <c r="D19" s="918"/>
      <c r="E19" s="918"/>
      <c r="F19" s="918"/>
      <c r="G19" s="918"/>
      <c r="H19" s="918"/>
      <c r="I19" s="918"/>
      <c r="J19" s="918"/>
      <c r="K19" s="919"/>
      <c r="L19" s="920">
        <f>SUM(L13:O18)</f>
        <v>1</v>
      </c>
      <c r="M19" s="921"/>
      <c r="N19" s="921"/>
      <c r="O19" s="922"/>
      <c r="P19" s="923">
        <f>SUM(P13:S18)</f>
        <v>3</v>
      </c>
      <c r="Q19" s="921"/>
      <c r="R19" s="921"/>
      <c r="S19" s="922"/>
      <c r="T19" s="923">
        <f>SUM(T13:W18)</f>
        <v>0</v>
      </c>
      <c r="U19" s="921"/>
      <c r="V19" s="921"/>
      <c r="W19" s="922"/>
      <c r="X19" s="923">
        <f>SUM(X13:AA18)</f>
        <v>0</v>
      </c>
      <c r="Y19" s="921"/>
      <c r="Z19" s="921"/>
      <c r="AA19" s="924"/>
      <c r="AB19" s="919">
        <f>SUM(AB13:AE18)</f>
        <v>4</v>
      </c>
      <c r="AC19" s="921"/>
      <c r="AD19" s="921"/>
      <c r="AE19" s="924"/>
      <c r="AF19" s="838">
        <f t="shared" si="23"/>
        <v>0.08695652173913043</v>
      </c>
      <c r="AG19" s="839"/>
      <c r="AH19" s="839"/>
      <c r="AI19" s="840"/>
      <c r="AJ19" s="921">
        <f>SUM(AJ13:AM18)</f>
        <v>12</v>
      </c>
      <c r="AK19" s="921"/>
      <c r="AL19" s="921"/>
      <c r="AM19" s="922"/>
      <c r="AN19" s="923">
        <f>SUM(AN13:AQ18)</f>
        <v>1</v>
      </c>
      <c r="AO19" s="921"/>
      <c r="AP19" s="921"/>
      <c r="AQ19" s="922"/>
      <c r="AR19" s="923">
        <f>SUM(AR13:AU18)</f>
        <v>0</v>
      </c>
      <c r="AS19" s="921"/>
      <c r="AT19" s="921"/>
      <c r="AU19" s="922"/>
      <c r="AV19" s="923">
        <f>SUM(AV13:AY18)</f>
        <v>0</v>
      </c>
      <c r="AW19" s="921"/>
      <c r="AX19" s="921"/>
      <c r="AY19" s="924"/>
      <c r="AZ19" s="919">
        <f>SUM(AZ13:BC18)</f>
        <v>13</v>
      </c>
      <c r="BA19" s="921"/>
      <c r="BB19" s="921"/>
      <c r="BC19" s="924"/>
      <c r="BD19" s="950">
        <f t="shared" si="25"/>
        <v>0.2826086956521739</v>
      </c>
      <c r="BE19" s="951"/>
      <c r="BF19" s="951"/>
      <c r="BG19" s="951"/>
      <c r="BH19" s="920">
        <f>SUM(BH13:BK18)</f>
        <v>25</v>
      </c>
      <c r="BI19" s="921"/>
      <c r="BJ19" s="921"/>
      <c r="BK19" s="922"/>
      <c r="BL19" s="923">
        <f>SUM(BL13:BO18)</f>
        <v>4</v>
      </c>
      <c r="BM19" s="921"/>
      <c r="BN19" s="921"/>
      <c r="BO19" s="922"/>
      <c r="BP19" s="923">
        <f>SUM(BP13:BS18)</f>
        <v>0</v>
      </c>
      <c r="BQ19" s="921"/>
      <c r="BR19" s="921"/>
      <c r="BS19" s="922"/>
      <c r="BT19" s="923">
        <f>SUM(BT13:BW18)</f>
        <v>0</v>
      </c>
      <c r="BU19" s="921"/>
      <c r="BV19" s="921"/>
      <c r="BW19" s="924"/>
      <c r="BX19" s="919">
        <f>SUM(BX13:CA18)</f>
        <v>29</v>
      </c>
      <c r="BY19" s="921"/>
      <c r="BZ19" s="921"/>
      <c r="CA19" s="924"/>
      <c r="CB19" s="947">
        <f t="shared" si="27"/>
        <v>0.6304347826086957</v>
      </c>
      <c r="CC19" s="948"/>
      <c r="CD19" s="948"/>
      <c r="CE19" s="949"/>
      <c r="CF19" s="921">
        <f>SUM(CF13:CI18)</f>
        <v>38</v>
      </c>
      <c r="CG19" s="921"/>
      <c r="CH19" s="921"/>
      <c r="CI19" s="922"/>
      <c r="CJ19" s="923">
        <f>SUM(CJ13:CM18)</f>
        <v>8</v>
      </c>
      <c r="CK19" s="921"/>
      <c r="CL19" s="921"/>
      <c r="CM19" s="922"/>
      <c r="CN19" s="923">
        <f>SUM(CN13:CQ18)</f>
        <v>0</v>
      </c>
      <c r="CO19" s="921"/>
      <c r="CP19" s="921"/>
      <c r="CQ19" s="922"/>
      <c r="CR19" s="923">
        <f>SUM(CR13:CU18)</f>
        <v>0</v>
      </c>
      <c r="CS19" s="921"/>
      <c r="CT19" s="921"/>
      <c r="CU19" s="924"/>
      <c r="CV19" s="919">
        <f>SUM(CV13:CY18)</f>
        <v>46</v>
      </c>
      <c r="CW19" s="921"/>
      <c r="CX19" s="921"/>
      <c r="CY19" s="925"/>
    </row>
    <row r="20" spans="1:103" ht="17.25" customHeight="1">
      <c r="A20" s="882" t="s">
        <v>253</v>
      </c>
      <c r="B20" s="413"/>
      <c r="C20" s="845" t="s">
        <v>243</v>
      </c>
      <c r="D20" s="845"/>
      <c r="E20" s="845"/>
      <c r="F20" s="845"/>
      <c r="G20" s="845"/>
      <c r="H20" s="845"/>
      <c r="I20" s="845"/>
      <c r="J20" s="845"/>
      <c r="K20" s="414"/>
      <c r="L20" s="885"/>
      <c r="M20" s="822"/>
      <c r="N20" s="822"/>
      <c r="O20" s="856"/>
      <c r="P20" s="818"/>
      <c r="Q20" s="818"/>
      <c r="R20" s="818"/>
      <c r="S20" s="818"/>
      <c r="T20" s="818"/>
      <c r="U20" s="818"/>
      <c r="V20" s="818"/>
      <c r="W20" s="818"/>
      <c r="X20" s="821"/>
      <c r="Y20" s="822"/>
      <c r="Z20" s="822"/>
      <c r="AA20" s="822"/>
      <c r="AB20" s="822">
        <f aca="true" t="shared" si="33" ref="AB20:AB25">SUM(L20:AA20)</f>
        <v>0</v>
      </c>
      <c r="AC20" s="822"/>
      <c r="AD20" s="822"/>
      <c r="AE20" s="822"/>
      <c r="AF20" s="835">
        <f t="shared" si="23"/>
        <v>0</v>
      </c>
      <c r="AG20" s="836"/>
      <c r="AH20" s="836"/>
      <c r="AI20" s="837"/>
      <c r="AJ20" s="821">
        <v>2</v>
      </c>
      <c r="AK20" s="822"/>
      <c r="AL20" s="822"/>
      <c r="AM20" s="856"/>
      <c r="AN20" s="818"/>
      <c r="AO20" s="818"/>
      <c r="AP20" s="818"/>
      <c r="AQ20" s="818"/>
      <c r="AR20" s="818"/>
      <c r="AS20" s="818"/>
      <c r="AT20" s="818"/>
      <c r="AU20" s="818"/>
      <c r="AV20" s="821"/>
      <c r="AW20" s="822"/>
      <c r="AX20" s="822"/>
      <c r="AY20" s="822"/>
      <c r="AZ20" s="822">
        <f aca="true" t="shared" si="34" ref="AZ20:AZ25">SUM(AJ20:AY20)</f>
        <v>2</v>
      </c>
      <c r="BA20" s="822"/>
      <c r="BB20" s="822"/>
      <c r="BC20" s="822"/>
      <c r="BD20" s="835">
        <f t="shared" si="25"/>
        <v>0.16666666666666666</v>
      </c>
      <c r="BE20" s="836"/>
      <c r="BF20" s="836"/>
      <c r="BG20" s="836"/>
      <c r="BH20" s="885">
        <v>9</v>
      </c>
      <c r="BI20" s="822"/>
      <c r="BJ20" s="822"/>
      <c r="BK20" s="856"/>
      <c r="BL20" s="818">
        <v>1</v>
      </c>
      <c r="BM20" s="818"/>
      <c r="BN20" s="818"/>
      <c r="BO20" s="818"/>
      <c r="BP20" s="818"/>
      <c r="BQ20" s="818"/>
      <c r="BR20" s="818"/>
      <c r="BS20" s="818"/>
      <c r="BT20" s="821"/>
      <c r="BU20" s="822"/>
      <c r="BV20" s="822"/>
      <c r="BW20" s="822"/>
      <c r="BX20" s="822">
        <f aca="true" t="shared" si="35" ref="BX20:BX25">SUM(BH20:BW20)</f>
        <v>10</v>
      </c>
      <c r="BY20" s="822"/>
      <c r="BZ20" s="822"/>
      <c r="CA20" s="822"/>
      <c r="CB20" s="810">
        <f t="shared" si="27"/>
        <v>0.8333333333333334</v>
      </c>
      <c r="CC20" s="811"/>
      <c r="CD20" s="811"/>
      <c r="CE20" s="812"/>
      <c r="CF20" s="855">
        <f aca="true" t="shared" si="36" ref="CF20:CF25">L20+AJ20+BH20</f>
        <v>11</v>
      </c>
      <c r="CG20" s="855"/>
      <c r="CH20" s="855"/>
      <c r="CI20" s="855"/>
      <c r="CJ20" s="818">
        <f aca="true" t="shared" si="37" ref="CJ20:CJ25">P20+AN20+BL20</f>
        <v>1</v>
      </c>
      <c r="CK20" s="818"/>
      <c r="CL20" s="818"/>
      <c r="CM20" s="818"/>
      <c r="CN20" s="818">
        <f aca="true" t="shared" si="38" ref="CN20:CN25">T20+AR20+BP20</f>
        <v>0</v>
      </c>
      <c r="CO20" s="818"/>
      <c r="CP20" s="818"/>
      <c r="CQ20" s="818"/>
      <c r="CR20" s="855">
        <f aca="true" t="shared" si="39" ref="CR20:CR25">X20+AV20+BT20</f>
        <v>0</v>
      </c>
      <c r="CS20" s="855"/>
      <c r="CT20" s="855"/>
      <c r="CU20" s="821"/>
      <c r="CV20" s="856">
        <f aca="true" t="shared" si="40" ref="CV20:CV25">AB20+AZ20+BX20</f>
        <v>12</v>
      </c>
      <c r="CW20" s="855"/>
      <c r="CX20" s="855"/>
      <c r="CY20" s="857"/>
    </row>
    <row r="21" spans="1:103" ht="17.25" customHeight="1">
      <c r="A21" s="882"/>
      <c r="B21" s="415"/>
      <c r="C21" s="846" t="s">
        <v>244</v>
      </c>
      <c r="D21" s="846"/>
      <c r="E21" s="846"/>
      <c r="F21" s="846"/>
      <c r="G21" s="846"/>
      <c r="H21" s="846"/>
      <c r="I21" s="846"/>
      <c r="J21" s="846"/>
      <c r="K21" s="416"/>
      <c r="L21" s="847">
        <v>1</v>
      </c>
      <c r="M21" s="848"/>
      <c r="N21" s="848"/>
      <c r="O21" s="849"/>
      <c r="P21" s="865">
        <v>1</v>
      </c>
      <c r="Q21" s="865"/>
      <c r="R21" s="865"/>
      <c r="S21" s="865"/>
      <c r="T21" s="865"/>
      <c r="U21" s="865"/>
      <c r="V21" s="865"/>
      <c r="W21" s="865"/>
      <c r="X21" s="866"/>
      <c r="Y21" s="848"/>
      <c r="Z21" s="848"/>
      <c r="AA21" s="848"/>
      <c r="AB21" s="848">
        <f t="shared" si="33"/>
        <v>2</v>
      </c>
      <c r="AC21" s="848"/>
      <c r="AD21" s="848"/>
      <c r="AE21" s="848"/>
      <c r="AF21" s="832">
        <f t="shared" si="23"/>
        <v>0.125</v>
      </c>
      <c r="AG21" s="833"/>
      <c r="AH21" s="833"/>
      <c r="AI21" s="834"/>
      <c r="AJ21" s="866">
        <v>2</v>
      </c>
      <c r="AK21" s="848"/>
      <c r="AL21" s="848"/>
      <c r="AM21" s="849"/>
      <c r="AN21" s="865"/>
      <c r="AO21" s="865"/>
      <c r="AP21" s="865"/>
      <c r="AQ21" s="865"/>
      <c r="AR21" s="865"/>
      <c r="AS21" s="865"/>
      <c r="AT21" s="865"/>
      <c r="AU21" s="865"/>
      <c r="AV21" s="866"/>
      <c r="AW21" s="848"/>
      <c r="AX21" s="848"/>
      <c r="AY21" s="848"/>
      <c r="AZ21" s="848">
        <f t="shared" si="34"/>
        <v>2</v>
      </c>
      <c r="BA21" s="848"/>
      <c r="BB21" s="848"/>
      <c r="BC21" s="848"/>
      <c r="BD21" s="832">
        <f t="shared" si="25"/>
        <v>0.125</v>
      </c>
      <c r="BE21" s="833"/>
      <c r="BF21" s="833"/>
      <c r="BG21" s="833"/>
      <c r="BH21" s="847">
        <v>11</v>
      </c>
      <c r="BI21" s="848"/>
      <c r="BJ21" s="848"/>
      <c r="BK21" s="849"/>
      <c r="BL21" s="865">
        <v>1</v>
      </c>
      <c r="BM21" s="865"/>
      <c r="BN21" s="865"/>
      <c r="BO21" s="865"/>
      <c r="BP21" s="865"/>
      <c r="BQ21" s="865"/>
      <c r="BR21" s="865"/>
      <c r="BS21" s="865"/>
      <c r="BT21" s="866"/>
      <c r="BU21" s="848"/>
      <c r="BV21" s="848"/>
      <c r="BW21" s="848"/>
      <c r="BX21" s="848">
        <f t="shared" si="35"/>
        <v>12</v>
      </c>
      <c r="BY21" s="848"/>
      <c r="BZ21" s="848"/>
      <c r="CA21" s="848"/>
      <c r="CB21" s="798">
        <f t="shared" si="27"/>
        <v>0.75</v>
      </c>
      <c r="CC21" s="799"/>
      <c r="CD21" s="799"/>
      <c r="CE21" s="800"/>
      <c r="CF21" s="850">
        <f t="shared" si="36"/>
        <v>14</v>
      </c>
      <c r="CG21" s="850"/>
      <c r="CH21" s="850"/>
      <c r="CI21" s="850"/>
      <c r="CJ21" s="865">
        <f t="shared" si="37"/>
        <v>2</v>
      </c>
      <c r="CK21" s="865"/>
      <c r="CL21" s="865"/>
      <c r="CM21" s="865"/>
      <c r="CN21" s="865">
        <f t="shared" si="38"/>
        <v>0</v>
      </c>
      <c r="CO21" s="865"/>
      <c r="CP21" s="865"/>
      <c r="CQ21" s="865"/>
      <c r="CR21" s="850">
        <f t="shared" si="39"/>
        <v>0</v>
      </c>
      <c r="CS21" s="850"/>
      <c r="CT21" s="850"/>
      <c r="CU21" s="866"/>
      <c r="CV21" s="849">
        <f t="shared" si="40"/>
        <v>16</v>
      </c>
      <c r="CW21" s="850"/>
      <c r="CX21" s="850"/>
      <c r="CY21" s="851"/>
    </row>
    <row r="22" spans="1:103" ht="17.25" customHeight="1">
      <c r="A22" s="882"/>
      <c r="B22" s="415"/>
      <c r="C22" s="846" t="s">
        <v>245</v>
      </c>
      <c r="D22" s="846"/>
      <c r="E22" s="846"/>
      <c r="F22" s="846"/>
      <c r="G22" s="846"/>
      <c r="H22" s="846"/>
      <c r="I22" s="846"/>
      <c r="J22" s="846"/>
      <c r="K22" s="416"/>
      <c r="L22" s="847"/>
      <c r="M22" s="848"/>
      <c r="N22" s="848"/>
      <c r="O22" s="849"/>
      <c r="P22" s="865"/>
      <c r="Q22" s="865"/>
      <c r="R22" s="865"/>
      <c r="S22" s="865"/>
      <c r="T22" s="865"/>
      <c r="U22" s="865"/>
      <c r="V22" s="865"/>
      <c r="W22" s="865"/>
      <c r="X22" s="866">
        <v>1</v>
      </c>
      <c r="Y22" s="848"/>
      <c r="Z22" s="848"/>
      <c r="AA22" s="848"/>
      <c r="AB22" s="848">
        <f t="shared" si="33"/>
        <v>1</v>
      </c>
      <c r="AC22" s="848"/>
      <c r="AD22" s="848"/>
      <c r="AE22" s="848"/>
      <c r="AF22" s="832">
        <f t="shared" si="23"/>
        <v>0.07692307692307693</v>
      </c>
      <c r="AG22" s="833"/>
      <c r="AH22" s="833"/>
      <c r="AI22" s="834"/>
      <c r="AJ22" s="866">
        <v>5</v>
      </c>
      <c r="AK22" s="848"/>
      <c r="AL22" s="848"/>
      <c r="AM22" s="849"/>
      <c r="AN22" s="865"/>
      <c r="AO22" s="865"/>
      <c r="AP22" s="865"/>
      <c r="AQ22" s="865"/>
      <c r="AR22" s="865"/>
      <c r="AS22" s="865"/>
      <c r="AT22" s="865"/>
      <c r="AU22" s="865"/>
      <c r="AV22" s="866">
        <v>1</v>
      </c>
      <c r="AW22" s="848"/>
      <c r="AX22" s="848"/>
      <c r="AY22" s="848"/>
      <c r="AZ22" s="848">
        <f t="shared" si="34"/>
        <v>6</v>
      </c>
      <c r="BA22" s="848"/>
      <c r="BB22" s="848"/>
      <c r="BC22" s="848"/>
      <c r="BD22" s="832">
        <f t="shared" si="25"/>
        <v>0.46153846153846156</v>
      </c>
      <c r="BE22" s="833"/>
      <c r="BF22" s="833"/>
      <c r="BG22" s="833"/>
      <c r="BH22" s="847">
        <v>4</v>
      </c>
      <c r="BI22" s="848"/>
      <c r="BJ22" s="848"/>
      <c r="BK22" s="849"/>
      <c r="BL22" s="865">
        <v>2</v>
      </c>
      <c r="BM22" s="865"/>
      <c r="BN22" s="865"/>
      <c r="BO22" s="865"/>
      <c r="BP22" s="865"/>
      <c r="BQ22" s="865"/>
      <c r="BR22" s="865"/>
      <c r="BS22" s="865"/>
      <c r="BT22" s="866"/>
      <c r="BU22" s="848"/>
      <c r="BV22" s="848"/>
      <c r="BW22" s="848"/>
      <c r="BX22" s="848">
        <f t="shared" si="35"/>
        <v>6</v>
      </c>
      <c r="BY22" s="848"/>
      <c r="BZ22" s="848"/>
      <c r="CA22" s="848"/>
      <c r="CB22" s="798">
        <f t="shared" si="27"/>
        <v>0.46153846153846156</v>
      </c>
      <c r="CC22" s="799"/>
      <c r="CD22" s="799"/>
      <c r="CE22" s="800"/>
      <c r="CF22" s="850">
        <f t="shared" si="36"/>
        <v>9</v>
      </c>
      <c r="CG22" s="850"/>
      <c r="CH22" s="850"/>
      <c r="CI22" s="850"/>
      <c r="CJ22" s="865">
        <f t="shared" si="37"/>
        <v>2</v>
      </c>
      <c r="CK22" s="865"/>
      <c r="CL22" s="865"/>
      <c r="CM22" s="865"/>
      <c r="CN22" s="865">
        <f t="shared" si="38"/>
        <v>0</v>
      </c>
      <c r="CO22" s="865"/>
      <c r="CP22" s="865"/>
      <c r="CQ22" s="865"/>
      <c r="CR22" s="850">
        <f t="shared" si="39"/>
        <v>2</v>
      </c>
      <c r="CS22" s="850"/>
      <c r="CT22" s="850"/>
      <c r="CU22" s="866"/>
      <c r="CV22" s="849">
        <f t="shared" si="40"/>
        <v>13</v>
      </c>
      <c r="CW22" s="850"/>
      <c r="CX22" s="850"/>
      <c r="CY22" s="851"/>
    </row>
    <row r="23" spans="1:103" ht="17.25" customHeight="1">
      <c r="A23" s="882"/>
      <c r="B23" s="415"/>
      <c r="C23" s="846" t="s">
        <v>246</v>
      </c>
      <c r="D23" s="846"/>
      <c r="E23" s="846"/>
      <c r="F23" s="846"/>
      <c r="G23" s="846"/>
      <c r="H23" s="846"/>
      <c r="I23" s="846"/>
      <c r="J23" s="846"/>
      <c r="K23" s="416"/>
      <c r="L23" s="847"/>
      <c r="M23" s="848"/>
      <c r="N23" s="848"/>
      <c r="O23" s="849"/>
      <c r="P23" s="865"/>
      <c r="Q23" s="865"/>
      <c r="R23" s="865"/>
      <c r="S23" s="865"/>
      <c r="T23" s="865"/>
      <c r="U23" s="865"/>
      <c r="V23" s="865"/>
      <c r="W23" s="865"/>
      <c r="X23" s="866"/>
      <c r="Y23" s="848"/>
      <c r="Z23" s="848"/>
      <c r="AA23" s="848"/>
      <c r="AB23" s="848">
        <f t="shared" si="33"/>
        <v>0</v>
      </c>
      <c r="AC23" s="848"/>
      <c r="AD23" s="848"/>
      <c r="AE23" s="848"/>
      <c r="AF23" s="832"/>
      <c r="AG23" s="833"/>
      <c r="AH23" s="833"/>
      <c r="AI23" s="834"/>
      <c r="AJ23" s="866"/>
      <c r="AK23" s="848"/>
      <c r="AL23" s="848"/>
      <c r="AM23" s="849"/>
      <c r="AN23" s="865"/>
      <c r="AO23" s="865"/>
      <c r="AP23" s="865"/>
      <c r="AQ23" s="865"/>
      <c r="AR23" s="865"/>
      <c r="AS23" s="865"/>
      <c r="AT23" s="865"/>
      <c r="AU23" s="865"/>
      <c r="AV23" s="866"/>
      <c r="AW23" s="848"/>
      <c r="AX23" s="848"/>
      <c r="AY23" s="848"/>
      <c r="AZ23" s="848">
        <f t="shared" si="34"/>
        <v>0</v>
      </c>
      <c r="BA23" s="848"/>
      <c r="BB23" s="848"/>
      <c r="BC23" s="848"/>
      <c r="BD23" s="832"/>
      <c r="BE23" s="833"/>
      <c r="BF23" s="833"/>
      <c r="BG23" s="833"/>
      <c r="BH23" s="847"/>
      <c r="BI23" s="848"/>
      <c r="BJ23" s="848"/>
      <c r="BK23" s="849"/>
      <c r="BL23" s="865"/>
      <c r="BM23" s="865"/>
      <c r="BN23" s="865"/>
      <c r="BO23" s="865"/>
      <c r="BP23" s="865"/>
      <c r="BQ23" s="865"/>
      <c r="BR23" s="865"/>
      <c r="BS23" s="865"/>
      <c r="BT23" s="866"/>
      <c r="BU23" s="848"/>
      <c r="BV23" s="848"/>
      <c r="BW23" s="848"/>
      <c r="BX23" s="848">
        <f t="shared" si="35"/>
        <v>0</v>
      </c>
      <c r="BY23" s="848"/>
      <c r="BZ23" s="848"/>
      <c r="CA23" s="848"/>
      <c r="CB23" s="798"/>
      <c r="CC23" s="799"/>
      <c r="CD23" s="799"/>
      <c r="CE23" s="800"/>
      <c r="CF23" s="850">
        <f t="shared" si="36"/>
        <v>0</v>
      </c>
      <c r="CG23" s="850"/>
      <c r="CH23" s="850"/>
      <c r="CI23" s="850"/>
      <c r="CJ23" s="865">
        <f t="shared" si="37"/>
        <v>0</v>
      </c>
      <c r="CK23" s="865"/>
      <c r="CL23" s="865"/>
      <c r="CM23" s="865"/>
      <c r="CN23" s="865">
        <f t="shared" si="38"/>
        <v>0</v>
      </c>
      <c r="CO23" s="865"/>
      <c r="CP23" s="865"/>
      <c r="CQ23" s="865"/>
      <c r="CR23" s="850">
        <f t="shared" si="39"/>
        <v>0</v>
      </c>
      <c r="CS23" s="850"/>
      <c r="CT23" s="850"/>
      <c r="CU23" s="866"/>
      <c r="CV23" s="849">
        <f t="shared" si="40"/>
        <v>0</v>
      </c>
      <c r="CW23" s="850"/>
      <c r="CX23" s="850"/>
      <c r="CY23" s="851"/>
    </row>
    <row r="24" spans="1:103" ht="17.25" customHeight="1">
      <c r="A24" s="882"/>
      <c r="B24" s="415"/>
      <c r="C24" s="846" t="s">
        <v>247</v>
      </c>
      <c r="D24" s="846"/>
      <c r="E24" s="846"/>
      <c r="F24" s="846"/>
      <c r="G24" s="846"/>
      <c r="H24" s="846"/>
      <c r="I24" s="846"/>
      <c r="J24" s="846"/>
      <c r="K24" s="416"/>
      <c r="L24" s="847"/>
      <c r="M24" s="848"/>
      <c r="N24" s="848"/>
      <c r="O24" s="849"/>
      <c r="P24" s="865"/>
      <c r="Q24" s="865"/>
      <c r="R24" s="865"/>
      <c r="S24" s="865"/>
      <c r="T24" s="865"/>
      <c r="U24" s="865"/>
      <c r="V24" s="865"/>
      <c r="W24" s="865"/>
      <c r="X24" s="866"/>
      <c r="Y24" s="848"/>
      <c r="Z24" s="848"/>
      <c r="AA24" s="848"/>
      <c r="AB24" s="848">
        <f t="shared" si="33"/>
        <v>0</v>
      </c>
      <c r="AC24" s="848"/>
      <c r="AD24" s="848"/>
      <c r="AE24" s="848"/>
      <c r="AF24" s="832"/>
      <c r="AG24" s="833"/>
      <c r="AH24" s="833"/>
      <c r="AI24" s="834"/>
      <c r="AJ24" s="866"/>
      <c r="AK24" s="848"/>
      <c r="AL24" s="848"/>
      <c r="AM24" s="849"/>
      <c r="AN24" s="865"/>
      <c r="AO24" s="865"/>
      <c r="AP24" s="865"/>
      <c r="AQ24" s="865"/>
      <c r="AR24" s="865"/>
      <c r="AS24" s="865"/>
      <c r="AT24" s="865"/>
      <c r="AU24" s="865"/>
      <c r="AV24" s="866"/>
      <c r="AW24" s="848"/>
      <c r="AX24" s="848"/>
      <c r="AY24" s="848"/>
      <c r="AZ24" s="848">
        <f t="shared" si="34"/>
        <v>0</v>
      </c>
      <c r="BA24" s="848"/>
      <c r="BB24" s="848"/>
      <c r="BC24" s="848"/>
      <c r="BD24" s="832"/>
      <c r="BE24" s="833"/>
      <c r="BF24" s="833"/>
      <c r="BG24" s="833"/>
      <c r="BH24" s="847"/>
      <c r="BI24" s="848"/>
      <c r="BJ24" s="848"/>
      <c r="BK24" s="849"/>
      <c r="BL24" s="865">
        <v>1</v>
      </c>
      <c r="BM24" s="865"/>
      <c r="BN24" s="865"/>
      <c r="BO24" s="865"/>
      <c r="BP24" s="865"/>
      <c r="BQ24" s="865"/>
      <c r="BR24" s="865"/>
      <c r="BS24" s="865"/>
      <c r="BT24" s="866"/>
      <c r="BU24" s="848"/>
      <c r="BV24" s="848"/>
      <c r="BW24" s="848"/>
      <c r="BX24" s="848">
        <f t="shared" si="35"/>
        <v>1</v>
      </c>
      <c r="BY24" s="848"/>
      <c r="BZ24" s="848"/>
      <c r="CA24" s="848"/>
      <c r="CB24" s="804">
        <f>BX24/CV24</f>
        <v>1</v>
      </c>
      <c r="CC24" s="805"/>
      <c r="CD24" s="805"/>
      <c r="CE24" s="806"/>
      <c r="CF24" s="850">
        <f t="shared" si="36"/>
        <v>0</v>
      </c>
      <c r="CG24" s="850"/>
      <c r="CH24" s="850"/>
      <c r="CI24" s="850"/>
      <c r="CJ24" s="865">
        <f t="shared" si="37"/>
        <v>1</v>
      </c>
      <c r="CK24" s="865"/>
      <c r="CL24" s="865"/>
      <c r="CM24" s="865"/>
      <c r="CN24" s="865">
        <f t="shared" si="38"/>
        <v>0</v>
      </c>
      <c r="CO24" s="865"/>
      <c r="CP24" s="865"/>
      <c r="CQ24" s="865"/>
      <c r="CR24" s="850">
        <f t="shared" si="39"/>
        <v>0</v>
      </c>
      <c r="CS24" s="850"/>
      <c r="CT24" s="850"/>
      <c r="CU24" s="866"/>
      <c r="CV24" s="849">
        <f t="shared" si="40"/>
        <v>1</v>
      </c>
      <c r="CW24" s="850"/>
      <c r="CX24" s="850"/>
      <c r="CY24" s="851"/>
    </row>
    <row r="25" spans="1:103" ht="17.25" customHeight="1">
      <c r="A25" s="883"/>
      <c r="B25" s="417"/>
      <c r="C25" s="872" t="s">
        <v>248</v>
      </c>
      <c r="D25" s="872"/>
      <c r="E25" s="872"/>
      <c r="F25" s="872"/>
      <c r="G25" s="872"/>
      <c r="H25" s="872"/>
      <c r="I25" s="872"/>
      <c r="J25" s="872"/>
      <c r="K25" s="418"/>
      <c r="L25" s="876"/>
      <c r="M25" s="875"/>
      <c r="N25" s="875"/>
      <c r="O25" s="852"/>
      <c r="P25" s="867"/>
      <c r="Q25" s="867"/>
      <c r="R25" s="867"/>
      <c r="S25" s="867"/>
      <c r="T25" s="867"/>
      <c r="U25" s="867"/>
      <c r="V25" s="867"/>
      <c r="W25" s="867"/>
      <c r="X25" s="886"/>
      <c r="Y25" s="875"/>
      <c r="Z25" s="875"/>
      <c r="AA25" s="875"/>
      <c r="AB25" s="875">
        <f t="shared" si="33"/>
        <v>0</v>
      </c>
      <c r="AC25" s="875"/>
      <c r="AD25" s="875"/>
      <c r="AE25" s="875"/>
      <c r="AF25" s="826"/>
      <c r="AG25" s="827"/>
      <c r="AH25" s="827"/>
      <c r="AI25" s="828"/>
      <c r="AJ25" s="886"/>
      <c r="AK25" s="875"/>
      <c r="AL25" s="875"/>
      <c r="AM25" s="852"/>
      <c r="AN25" s="867"/>
      <c r="AO25" s="867"/>
      <c r="AP25" s="867"/>
      <c r="AQ25" s="867"/>
      <c r="AR25" s="867"/>
      <c r="AS25" s="867"/>
      <c r="AT25" s="867"/>
      <c r="AU25" s="867"/>
      <c r="AV25" s="886"/>
      <c r="AW25" s="875"/>
      <c r="AX25" s="875"/>
      <c r="AY25" s="875"/>
      <c r="AZ25" s="875">
        <f t="shared" si="34"/>
        <v>0</v>
      </c>
      <c r="BA25" s="875"/>
      <c r="BB25" s="875"/>
      <c r="BC25" s="875"/>
      <c r="BD25" s="826"/>
      <c r="BE25" s="827"/>
      <c r="BF25" s="827"/>
      <c r="BG25" s="827"/>
      <c r="BH25" s="876"/>
      <c r="BI25" s="875"/>
      <c r="BJ25" s="875"/>
      <c r="BK25" s="852"/>
      <c r="BL25" s="867"/>
      <c r="BM25" s="867"/>
      <c r="BN25" s="867"/>
      <c r="BO25" s="867"/>
      <c r="BP25" s="867"/>
      <c r="BQ25" s="867"/>
      <c r="BR25" s="867"/>
      <c r="BS25" s="867"/>
      <c r="BT25" s="886"/>
      <c r="BU25" s="875"/>
      <c r="BV25" s="875"/>
      <c r="BW25" s="875"/>
      <c r="BX25" s="875">
        <f t="shared" si="35"/>
        <v>0</v>
      </c>
      <c r="BY25" s="875"/>
      <c r="BZ25" s="875"/>
      <c r="CA25" s="875"/>
      <c r="CB25" s="807"/>
      <c r="CC25" s="808"/>
      <c r="CD25" s="808"/>
      <c r="CE25" s="809"/>
      <c r="CF25" s="853">
        <f t="shared" si="36"/>
        <v>0</v>
      </c>
      <c r="CG25" s="853"/>
      <c r="CH25" s="853"/>
      <c r="CI25" s="853"/>
      <c r="CJ25" s="867">
        <f t="shared" si="37"/>
        <v>0</v>
      </c>
      <c r="CK25" s="867"/>
      <c r="CL25" s="867"/>
      <c r="CM25" s="867"/>
      <c r="CN25" s="867">
        <f t="shared" si="38"/>
        <v>0</v>
      </c>
      <c r="CO25" s="867"/>
      <c r="CP25" s="867"/>
      <c r="CQ25" s="867"/>
      <c r="CR25" s="853">
        <f t="shared" si="39"/>
        <v>0</v>
      </c>
      <c r="CS25" s="853"/>
      <c r="CT25" s="853"/>
      <c r="CU25" s="886"/>
      <c r="CV25" s="852">
        <f t="shared" si="40"/>
        <v>0</v>
      </c>
      <c r="CW25" s="853"/>
      <c r="CX25" s="853"/>
      <c r="CY25" s="854"/>
    </row>
    <row r="26" spans="1:103" ht="21" customHeight="1">
      <c r="A26" s="926" t="s">
        <v>252</v>
      </c>
      <c r="B26" s="927"/>
      <c r="C26" s="927"/>
      <c r="D26" s="927"/>
      <c r="E26" s="927"/>
      <c r="F26" s="927"/>
      <c r="G26" s="927"/>
      <c r="H26" s="927"/>
      <c r="I26" s="927"/>
      <c r="J26" s="927"/>
      <c r="K26" s="928"/>
      <c r="L26" s="929">
        <f>SUM(L20:O25)</f>
        <v>1</v>
      </c>
      <c r="M26" s="930"/>
      <c r="N26" s="930"/>
      <c r="O26" s="931"/>
      <c r="P26" s="932">
        <f>SUM(P20:S25)</f>
        <v>1</v>
      </c>
      <c r="Q26" s="930"/>
      <c r="R26" s="930"/>
      <c r="S26" s="931"/>
      <c r="T26" s="932">
        <f>SUM(T20:W25)</f>
        <v>0</v>
      </c>
      <c r="U26" s="930"/>
      <c r="V26" s="930"/>
      <c r="W26" s="931"/>
      <c r="X26" s="932">
        <f>SUM(X20:AA25)</f>
        <v>1</v>
      </c>
      <c r="Y26" s="930"/>
      <c r="Z26" s="930"/>
      <c r="AA26" s="933"/>
      <c r="AB26" s="928">
        <f>SUM(AB20:AE25)</f>
        <v>3</v>
      </c>
      <c r="AC26" s="930"/>
      <c r="AD26" s="930"/>
      <c r="AE26" s="933"/>
      <c r="AF26" s="829">
        <f>AB26/CV26</f>
        <v>0.07142857142857142</v>
      </c>
      <c r="AG26" s="830"/>
      <c r="AH26" s="830"/>
      <c r="AI26" s="831"/>
      <c r="AJ26" s="930">
        <f>SUM(AJ20:AM25)</f>
        <v>9</v>
      </c>
      <c r="AK26" s="930"/>
      <c r="AL26" s="930"/>
      <c r="AM26" s="931"/>
      <c r="AN26" s="932">
        <f>SUM(AN20:AQ25)</f>
        <v>0</v>
      </c>
      <c r="AO26" s="930"/>
      <c r="AP26" s="930"/>
      <c r="AQ26" s="931"/>
      <c r="AR26" s="932">
        <f>SUM(AR20:AU25)</f>
        <v>0</v>
      </c>
      <c r="AS26" s="930"/>
      <c r="AT26" s="930"/>
      <c r="AU26" s="931"/>
      <c r="AV26" s="932">
        <f>SUM(AV20:AY25)</f>
        <v>1</v>
      </c>
      <c r="AW26" s="930"/>
      <c r="AX26" s="930"/>
      <c r="AY26" s="933"/>
      <c r="AZ26" s="928">
        <f>SUM(AZ20:BC25)</f>
        <v>10</v>
      </c>
      <c r="BA26" s="930"/>
      <c r="BB26" s="930"/>
      <c r="BC26" s="933"/>
      <c r="BD26" s="934">
        <f>AZ26/CV26</f>
        <v>0.23809523809523808</v>
      </c>
      <c r="BE26" s="935"/>
      <c r="BF26" s="935"/>
      <c r="BG26" s="935"/>
      <c r="BH26" s="929">
        <f>SUM(BH20:BK25)</f>
        <v>24</v>
      </c>
      <c r="BI26" s="930"/>
      <c r="BJ26" s="930"/>
      <c r="BK26" s="931"/>
      <c r="BL26" s="932">
        <f>SUM(BL20:BO25)</f>
        <v>5</v>
      </c>
      <c r="BM26" s="930"/>
      <c r="BN26" s="930"/>
      <c r="BO26" s="931"/>
      <c r="BP26" s="932">
        <f>SUM(BP20:BS25)</f>
        <v>0</v>
      </c>
      <c r="BQ26" s="930"/>
      <c r="BR26" s="930"/>
      <c r="BS26" s="931"/>
      <c r="BT26" s="932">
        <f>SUM(BT20:BW25)</f>
        <v>0</v>
      </c>
      <c r="BU26" s="930"/>
      <c r="BV26" s="930"/>
      <c r="BW26" s="933"/>
      <c r="BX26" s="928">
        <f>SUM(BX20:CA25)</f>
        <v>29</v>
      </c>
      <c r="BY26" s="930"/>
      <c r="BZ26" s="930"/>
      <c r="CA26" s="933"/>
      <c r="CB26" s="936">
        <f>BX26/CV26</f>
        <v>0.6904761904761905</v>
      </c>
      <c r="CC26" s="937"/>
      <c r="CD26" s="937"/>
      <c r="CE26" s="938"/>
      <c r="CF26" s="930">
        <f>SUM(CF20:CI25)</f>
        <v>34</v>
      </c>
      <c r="CG26" s="930"/>
      <c r="CH26" s="930"/>
      <c r="CI26" s="931"/>
      <c r="CJ26" s="932">
        <f>SUM(CJ20:CM25)</f>
        <v>6</v>
      </c>
      <c r="CK26" s="930"/>
      <c r="CL26" s="930"/>
      <c r="CM26" s="931"/>
      <c r="CN26" s="932">
        <f>SUM(CN20:CQ25)</f>
        <v>0</v>
      </c>
      <c r="CO26" s="930"/>
      <c r="CP26" s="930"/>
      <c r="CQ26" s="931"/>
      <c r="CR26" s="932">
        <f>SUM(CR20:CU25)</f>
        <v>2</v>
      </c>
      <c r="CS26" s="930"/>
      <c r="CT26" s="930"/>
      <c r="CU26" s="933"/>
      <c r="CV26" s="928">
        <f>SUM(CV20:CY25)</f>
        <v>42</v>
      </c>
      <c r="CW26" s="930"/>
      <c r="CX26" s="930"/>
      <c r="CY26" s="939"/>
    </row>
    <row r="27" spans="1:103" ht="17.25" customHeight="1">
      <c r="A27" s="880" t="s">
        <v>254</v>
      </c>
      <c r="B27" s="413"/>
      <c r="C27" s="845" t="s">
        <v>243</v>
      </c>
      <c r="D27" s="845"/>
      <c r="E27" s="845"/>
      <c r="F27" s="845"/>
      <c r="G27" s="845"/>
      <c r="H27" s="845"/>
      <c r="I27" s="845"/>
      <c r="J27" s="845"/>
      <c r="K27" s="414"/>
      <c r="L27" s="885"/>
      <c r="M27" s="822"/>
      <c r="N27" s="822"/>
      <c r="O27" s="856"/>
      <c r="P27" s="818"/>
      <c r="Q27" s="818"/>
      <c r="R27" s="818"/>
      <c r="S27" s="818"/>
      <c r="T27" s="818"/>
      <c r="U27" s="818"/>
      <c r="V27" s="818"/>
      <c r="W27" s="818"/>
      <c r="X27" s="821"/>
      <c r="Y27" s="822"/>
      <c r="Z27" s="822"/>
      <c r="AA27" s="822"/>
      <c r="AB27" s="822">
        <f aca="true" t="shared" si="41" ref="AB27:AB32">SUM(L27:AA27)</f>
        <v>0</v>
      </c>
      <c r="AC27" s="822"/>
      <c r="AD27" s="822"/>
      <c r="AE27" s="822"/>
      <c r="AF27" s="810">
        <f>AB27/CV27</f>
        <v>0</v>
      </c>
      <c r="AG27" s="811"/>
      <c r="AH27" s="811"/>
      <c r="AI27" s="812"/>
      <c r="AJ27" s="821">
        <v>5</v>
      </c>
      <c r="AK27" s="822"/>
      <c r="AL27" s="822"/>
      <c r="AM27" s="856"/>
      <c r="AN27" s="818">
        <v>1</v>
      </c>
      <c r="AO27" s="818"/>
      <c r="AP27" s="818"/>
      <c r="AQ27" s="818"/>
      <c r="AR27" s="818"/>
      <c r="AS27" s="818"/>
      <c r="AT27" s="818"/>
      <c r="AU27" s="818"/>
      <c r="AV27" s="821"/>
      <c r="AW27" s="822"/>
      <c r="AX27" s="822"/>
      <c r="AY27" s="822"/>
      <c r="AZ27" s="822">
        <f aca="true" t="shared" si="42" ref="AZ27:AZ32">SUM(AJ27:AY27)</f>
        <v>6</v>
      </c>
      <c r="BA27" s="822"/>
      <c r="BB27" s="822"/>
      <c r="BC27" s="822"/>
      <c r="BD27" s="835">
        <f>AZ27/CV27</f>
        <v>0.5</v>
      </c>
      <c r="BE27" s="836"/>
      <c r="BF27" s="836"/>
      <c r="BG27" s="836"/>
      <c r="BH27" s="885">
        <v>6</v>
      </c>
      <c r="BI27" s="822"/>
      <c r="BJ27" s="822"/>
      <c r="BK27" s="856"/>
      <c r="BL27" s="818"/>
      <c r="BM27" s="818"/>
      <c r="BN27" s="818"/>
      <c r="BO27" s="818"/>
      <c r="BP27" s="818"/>
      <c r="BQ27" s="818"/>
      <c r="BR27" s="818"/>
      <c r="BS27" s="818"/>
      <c r="BT27" s="821"/>
      <c r="BU27" s="822"/>
      <c r="BV27" s="822"/>
      <c r="BW27" s="822"/>
      <c r="BX27" s="822">
        <f aca="true" t="shared" si="43" ref="BX27:BX32">SUM(BH27:BW27)</f>
        <v>6</v>
      </c>
      <c r="BY27" s="822"/>
      <c r="BZ27" s="822"/>
      <c r="CA27" s="822"/>
      <c r="CB27" s="810">
        <f>BX27/CV27</f>
        <v>0.5</v>
      </c>
      <c r="CC27" s="811"/>
      <c r="CD27" s="811"/>
      <c r="CE27" s="812"/>
      <c r="CF27" s="855">
        <f aca="true" t="shared" si="44" ref="CF27:CF32">L27+AJ27+BH27</f>
        <v>11</v>
      </c>
      <c r="CG27" s="855"/>
      <c r="CH27" s="855"/>
      <c r="CI27" s="855"/>
      <c r="CJ27" s="818">
        <f aca="true" t="shared" si="45" ref="CJ27:CJ32">P27+AN27+BL27</f>
        <v>1</v>
      </c>
      <c r="CK27" s="818"/>
      <c r="CL27" s="818"/>
      <c r="CM27" s="818"/>
      <c r="CN27" s="818">
        <f aca="true" t="shared" si="46" ref="CN27:CN32">T27+AR27+BP27</f>
        <v>0</v>
      </c>
      <c r="CO27" s="818"/>
      <c r="CP27" s="818"/>
      <c r="CQ27" s="818"/>
      <c r="CR27" s="855">
        <f aca="true" t="shared" si="47" ref="CR27:CR32">X27+AV27+BT27</f>
        <v>0</v>
      </c>
      <c r="CS27" s="855"/>
      <c r="CT27" s="855"/>
      <c r="CU27" s="821"/>
      <c r="CV27" s="856">
        <f aca="true" t="shared" si="48" ref="CV27:CV32">AB27+AZ27+BX27</f>
        <v>12</v>
      </c>
      <c r="CW27" s="855"/>
      <c r="CX27" s="855"/>
      <c r="CY27" s="857"/>
    </row>
    <row r="28" spans="1:103" ht="17.25" customHeight="1">
      <c r="A28" s="880"/>
      <c r="B28" s="415"/>
      <c r="C28" s="846" t="s">
        <v>244</v>
      </c>
      <c r="D28" s="846"/>
      <c r="E28" s="846"/>
      <c r="F28" s="846"/>
      <c r="G28" s="846"/>
      <c r="H28" s="846"/>
      <c r="I28" s="846"/>
      <c r="J28" s="846"/>
      <c r="K28" s="416"/>
      <c r="L28" s="847"/>
      <c r="M28" s="848"/>
      <c r="N28" s="848"/>
      <c r="O28" s="849"/>
      <c r="P28" s="865"/>
      <c r="Q28" s="865"/>
      <c r="R28" s="865"/>
      <c r="S28" s="865"/>
      <c r="T28" s="865"/>
      <c r="U28" s="865"/>
      <c r="V28" s="865"/>
      <c r="W28" s="865"/>
      <c r="X28" s="866"/>
      <c r="Y28" s="848"/>
      <c r="Z28" s="848"/>
      <c r="AA28" s="848"/>
      <c r="AB28" s="848">
        <f t="shared" si="41"/>
        <v>0</v>
      </c>
      <c r="AC28" s="848"/>
      <c r="AD28" s="848"/>
      <c r="AE28" s="848"/>
      <c r="AF28" s="798">
        <f>AB28/CV28</f>
        <v>0</v>
      </c>
      <c r="AG28" s="799"/>
      <c r="AH28" s="799"/>
      <c r="AI28" s="800"/>
      <c r="AJ28" s="866">
        <v>1</v>
      </c>
      <c r="AK28" s="848"/>
      <c r="AL28" s="848"/>
      <c r="AM28" s="849"/>
      <c r="AN28" s="865"/>
      <c r="AO28" s="865"/>
      <c r="AP28" s="865"/>
      <c r="AQ28" s="865"/>
      <c r="AR28" s="865"/>
      <c r="AS28" s="865"/>
      <c r="AT28" s="865"/>
      <c r="AU28" s="865"/>
      <c r="AV28" s="866"/>
      <c r="AW28" s="848"/>
      <c r="AX28" s="848"/>
      <c r="AY28" s="848"/>
      <c r="AZ28" s="848">
        <f t="shared" si="42"/>
        <v>1</v>
      </c>
      <c r="BA28" s="848"/>
      <c r="BB28" s="848"/>
      <c r="BC28" s="848"/>
      <c r="BD28" s="832">
        <f>AZ28/CV28</f>
        <v>0.08333333333333333</v>
      </c>
      <c r="BE28" s="833"/>
      <c r="BF28" s="833"/>
      <c r="BG28" s="833"/>
      <c r="BH28" s="847">
        <v>11</v>
      </c>
      <c r="BI28" s="848"/>
      <c r="BJ28" s="848"/>
      <c r="BK28" s="849"/>
      <c r="BL28" s="865"/>
      <c r="BM28" s="865"/>
      <c r="BN28" s="865"/>
      <c r="BO28" s="865"/>
      <c r="BP28" s="865"/>
      <c r="BQ28" s="865"/>
      <c r="BR28" s="865"/>
      <c r="BS28" s="865"/>
      <c r="BT28" s="866"/>
      <c r="BU28" s="848"/>
      <c r="BV28" s="848"/>
      <c r="BW28" s="848"/>
      <c r="BX28" s="848">
        <f t="shared" si="43"/>
        <v>11</v>
      </c>
      <c r="BY28" s="848"/>
      <c r="BZ28" s="848"/>
      <c r="CA28" s="848"/>
      <c r="CB28" s="798">
        <f>BX28/CV28</f>
        <v>0.9166666666666666</v>
      </c>
      <c r="CC28" s="799"/>
      <c r="CD28" s="799"/>
      <c r="CE28" s="800"/>
      <c r="CF28" s="850">
        <f t="shared" si="44"/>
        <v>12</v>
      </c>
      <c r="CG28" s="850"/>
      <c r="CH28" s="850"/>
      <c r="CI28" s="905"/>
      <c r="CJ28" s="865">
        <f t="shared" si="45"/>
        <v>0</v>
      </c>
      <c r="CK28" s="865"/>
      <c r="CL28" s="865"/>
      <c r="CM28" s="865"/>
      <c r="CN28" s="865">
        <f t="shared" si="46"/>
        <v>0</v>
      </c>
      <c r="CO28" s="865"/>
      <c r="CP28" s="865"/>
      <c r="CQ28" s="865"/>
      <c r="CR28" s="850">
        <f t="shared" si="47"/>
        <v>0</v>
      </c>
      <c r="CS28" s="850"/>
      <c r="CT28" s="850"/>
      <c r="CU28" s="866"/>
      <c r="CV28" s="849">
        <f t="shared" si="48"/>
        <v>12</v>
      </c>
      <c r="CW28" s="850"/>
      <c r="CX28" s="850"/>
      <c r="CY28" s="851"/>
    </row>
    <row r="29" spans="1:103" ht="17.25" customHeight="1">
      <c r="A29" s="880"/>
      <c r="B29" s="415"/>
      <c r="C29" s="846" t="s">
        <v>245</v>
      </c>
      <c r="D29" s="846"/>
      <c r="E29" s="846"/>
      <c r="F29" s="846"/>
      <c r="G29" s="846"/>
      <c r="H29" s="846"/>
      <c r="I29" s="846"/>
      <c r="J29" s="846"/>
      <c r="K29" s="416"/>
      <c r="L29" s="847"/>
      <c r="M29" s="848"/>
      <c r="N29" s="848"/>
      <c r="O29" s="849"/>
      <c r="P29" s="865"/>
      <c r="Q29" s="865"/>
      <c r="R29" s="865"/>
      <c r="S29" s="865"/>
      <c r="T29" s="865"/>
      <c r="U29" s="865"/>
      <c r="V29" s="865"/>
      <c r="W29" s="865"/>
      <c r="X29" s="866"/>
      <c r="Y29" s="848"/>
      <c r="Z29" s="848"/>
      <c r="AA29" s="848"/>
      <c r="AB29" s="848">
        <f t="shared" si="41"/>
        <v>0</v>
      </c>
      <c r="AC29" s="848"/>
      <c r="AD29" s="848"/>
      <c r="AE29" s="848"/>
      <c r="AF29" s="798">
        <f>AB29/CV29</f>
        <v>0</v>
      </c>
      <c r="AG29" s="799"/>
      <c r="AH29" s="799"/>
      <c r="AI29" s="800"/>
      <c r="AJ29" s="866">
        <v>1</v>
      </c>
      <c r="AK29" s="848"/>
      <c r="AL29" s="848"/>
      <c r="AM29" s="849"/>
      <c r="AN29" s="865"/>
      <c r="AO29" s="865"/>
      <c r="AP29" s="865"/>
      <c r="AQ29" s="865"/>
      <c r="AR29" s="865">
        <v>1</v>
      </c>
      <c r="AS29" s="865"/>
      <c r="AT29" s="865"/>
      <c r="AU29" s="865"/>
      <c r="AV29" s="866">
        <v>1</v>
      </c>
      <c r="AW29" s="848"/>
      <c r="AX29" s="848"/>
      <c r="AY29" s="848"/>
      <c r="AZ29" s="848">
        <f t="shared" si="42"/>
        <v>3</v>
      </c>
      <c r="BA29" s="848"/>
      <c r="BB29" s="848"/>
      <c r="BC29" s="848"/>
      <c r="BD29" s="832">
        <f>AZ29/CV29</f>
        <v>0.21428571428571427</v>
      </c>
      <c r="BE29" s="833"/>
      <c r="BF29" s="833"/>
      <c r="BG29" s="833"/>
      <c r="BH29" s="847">
        <v>10</v>
      </c>
      <c r="BI29" s="848"/>
      <c r="BJ29" s="848"/>
      <c r="BK29" s="849"/>
      <c r="BL29" s="865"/>
      <c r="BM29" s="865"/>
      <c r="BN29" s="865"/>
      <c r="BO29" s="865"/>
      <c r="BP29" s="865">
        <v>1</v>
      </c>
      <c r="BQ29" s="865"/>
      <c r="BR29" s="865"/>
      <c r="BS29" s="865"/>
      <c r="BT29" s="866"/>
      <c r="BU29" s="848"/>
      <c r="BV29" s="848"/>
      <c r="BW29" s="848"/>
      <c r="BX29" s="848">
        <f t="shared" si="43"/>
        <v>11</v>
      </c>
      <c r="BY29" s="848"/>
      <c r="BZ29" s="848"/>
      <c r="CA29" s="848"/>
      <c r="CB29" s="798">
        <f>BX29/CV29</f>
        <v>0.7857142857142857</v>
      </c>
      <c r="CC29" s="799"/>
      <c r="CD29" s="799"/>
      <c r="CE29" s="800"/>
      <c r="CF29" s="850">
        <f t="shared" si="44"/>
        <v>11</v>
      </c>
      <c r="CG29" s="850"/>
      <c r="CH29" s="850"/>
      <c r="CI29" s="850"/>
      <c r="CJ29" s="865">
        <f t="shared" si="45"/>
        <v>0</v>
      </c>
      <c r="CK29" s="865"/>
      <c r="CL29" s="865"/>
      <c r="CM29" s="865"/>
      <c r="CN29" s="865">
        <f t="shared" si="46"/>
        <v>2</v>
      </c>
      <c r="CO29" s="865"/>
      <c r="CP29" s="865"/>
      <c r="CQ29" s="865"/>
      <c r="CR29" s="850">
        <f t="shared" si="47"/>
        <v>1</v>
      </c>
      <c r="CS29" s="850"/>
      <c r="CT29" s="850"/>
      <c r="CU29" s="866"/>
      <c r="CV29" s="849">
        <f t="shared" si="48"/>
        <v>14</v>
      </c>
      <c r="CW29" s="850"/>
      <c r="CX29" s="850"/>
      <c r="CY29" s="851"/>
    </row>
    <row r="30" spans="1:103" ht="17.25" customHeight="1">
      <c r="A30" s="880"/>
      <c r="B30" s="415"/>
      <c r="C30" s="846" t="s">
        <v>246</v>
      </c>
      <c r="D30" s="846"/>
      <c r="E30" s="846"/>
      <c r="F30" s="846"/>
      <c r="G30" s="846"/>
      <c r="H30" s="846"/>
      <c r="I30" s="846"/>
      <c r="J30" s="846"/>
      <c r="K30" s="416"/>
      <c r="L30" s="847"/>
      <c r="M30" s="848"/>
      <c r="N30" s="848"/>
      <c r="O30" s="849"/>
      <c r="P30" s="865"/>
      <c r="Q30" s="865"/>
      <c r="R30" s="865"/>
      <c r="S30" s="865"/>
      <c r="T30" s="865"/>
      <c r="U30" s="865"/>
      <c r="V30" s="865"/>
      <c r="W30" s="865"/>
      <c r="X30" s="866"/>
      <c r="Y30" s="848"/>
      <c r="Z30" s="848"/>
      <c r="AA30" s="848"/>
      <c r="AB30" s="848">
        <f t="shared" si="41"/>
        <v>0</v>
      </c>
      <c r="AC30" s="848"/>
      <c r="AD30" s="848"/>
      <c r="AE30" s="848"/>
      <c r="AF30" s="798"/>
      <c r="AG30" s="799"/>
      <c r="AH30" s="799"/>
      <c r="AI30" s="800"/>
      <c r="AJ30" s="866"/>
      <c r="AK30" s="848"/>
      <c r="AL30" s="848"/>
      <c r="AM30" s="849"/>
      <c r="AN30" s="865"/>
      <c r="AO30" s="865"/>
      <c r="AP30" s="865"/>
      <c r="AQ30" s="865"/>
      <c r="AR30" s="865"/>
      <c r="AS30" s="865"/>
      <c r="AT30" s="865"/>
      <c r="AU30" s="865"/>
      <c r="AV30" s="866"/>
      <c r="AW30" s="848"/>
      <c r="AX30" s="848"/>
      <c r="AY30" s="848"/>
      <c r="AZ30" s="848">
        <f t="shared" si="42"/>
        <v>0</v>
      </c>
      <c r="BA30" s="848"/>
      <c r="BB30" s="848"/>
      <c r="BC30" s="848"/>
      <c r="BD30" s="832"/>
      <c r="BE30" s="833"/>
      <c r="BF30" s="833"/>
      <c r="BG30" s="833"/>
      <c r="BH30" s="847"/>
      <c r="BI30" s="848"/>
      <c r="BJ30" s="848"/>
      <c r="BK30" s="849"/>
      <c r="BL30" s="865"/>
      <c r="BM30" s="865"/>
      <c r="BN30" s="865"/>
      <c r="BO30" s="865"/>
      <c r="BP30" s="865"/>
      <c r="BQ30" s="865"/>
      <c r="BR30" s="865"/>
      <c r="BS30" s="865"/>
      <c r="BT30" s="866"/>
      <c r="BU30" s="848"/>
      <c r="BV30" s="848"/>
      <c r="BW30" s="848"/>
      <c r="BX30" s="848">
        <f t="shared" si="43"/>
        <v>0</v>
      </c>
      <c r="BY30" s="848"/>
      <c r="BZ30" s="848"/>
      <c r="CA30" s="848"/>
      <c r="CB30" s="798"/>
      <c r="CC30" s="799"/>
      <c r="CD30" s="799"/>
      <c r="CE30" s="800"/>
      <c r="CF30" s="850">
        <f t="shared" si="44"/>
        <v>0</v>
      </c>
      <c r="CG30" s="850"/>
      <c r="CH30" s="850"/>
      <c r="CI30" s="850"/>
      <c r="CJ30" s="865">
        <f t="shared" si="45"/>
        <v>0</v>
      </c>
      <c r="CK30" s="865"/>
      <c r="CL30" s="865"/>
      <c r="CM30" s="865"/>
      <c r="CN30" s="865">
        <f t="shared" si="46"/>
        <v>0</v>
      </c>
      <c r="CO30" s="865"/>
      <c r="CP30" s="865"/>
      <c r="CQ30" s="865"/>
      <c r="CR30" s="850">
        <f t="shared" si="47"/>
        <v>0</v>
      </c>
      <c r="CS30" s="850"/>
      <c r="CT30" s="850"/>
      <c r="CU30" s="866"/>
      <c r="CV30" s="849">
        <f t="shared" si="48"/>
        <v>0</v>
      </c>
      <c r="CW30" s="850"/>
      <c r="CX30" s="850"/>
      <c r="CY30" s="851"/>
    </row>
    <row r="31" spans="1:103" ht="17.25" customHeight="1">
      <c r="A31" s="880"/>
      <c r="B31" s="415"/>
      <c r="C31" s="846" t="s">
        <v>247</v>
      </c>
      <c r="D31" s="846"/>
      <c r="E31" s="846"/>
      <c r="F31" s="846"/>
      <c r="G31" s="846"/>
      <c r="H31" s="846"/>
      <c r="I31" s="846"/>
      <c r="J31" s="846"/>
      <c r="K31" s="416"/>
      <c r="L31" s="847"/>
      <c r="M31" s="848"/>
      <c r="N31" s="848"/>
      <c r="O31" s="849"/>
      <c r="P31" s="865"/>
      <c r="Q31" s="865"/>
      <c r="R31" s="865"/>
      <c r="S31" s="865"/>
      <c r="T31" s="865"/>
      <c r="U31" s="865"/>
      <c r="V31" s="865"/>
      <c r="W31" s="865"/>
      <c r="X31" s="866"/>
      <c r="Y31" s="848"/>
      <c r="Z31" s="848"/>
      <c r="AA31" s="848"/>
      <c r="AB31" s="848">
        <f t="shared" si="41"/>
        <v>0</v>
      </c>
      <c r="AC31" s="848"/>
      <c r="AD31" s="848"/>
      <c r="AE31" s="848"/>
      <c r="AF31" s="798"/>
      <c r="AG31" s="799"/>
      <c r="AH31" s="799"/>
      <c r="AI31" s="800"/>
      <c r="AJ31" s="866"/>
      <c r="AK31" s="848"/>
      <c r="AL31" s="848"/>
      <c r="AM31" s="849"/>
      <c r="AN31" s="865"/>
      <c r="AO31" s="865"/>
      <c r="AP31" s="865"/>
      <c r="AQ31" s="865"/>
      <c r="AR31" s="865"/>
      <c r="AS31" s="865"/>
      <c r="AT31" s="865"/>
      <c r="AU31" s="865"/>
      <c r="AV31" s="866"/>
      <c r="AW31" s="848"/>
      <c r="AX31" s="848"/>
      <c r="AY31" s="848"/>
      <c r="AZ31" s="848">
        <f t="shared" si="42"/>
        <v>0</v>
      </c>
      <c r="BA31" s="848"/>
      <c r="BB31" s="848"/>
      <c r="BC31" s="848"/>
      <c r="BD31" s="832"/>
      <c r="BE31" s="833"/>
      <c r="BF31" s="833"/>
      <c r="BG31" s="833"/>
      <c r="BH31" s="847"/>
      <c r="BI31" s="848"/>
      <c r="BJ31" s="848"/>
      <c r="BK31" s="849"/>
      <c r="BL31" s="865"/>
      <c r="BM31" s="865"/>
      <c r="BN31" s="865"/>
      <c r="BO31" s="865"/>
      <c r="BP31" s="865"/>
      <c r="BQ31" s="865"/>
      <c r="BR31" s="865"/>
      <c r="BS31" s="865"/>
      <c r="BT31" s="866"/>
      <c r="BU31" s="848"/>
      <c r="BV31" s="848"/>
      <c r="BW31" s="848"/>
      <c r="BX31" s="848">
        <f t="shared" si="43"/>
        <v>0</v>
      </c>
      <c r="BY31" s="848"/>
      <c r="BZ31" s="848"/>
      <c r="CA31" s="848"/>
      <c r="CB31" s="798"/>
      <c r="CC31" s="799"/>
      <c r="CD31" s="799"/>
      <c r="CE31" s="800"/>
      <c r="CF31" s="850">
        <f t="shared" si="44"/>
        <v>0</v>
      </c>
      <c r="CG31" s="850"/>
      <c r="CH31" s="850"/>
      <c r="CI31" s="850"/>
      <c r="CJ31" s="865">
        <f t="shared" si="45"/>
        <v>0</v>
      </c>
      <c r="CK31" s="865"/>
      <c r="CL31" s="865"/>
      <c r="CM31" s="865"/>
      <c r="CN31" s="865">
        <f t="shared" si="46"/>
        <v>0</v>
      </c>
      <c r="CO31" s="865"/>
      <c r="CP31" s="865"/>
      <c r="CQ31" s="865"/>
      <c r="CR31" s="850">
        <f t="shared" si="47"/>
        <v>0</v>
      </c>
      <c r="CS31" s="850"/>
      <c r="CT31" s="850"/>
      <c r="CU31" s="866"/>
      <c r="CV31" s="849">
        <f t="shared" si="48"/>
        <v>0</v>
      </c>
      <c r="CW31" s="850"/>
      <c r="CX31" s="850"/>
      <c r="CY31" s="851"/>
    </row>
    <row r="32" spans="1:103" ht="17.25" customHeight="1">
      <c r="A32" s="881"/>
      <c r="B32" s="417"/>
      <c r="C32" s="872" t="s">
        <v>248</v>
      </c>
      <c r="D32" s="872"/>
      <c r="E32" s="872"/>
      <c r="F32" s="872"/>
      <c r="G32" s="872"/>
      <c r="H32" s="872"/>
      <c r="I32" s="872"/>
      <c r="J32" s="872"/>
      <c r="K32" s="418"/>
      <c r="L32" s="876"/>
      <c r="M32" s="875"/>
      <c r="N32" s="875"/>
      <c r="O32" s="852"/>
      <c r="P32" s="867"/>
      <c r="Q32" s="867"/>
      <c r="R32" s="867"/>
      <c r="S32" s="867"/>
      <c r="T32" s="867"/>
      <c r="U32" s="867"/>
      <c r="V32" s="867"/>
      <c r="W32" s="867"/>
      <c r="X32" s="886"/>
      <c r="Y32" s="875"/>
      <c r="Z32" s="875"/>
      <c r="AA32" s="875"/>
      <c r="AB32" s="875">
        <f t="shared" si="41"/>
        <v>0</v>
      </c>
      <c r="AC32" s="875"/>
      <c r="AD32" s="875"/>
      <c r="AE32" s="875"/>
      <c r="AF32" s="807">
        <f>AB32/CV32</f>
        <v>0</v>
      </c>
      <c r="AG32" s="808"/>
      <c r="AH32" s="808"/>
      <c r="AI32" s="809"/>
      <c r="AJ32" s="886"/>
      <c r="AK32" s="875"/>
      <c r="AL32" s="875"/>
      <c r="AM32" s="852"/>
      <c r="AN32" s="867"/>
      <c r="AO32" s="867"/>
      <c r="AP32" s="867"/>
      <c r="AQ32" s="867"/>
      <c r="AR32" s="867"/>
      <c r="AS32" s="867"/>
      <c r="AT32" s="867"/>
      <c r="AU32" s="867"/>
      <c r="AV32" s="886"/>
      <c r="AW32" s="875"/>
      <c r="AX32" s="875"/>
      <c r="AY32" s="875"/>
      <c r="AZ32" s="875">
        <f t="shared" si="42"/>
        <v>0</v>
      </c>
      <c r="BA32" s="875"/>
      <c r="BB32" s="875"/>
      <c r="BC32" s="875"/>
      <c r="BD32" s="889"/>
      <c r="BE32" s="890"/>
      <c r="BF32" s="890"/>
      <c r="BG32" s="890"/>
      <c r="BH32" s="876"/>
      <c r="BI32" s="875"/>
      <c r="BJ32" s="875"/>
      <c r="BK32" s="852"/>
      <c r="BL32" s="867"/>
      <c r="BM32" s="867"/>
      <c r="BN32" s="867"/>
      <c r="BO32" s="867"/>
      <c r="BP32" s="867">
        <v>1</v>
      </c>
      <c r="BQ32" s="867"/>
      <c r="BR32" s="867"/>
      <c r="BS32" s="867"/>
      <c r="BT32" s="886"/>
      <c r="BU32" s="875"/>
      <c r="BV32" s="875"/>
      <c r="BW32" s="875"/>
      <c r="BX32" s="875">
        <f t="shared" si="43"/>
        <v>1</v>
      </c>
      <c r="BY32" s="875"/>
      <c r="BZ32" s="875"/>
      <c r="CA32" s="875"/>
      <c r="CB32" s="801">
        <f>BX32/CV32</f>
        <v>1</v>
      </c>
      <c r="CC32" s="802"/>
      <c r="CD32" s="802"/>
      <c r="CE32" s="803"/>
      <c r="CF32" s="853">
        <f t="shared" si="44"/>
        <v>0</v>
      </c>
      <c r="CG32" s="853"/>
      <c r="CH32" s="853"/>
      <c r="CI32" s="853"/>
      <c r="CJ32" s="867">
        <f t="shared" si="45"/>
        <v>0</v>
      </c>
      <c r="CK32" s="867"/>
      <c r="CL32" s="867"/>
      <c r="CM32" s="867"/>
      <c r="CN32" s="867">
        <f t="shared" si="46"/>
        <v>1</v>
      </c>
      <c r="CO32" s="867"/>
      <c r="CP32" s="867"/>
      <c r="CQ32" s="867"/>
      <c r="CR32" s="853">
        <f t="shared" si="47"/>
        <v>0</v>
      </c>
      <c r="CS32" s="853"/>
      <c r="CT32" s="853"/>
      <c r="CU32" s="886"/>
      <c r="CV32" s="852">
        <f t="shared" si="48"/>
        <v>1</v>
      </c>
      <c r="CW32" s="853"/>
      <c r="CX32" s="853"/>
      <c r="CY32" s="854"/>
    </row>
    <row r="33" spans="1:103" ht="21" customHeight="1" thickBot="1">
      <c r="A33" s="891" t="s">
        <v>252</v>
      </c>
      <c r="B33" s="892"/>
      <c r="C33" s="892"/>
      <c r="D33" s="892"/>
      <c r="E33" s="892"/>
      <c r="F33" s="892"/>
      <c r="G33" s="892"/>
      <c r="H33" s="892"/>
      <c r="I33" s="892"/>
      <c r="J33" s="892"/>
      <c r="K33" s="893"/>
      <c r="L33" s="894">
        <f>SUM(L27:O32)</f>
        <v>0</v>
      </c>
      <c r="M33" s="892"/>
      <c r="N33" s="892"/>
      <c r="O33" s="893"/>
      <c r="P33" s="895">
        <f>SUM(P27:S32)</f>
        <v>0</v>
      </c>
      <c r="Q33" s="895"/>
      <c r="R33" s="895"/>
      <c r="S33" s="895"/>
      <c r="T33" s="895">
        <f>SUM(T27:W32)</f>
        <v>0</v>
      </c>
      <c r="U33" s="895"/>
      <c r="V33" s="895"/>
      <c r="W33" s="895"/>
      <c r="X33" s="896">
        <f>SUM(X27:AA32)</f>
        <v>0</v>
      </c>
      <c r="Y33" s="892"/>
      <c r="Z33" s="892"/>
      <c r="AA33" s="892"/>
      <c r="AB33" s="892">
        <f>SUM(AB27:AE32)</f>
        <v>0</v>
      </c>
      <c r="AC33" s="892"/>
      <c r="AD33" s="892"/>
      <c r="AE33" s="892"/>
      <c r="AF33" s="823">
        <f>AB33/CV33</f>
        <v>0</v>
      </c>
      <c r="AG33" s="824"/>
      <c r="AH33" s="824"/>
      <c r="AI33" s="825"/>
      <c r="AJ33" s="896">
        <f>SUM(AJ27:AM32)</f>
        <v>7</v>
      </c>
      <c r="AK33" s="892"/>
      <c r="AL33" s="892"/>
      <c r="AM33" s="893"/>
      <c r="AN33" s="895">
        <f>SUM(AN27:AQ32)</f>
        <v>1</v>
      </c>
      <c r="AO33" s="895"/>
      <c r="AP33" s="895"/>
      <c r="AQ33" s="895"/>
      <c r="AR33" s="895">
        <f>SUM(AR27:AU32)</f>
        <v>1</v>
      </c>
      <c r="AS33" s="895"/>
      <c r="AT33" s="895"/>
      <c r="AU33" s="895"/>
      <c r="AV33" s="896">
        <f>SUM(AV27:AY32)</f>
        <v>1</v>
      </c>
      <c r="AW33" s="892"/>
      <c r="AX33" s="892"/>
      <c r="AY33" s="892"/>
      <c r="AZ33" s="892">
        <f>SUM(AZ27:BC32)</f>
        <v>10</v>
      </c>
      <c r="BA33" s="892"/>
      <c r="BB33" s="892"/>
      <c r="BC33" s="892"/>
      <c r="BD33" s="897">
        <f>AZ33/CV33</f>
        <v>0.2564102564102564</v>
      </c>
      <c r="BE33" s="898"/>
      <c r="BF33" s="898"/>
      <c r="BG33" s="899"/>
      <c r="BH33" s="894">
        <f>SUM(BH27:BK32)</f>
        <v>27</v>
      </c>
      <c r="BI33" s="892"/>
      <c r="BJ33" s="892"/>
      <c r="BK33" s="893"/>
      <c r="BL33" s="895">
        <f>SUM(BL27:BO32)</f>
        <v>0</v>
      </c>
      <c r="BM33" s="895"/>
      <c r="BN33" s="895"/>
      <c r="BO33" s="895"/>
      <c r="BP33" s="895">
        <f>SUM(BP27:BS32)</f>
        <v>2</v>
      </c>
      <c r="BQ33" s="895"/>
      <c r="BR33" s="895"/>
      <c r="BS33" s="895"/>
      <c r="BT33" s="896">
        <f>SUM(BT27:BW32)</f>
        <v>0</v>
      </c>
      <c r="BU33" s="892"/>
      <c r="BV33" s="892"/>
      <c r="BW33" s="892"/>
      <c r="BX33" s="892">
        <f>SUM(BX27:CA32)</f>
        <v>29</v>
      </c>
      <c r="BY33" s="892"/>
      <c r="BZ33" s="892"/>
      <c r="CA33" s="892"/>
      <c r="CB33" s="795">
        <f>BX33/CV33</f>
        <v>0.7435897435897436</v>
      </c>
      <c r="CC33" s="796"/>
      <c r="CD33" s="796"/>
      <c r="CE33" s="797"/>
      <c r="CF33" s="896">
        <f>SUM(CF27:CI32)</f>
        <v>34</v>
      </c>
      <c r="CG33" s="892"/>
      <c r="CH33" s="892"/>
      <c r="CI33" s="893"/>
      <c r="CJ33" s="895">
        <f>SUM(CJ27:CM32)</f>
        <v>1</v>
      </c>
      <c r="CK33" s="895"/>
      <c r="CL33" s="895"/>
      <c r="CM33" s="895"/>
      <c r="CN33" s="895">
        <f>SUM(CN27:CQ32)</f>
        <v>3</v>
      </c>
      <c r="CO33" s="895"/>
      <c r="CP33" s="895"/>
      <c r="CQ33" s="895"/>
      <c r="CR33" s="896">
        <f>SUM(CR27:CU32)</f>
        <v>1</v>
      </c>
      <c r="CS33" s="892"/>
      <c r="CT33" s="892"/>
      <c r="CU33" s="892"/>
      <c r="CV33" s="892">
        <f>SUM(CV27:CY32)</f>
        <v>39</v>
      </c>
      <c r="CW33" s="892"/>
      <c r="CX33" s="892"/>
      <c r="CY33" s="906"/>
    </row>
    <row r="35" spans="12:103" ht="13.5">
      <c r="L35" s="940">
        <f>L19+L26+L33</f>
        <v>2</v>
      </c>
      <c r="M35" s="940"/>
      <c r="N35" s="940"/>
      <c r="O35" s="940"/>
      <c r="P35" s="940">
        <f>P19+P26+P33</f>
        <v>4</v>
      </c>
      <c r="Q35" s="940"/>
      <c r="R35" s="940"/>
      <c r="S35" s="940"/>
      <c r="T35" s="940">
        <f>T19+T26+T33</f>
        <v>0</v>
      </c>
      <c r="U35" s="940"/>
      <c r="V35" s="940"/>
      <c r="W35" s="940"/>
      <c r="X35" s="940">
        <f>X19+X26+X33</f>
        <v>1</v>
      </c>
      <c r="Y35" s="940"/>
      <c r="Z35" s="940"/>
      <c r="AA35" s="940"/>
      <c r="AB35" s="940">
        <f>AB19+AB26+AB33</f>
        <v>7</v>
      </c>
      <c r="AC35" s="940"/>
      <c r="AD35" s="940"/>
      <c r="AE35" s="940"/>
      <c r="AF35" s="940">
        <f>AF19+AF26+AF33</f>
        <v>0.15838509316770186</v>
      </c>
      <c r="AG35" s="940"/>
      <c r="AH35" s="940"/>
      <c r="AI35" s="940"/>
      <c r="AJ35" s="940">
        <f>AJ19+AJ26+AJ33</f>
        <v>28</v>
      </c>
      <c r="AK35" s="940"/>
      <c r="AL35" s="940"/>
      <c r="AM35" s="940"/>
      <c r="AN35" s="940">
        <f>AN19+AN26+AN33</f>
        <v>2</v>
      </c>
      <c r="AO35" s="940"/>
      <c r="AP35" s="940"/>
      <c r="AQ35" s="940"/>
      <c r="AR35" s="940">
        <f>AR19+AR26+AR33</f>
        <v>1</v>
      </c>
      <c r="AS35" s="940"/>
      <c r="AT35" s="940"/>
      <c r="AU35" s="940"/>
      <c r="AV35" s="940">
        <f>AV19+AV26+AV33</f>
        <v>2</v>
      </c>
      <c r="AW35" s="940"/>
      <c r="AX35" s="940"/>
      <c r="AY35" s="940"/>
      <c r="AZ35" s="940">
        <f>AZ19+AZ26+AZ33</f>
        <v>33</v>
      </c>
      <c r="BA35" s="940"/>
      <c r="BB35" s="940"/>
      <c r="BC35" s="940"/>
      <c r="BD35" s="940">
        <f>BD19+BD26+BD33</f>
        <v>0.7771141901576684</v>
      </c>
      <c r="BE35" s="940"/>
      <c r="BF35" s="940"/>
      <c r="BG35" s="940"/>
      <c r="BH35" s="941">
        <f>BH19+BH26+BH33</f>
        <v>76</v>
      </c>
      <c r="BI35" s="941"/>
      <c r="BJ35" s="941"/>
      <c r="BK35" s="941"/>
      <c r="BL35" s="940">
        <f>BL19+BL26+BL33</f>
        <v>9</v>
      </c>
      <c r="BM35" s="940"/>
      <c r="BN35" s="940"/>
      <c r="BO35" s="940"/>
      <c r="BP35" s="940">
        <f>BP19+BP26+BP33</f>
        <v>2</v>
      </c>
      <c r="BQ35" s="940"/>
      <c r="BR35" s="940"/>
      <c r="BS35" s="940"/>
      <c r="BT35" s="940">
        <f>BT19+BT26+BT33</f>
        <v>0</v>
      </c>
      <c r="BU35" s="940"/>
      <c r="BV35" s="940"/>
      <c r="BW35" s="940"/>
      <c r="BX35" s="941">
        <f>BX19+BX26+BX33</f>
        <v>87</v>
      </c>
      <c r="BY35" s="941"/>
      <c r="BZ35" s="941"/>
      <c r="CA35" s="941"/>
      <c r="CB35" s="940">
        <f>CB19+CB26+CB33</f>
        <v>2.0645007166746296</v>
      </c>
      <c r="CC35" s="940"/>
      <c r="CD35" s="940"/>
      <c r="CE35" s="940"/>
      <c r="CF35" s="940">
        <f>CF19+CF26+CF33</f>
        <v>106</v>
      </c>
      <c r="CG35" s="940"/>
      <c r="CH35" s="940"/>
      <c r="CI35" s="940"/>
      <c r="CJ35" s="940">
        <f>CJ19+CJ26+CJ33</f>
        <v>15</v>
      </c>
      <c r="CK35" s="940"/>
      <c r="CL35" s="940"/>
      <c r="CM35" s="940"/>
      <c r="CN35" s="940">
        <f>CN19+CN26+CN33</f>
        <v>3</v>
      </c>
      <c r="CO35" s="940"/>
      <c r="CP35" s="940"/>
      <c r="CQ35" s="940"/>
      <c r="CR35" s="940">
        <f>CR19+CR26+CR33</f>
        <v>3</v>
      </c>
      <c r="CS35" s="940"/>
      <c r="CT35" s="940"/>
      <c r="CU35" s="940"/>
      <c r="CV35" s="941">
        <f>CV19+CV26+CV33</f>
        <v>127</v>
      </c>
      <c r="CW35" s="941"/>
      <c r="CX35" s="941"/>
      <c r="CY35" s="941"/>
    </row>
    <row r="36" spans="12:63" ht="13.5">
      <c r="L36" s="955">
        <f>L12+AJ12+BH12</f>
        <v>1</v>
      </c>
      <c r="M36" s="955"/>
      <c r="N36" s="955"/>
      <c r="O36" s="955"/>
      <c r="P36" s="955">
        <f>P12+AN12+BL12</f>
        <v>1</v>
      </c>
      <c r="Q36" s="955"/>
      <c r="R36" s="955"/>
      <c r="S36" s="955"/>
      <c r="T36" s="955">
        <f>T12+AR12+BP12</f>
        <v>1</v>
      </c>
      <c r="U36" s="955"/>
      <c r="V36" s="955"/>
      <c r="W36" s="955"/>
      <c r="X36" s="955">
        <f>X12+AV12+BT12</f>
        <v>1</v>
      </c>
      <c r="Y36" s="955"/>
      <c r="Z36" s="955"/>
      <c r="AA36" s="955"/>
      <c r="BH36" s="940">
        <f>BH20+BH27+BD38</f>
        <v>15</v>
      </c>
      <c r="BI36" s="940"/>
      <c r="BJ36" s="940"/>
      <c r="BK36" s="940"/>
    </row>
    <row r="37" spans="13:63" ht="13.5">
      <c r="M37" s="940"/>
      <c r="N37" s="940"/>
      <c r="O37" s="940"/>
      <c r="BH37" s="940">
        <f>BH21+BH28+BK34</f>
        <v>22</v>
      </c>
      <c r="BI37" s="940"/>
      <c r="BJ37" s="940"/>
      <c r="BK37" s="940"/>
    </row>
    <row r="38" spans="60:63" ht="13.5">
      <c r="BH38" s="940">
        <f>BH22+BH29+BQ36</f>
        <v>14</v>
      </c>
      <c r="BI38" s="940"/>
      <c r="BJ38" s="940"/>
      <c r="BK38" s="940"/>
    </row>
    <row r="39" spans="60:63" ht="13.5">
      <c r="BH39" s="940">
        <f>BH23+BH30+BT38</f>
        <v>0</v>
      </c>
      <c r="BI39" s="940"/>
      <c r="BJ39" s="940"/>
      <c r="BK39" s="940"/>
    </row>
  </sheetData>
  <mergeCells count="763">
    <mergeCell ref="A1:CA1"/>
    <mergeCell ref="X36:AA36"/>
    <mergeCell ref="BX12:CA12"/>
    <mergeCell ref="CB12:CE12"/>
    <mergeCell ref="AR12:AU12"/>
    <mergeCell ref="AV12:AY12"/>
    <mergeCell ref="AZ12:BC12"/>
    <mergeCell ref="BD12:BG12"/>
    <mergeCell ref="A12:K12"/>
    <mergeCell ref="L12:O12"/>
    <mergeCell ref="CF12:CI12"/>
    <mergeCell ref="BH12:BK12"/>
    <mergeCell ref="BL12:BO12"/>
    <mergeCell ref="BP12:BS12"/>
    <mergeCell ref="BT12:BW12"/>
    <mergeCell ref="M37:O37"/>
    <mergeCell ref="L36:O36"/>
    <mergeCell ref="P36:S36"/>
    <mergeCell ref="T36:W36"/>
    <mergeCell ref="P12:S12"/>
    <mergeCell ref="T12:W12"/>
    <mergeCell ref="X12:AA12"/>
    <mergeCell ref="AB12:AE12"/>
    <mergeCell ref="AF12:AI12"/>
    <mergeCell ref="AJ12:AM12"/>
    <mergeCell ref="AN12:AQ12"/>
    <mergeCell ref="CB19:CE19"/>
    <mergeCell ref="BD19:BG19"/>
    <mergeCell ref="BL19:BO19"/>
    <mergeCell ref="BP19:BS19"/>
    <mergeCell ref="BT19:BW19"/>
    <mergeCell ref="BX19:CA19"/>
    <mergeCell ref="AR19:AU19"/>
    <mergeCell ref="BH39:BK39"/>
    <mergeCell ref="CV35:CY35"/>
    <mergeCell ref="BH36:BK36"/>
    <mergeCell ref="BH37:BK37"/>
    <mergeCell ref="BH38:BK38"/>
    <mergeCell ref="CF35:CI35"/>
    <mergeCell ref="CJ35:CM35"/>
    <mergeCell ref="CN35:CQ35"/>
    <mergeCell ref="CR35:CU35"/>
    <mergeCell ref="BP35:BS35"/>
    <mergeCell ref="BT35:BW35"/>
    <mergeCell ref="BX35:CA35"/>
    <mergeCell ref="CB35:CE35"/>
    <mergeCell ref="AZ35:BC35"/>
    <mergeCell ref="BD35:BG35"/>
    <mergeCell ref="BH35:BK35"/>
    <mergeCell ref="BL35:BO35"/>
    <mergeCell ref="AJ35:AM35"/>
    <mergeCell ref="AN35:AQ35"/>
    <mergeCell ref="AR35:AU35"/>
    <mergeCell ref="AV35:AY35"/>
    <mergeCell ref="AF35:AI35"/>
    <mergeCell ref="AB35:AE35"/>
    <mergeCell ref="L35:O35"/>
    <mergeCell ref="P35:S35"/>
    <mergeCell ref="T35:W35"/>
    <mergeCell ref="X35:AA35"/>
    <mergeCell ref="CJ26:CM26"/>
    <mergeCell ref="CN26:CQ26"/>
    <mergeCell ref="CR26:CU26"/>
    <mergeCell ref="CV26:CY26"/>
    <mergeCell ref="CF26:CI26"/>
    <mergeCell ref="AV26:AY26"/>
    <mergeCell ref="AZ26:BC26"/>
    <mergeCell ref="BH26:BK26"/>
    <mergeCell ref="BL26:BO26"/>
    <mergeCell ref="BD26:BG26"/>
    <mergeCell ref="CB26:CE26"/>
    <mergeCell ref="BP26:BS26"/>
    <mergeCell ref="BT26:BW26"/>
    <mergeCell ref="BX26:CA26"/>
    <mergeCell ref="CV19:CY19"/>
    <mergeCell ref="A26:K26"/>
    <mergeCell ref="L26:O26"/>
    <mergeCell ref="P26:S26"/>
    <mergeCell ref="T26:W26"/>
    <mergeCell ref="X26:AA26"/>
    <mergeCell ref="AB26:AE26"/>
    <mergeCell ref="AJ26:AM26"/>
    <mergeCell ref="AN26:AQ26"/>
    <mergeCell ref="AR26:AU26"/>
    <mergeCell ref="CF19:CI19"/>
    <mergeCell ref="CJ19:CM19"/>
    <mergeCell ref="CN19:CQ19"/>
    <mergeCell ref="CR19:CU19"/>
    <mergeCell ref="AZ19:BC19"/>
    <mergeCell ref="BH19:BK19"/>
    <mergeCell ref="X19:AA19"/>
    <mergeCell ref="AB19:AE19"/>
    <mergeCell ref="AJ19:AM19"/>
    <mergeCell ref="AN19:AQ19"/>
    <mergeCell ref="AV19:AY19"/>
    <mergeCell ref="A19:K19"/>
    <mergeCell ref="L19:O19"/>
    <mergeCell ref="P19:S19"/>
    <mergeCell ref="T19:W19"/>
    <mergeCell ref="BP11:BS11"/>
    <mergeCell ref="BT11:BW11"/>
    <mergeCell ref="BX11:CA11"/>
    <mergeCell ref="CF11:CI11"/>
    <mergeCell ref="CB11:CE11"/>
    <mergeCell ref="AV11:AY11"/>
    <mergeCell ref="AZ11:BC11"/>
    <mergeCell ref="BH11:BK11"/>
    <mergeCell ref="BL11:BO11"/>
    <mergeCell ref="BD11:BG11"/>
    <mergeCell ref="AB11:AE11"/>
    <mergeCell ref="AJ11:AM11"/>
    <mergeCell ref="AN11:AQ11"/>
    <mergeCell ref="AR11:AU11"/>
    <mergeCell ref="AF11:AI11"/>
    <mergeCell ref="L11:O11"/>
    <mergeCell ref="P11:S11"/>
    <mergeCell ref="T11:W11"/>
    <mergeCell ref="X11:AA11"/>
    <mergeCell ref="CV33:CY33"/>
    <mergeCell ref="CF1:CY1"/>
    <mergeCell ref="CF33:CI33"/>
    <mergeCell ref="CJ33:CM33"/>
    <mergeCell ref="CN33:CQ33"/>
    <mergeCell ref="CR33:CU33"/>
    <mergeCell ref="CV31:CY31"/>
    <mergeCell ref="CF32:CI32"/>
    <mergeCell ref="CJ32:CM32"/>
    <mergeCell ref="CN32:CQ32"/>
    <mergeCell ref="CR32:CU32"/>
    <mergeCell ref="CV32:CY32"/>
    <mergeCell ref="CF31:CI31"/>
    <mergeCell ref="CJ31:CM31"/>
    <mergeCell ref="CN31:CQ31"/>
    <mergeCell ref="CR31:CU31"/>
    <mergeCell ref="CV29:CY29"/>
    <mergeCell ref="CF30:CI30"/>
    <mergeCell ref="CJ30:CM30"/>
    <mergeCell ref="CN30:CQ30"/>
    <mergeCell ref="CR30:CU30"/>
    <mergeCell ref="CV30:CY30"/>
    <mergeCell ref="CF29:CI29"/>
    <mergeCell ref="CJ29:CM29"/>
    <mergeCell ref="CN29:CQ29"/>
    <mergeCell ref="CR29:CU29"/>
    <mergeCell ref="CV27:CY27"/>
    <mergeCell ref="CF28:CI28"/>
    <mergeCell ref="CJ28:CM28"/>
    <mergeCell ref="CN28:CQ28"/>
    <mergeCell ref="CR28:CU28"/>
    <mergeCell ref="CV28:CY28"/>
    <mergeCell ref="CF27:CI27"/>
    <mergeCell ref="CJ27:CM27"/>
    <mergeCell ref="CN27:CQ27"/>
    <mergeCell ref="CR27:CU27"/>
    <mergeCell ref="CV24:CY24"/>
    <mergeCell ref="CF25:CI25"/>
    <mergeCell ref="CJ25:CM25"/>
    <mergeCell ref="CN25:CQ25"/>
    <mergeCell ref="CR25:CU25"/>
    <mergeCell ref="CV25:CY25"/>
    <mergeCell ref="CF24:CI24"/>
    <mergeCell ref="CJ24:CM24"/>
    <mergeCell ref="CN24:CQ24"/>
    <mergeCell ref="CR24:CU24"/>
    <mergeCell ref="CV22:CY22"/>
    <mergeCell ref="CF23:CI23"/>
    <mergeCell ref="CJ23:CM23"/>
    <mergeCell ref="CN23:CQ23"/>
    <mergeCell ref="CR23:CU23"/>
    <mergeCell ref="CV23:CY23"/>
    <mergeCell ref="CF22:CI22"/>
    <mergeCell ref="CJ22:CM22"/>
    <mergeCell ref="CN22:CQ22"/>
    <mergeCell ref="CR22:CU22"/>
    <mergeCell ref="CV20:CY20"/>
    <mergeCell ref="CF21:CI21"/>
    <mergeCell ref="CJ21:CM21"/>
    <mergeCell ref="CN21:CQ21"/>
    <mergeCell ref="CR21:CU21"/>
    <mergeCell ref="CV21:CY21"/>
    <mergeCell ref="CF20:CI20"/>
    <mergeCell ref="CJ20:CM20"/>
    <mergeCell ref="CN20:CQ20"/>
    <mergeCell ref="CR20:CU20"/>
    <mergeCell ref="CV17:CY17"/>
    <mergeCell ref="CF18:CI18"/>
    <mergeCell ref="CJ18:CM18"/>
    <mergeCell ref="CN18:CQ18"/>
    <mergeCell ref="CR18:CU18"/>
    <mergeCell ref="CV18:CY18"/>
    <mergeCell ref="CF17:CI17"/>
    <mergeCell ref="CJ17:CM17"/>
    <mergeCell ref="CN17:CQ17"/>
    <mergeCell ref="CR17:CU17"/>
    <mergeCell ref="CV15:CY15"/>
    <mergeCell ref="CF16:CI16"/>
    <mergeCell ref="CJ16:CM16"/>
    <mergeCell ref="CN16:CQ16"/>
    <mergeCell ref="CR16:CU16"/>
    <mergeCell ref="CV16:CY16"/>
    <mergeCell ref="CF15:CI15"/>
    <mergeCell ref="CJ15:CM15"/>
    <mergeCell ref="CN15:CQ15"/>
    <mergeCell ref="CR15:CU15"/>
    <mergeCell ref="CV4:CY4"/>
    <mergeCell ref="CJ14:CM14"/>
    <mergeCell ref="CN14:CQ14"/>
    <mergeCell ref="CR14:CU14"/>
    <mergeCell ref="CV14:CY14"/>
    <mergeCell ref="CJ11:CM11"/>
    <mergeCell ref="CN11:CQ11"/>
    <mergeCell ref="CR11:CU11"/>
    <mergeCell ref="CV11:CY11"/>
    <mergeCell ref="CV5:CY5"/>
    <mergeCell ref="CF4:CI4"/>
    <mergeCell ref="CJ4:CM4"/>
    <mergeCell ref="CN4:CQ4"/>
    <mergeCell ref="CR4:CU4"/>
    <mergeCell ref="CV6:CY6"/>
    <mergeCell ref="CF5:CI5"/>
    <mergeCell ref="CJ5:CM5"/>
    <mergeCell ref="CN5:CQ5"/>
    <mergeCell ref="CR5:CU5"/>
    <mergeCell ref="CF6:CI6"/>
    <mergeCell ref="CJ6:CM6"/>
    <mergeCell ref="CN6:CQ6"/>
    <mergeCell ref="CR6:CU6"/>
    <mergeCell ref="CF7:CI7"/>
    <mergeCell ref="CJ7:CM7"/>
    <mergeCell ref="CN7:CQ7"/>
    <mergeCell ref="CR7:CU7"/>
    <mergeCell ref="BP33:BS33"/>
    <mergeCell ref="BT33:BW33"/>
    <mergeCell ref="BX33:CA33"/>
    <mergeCell ref="CV7:CY7"/>
    <mergeCell ref="CF8:CI8"/>
    <mergeCell ref="CJ8:CM8"/>
    <mergeCell ref="CN8:CQ8"/>
    <mergeCell ref="CR8:CU8"/>
    <mergeCell ref="CV8:CY8"/>
    <mergeCell ref="CF9:CI9"/>
    <mergeCell ref="AV33:AY33"/>
    <mergeCell ref="AZ33:BC33"/>
    <mergeCell ref="BH33:BK33"/>
    <mergeCell ref="BL33:BO33"/>
    <mergeCell ref="BD33:BG33"/>
    <mergeCell ref="AB33:AE33"/>
    <mergeCell ref="AJ33:AM33"/>
    <mergeCell ref="AN33:AQ33"/>
    <mergeCell ref="AR33:AU33"/>
    <mergeCell ref="L33:O33"/>
    <mergeCell ref="P33:S33"/>
    <mergeCell ref="T33:W33"/>
    <mergeCell ref="X33:AA33"/>
    <mergeCell ref="A33:K33"/>
    <mergeCell ref="CJ9:CM9"/>
    <mergeCell ref="CN9:CQ9"/>
    <mergeCell ref="CR9:CU9"/>
    <mergeCell ref="CF10:CI10"/>
    <mergeCell ref="CJ10:CM10"/>
    <mergeCell ref="CN10:CQ10"/>
    <mergeCell ref="CR10:CU10"/>
    <mergeCell ref="CF13:CI13"/>
    <mergeCell ref="CJ13:CM13"/>
    <mergeCell ref="BL32:BO32"/>
    <mergeCell ref="BP32:BS32"/>
    <mergeCell ref="BT32:BW32"/>
    <mergeCell ref="BX32:CA32"/>
    <mergeCell ref="AR32:AU32"/>
    <mergeCell ref="AV32:AY32"/>
    <mergeCell ref="AZ32:BC32"/>
    <mergeCell ref="BH32:BK32"/>
    <mergeCell ref="BD32:BG32"/>
    <mergeCell ref="BP31:BS31"/>
    <mergeCell ref="BT31:BW31"/>
    <mergeCell ref="BX31:CA31"/>
    <mergeCell ref="L32:O32"/>
    <mergeCell ref="P32:S32"/>
    <mergeCell ref="T32:W32"/>
    <mergeCell ref="X32:AA32"/>
    <mergeCell ref="AB32:AE32"/>
    <mergeCell ref="AJ32:AM32"/>
    <mergeCell ref="AN32:AQ32"/>
    <mergeCell ref="AV31:AY31"/>
    <mergeCell ref="AZ31:BC31"/>
    <mergeCell ref="BH31:BK31"/>
    <mergeCell ref="BL31:BO31"/>
    <mergeCell ref="BD31:BG31"/>
    <mergeCell ref="AB31:AE31"/>
    <mergeCell ref="AJ31:AM31"/>
    <mergeCell ref="AN31:AQ31"/>
    <mergeCell ref="AR31:AU31"/>
    <mergeCell ref="L31:O31"/>
    <mergeCell ref="P31:S31"/>
    <mergeCell ref="T31:W31"/>
    <mergeCell ref="X31:AA31"/>
    <mergeCell ref="BL30:BO30"/>
    <mergeCell ref="BP30:BS30"/>
    <mergeCell ref="BT30:BW30"/>
    <mergeCell ref="BX30:CA30"/>
    <mergeCell ref="BP29:BS29"/>
    <mergeCell ref="BT29:BW29"/>
    <mergeCell ref="BX29:CA29"/>
    <mergeCell ref="L30:O30"/>
    <mergeCell ref="P30:S30"/>
    <mergeCell ref="T30:W30"/>
    <mergeCell ref="X30:AA30"/>
    <mergeCell ref="AB30:AE30"/>
    <mergeCell ref="AJ30:AM30"/>
    <mergeCell ref="AN30:AQ30"/>
    <mergeCell ref="AV29:AY29"/>
    <mergeCell ref="AZ29:BC29"/>
    <mergeCell ref="BH29:BK29"/>
    <mergeCell ref="BL29:BO29"/>
    <mergeCell ref="BD29:BG29"/>
    <mergeCell ref="AB29:AE29"/>
    <mergeCell ref="AJ29:AM29"/>
    <mergeCell ref="AN29:AQ29"/>
    <mergeCell ref="AR29:AU29"/>
    <mergeCell ref="L29:O29"/>
    <mergeCell ref="P29:S29"/>
    <mergeCell ref="T29:W29"/>
    <mergeCell ref="X29:AA29"/>
    <mergeCell ref="BL28:BO28"/>
    <mergeCell ref="BP28:BS28"/>
    <mergeCell ref="BT28:BW28"/>
    <mergeCell ref="BX28:CA28"/>
    <mergeCell ref="BP27:BS27"/>
    <mergeCell ref="BT27:BW27"/>
    <mergeCell ref="BX27:CA27"/>
    <mergeCell ref="L28:O28"/>
    <mergeCell ref="P28:S28"/>
    <mergeCell ref="T28:W28"/>
    <mergeCell ref="X28:AA28"/>
    <mergeCell ref="AB28:AE28"/>
    <mergeCell ref="AJ28:AM28"/>
    <mergeCell ref="AN28:AQ28"/>
    <mergeCell ref="AV27:AY27"/>
    <mergeCell ref="AZ27:BC27"/>
    <mergeCell ref="BH27:BK27"/>
    <mergeCell ref="BL27:BO27"/>
    <mergeCell ref="BD27:BG27"/>
    <mergeCell ref="AB27:AE27"/>
    <mergeCell ref="AJ27:AM27"/>
    <mergeCell ref="AN27:AQ27"/>
    <mergeCell ref="AR27:AU27"/>
    <mergeCell ref="L27:O27"/>
    <mergeCell ref="P27:S27"/>
    <mergeCell ref="T27:W27"/>
    <mergeCell ref="X27:AA27"/>
    <mergeCell ref="BL25:BO25"/>
    <mergeCell ref="BP25:BS25"/>
    <mergeCell ref="BT25:BW25"/>
    <mergeCell ref="BX25:CA25"/>
    <mergeCell ref="BP24:BS24"/>
    <mergeCell ref="BT24:BW24"/>
    <mergeCell ref="BX24:CA24"/>
    <mergeCell ref="L25:O25"/>
    <mergeCell ref="P25:S25"/>
    <mergeCell ref="T25:W25"/>
    <mergeCell ref="X25:AA25"/>
    <mergeCell ref="AB25:AE25"/>
    <mergeCell ref="AJ25:AM25"/>
    <mergeCell ref="AN25:AQ25"/>
    <mergeCell ref="AV24:AY24"/>
    <mergeCell ref="AZ24:BC24"/>
    <mergeCell ref="BH24:BK24"/>
    <mergeCell ref="BL24:BO24"/>
    <mergeCell ref="BD24:BG24"/>
    <mergeCell ref="AB24:AE24"/>
    <mergeCell ref="AJ24:AM24"/>
    <mergeCell ref="AN24:AQ24"/>
    <mergeCell ref="AR24:AU24"/>
    <mergeCell ref="L24:O24"/>
    <mergeCell ref="P24:S24"/>
    <mergeCell ref="T24:W24"/>
    <mergeCell ref="X24:AA24"/>
    <mergeCell ref="BL23:BO23"/>
    <mergeCell ref="BP23:BS23"/>
    <mergeCell ref="BT23:BW23"/>
    <mergeCell ref="BX23:CA23"/>
    <mergeCell ref="BP22:BS22"/>
    <mergeCell ref="BT22:BW22"/>
    <mergeCell ref="BX22:CA22"/>
    <mergeCell ref="L23:O23"/>
    <mergeCell ref="P23:S23"/>
    <mergeCell ref="T23:W23"/>
    <mergeCell ref="X23:AA23"/>
    <mergeCell ref="AB23:AE23"/>
    <mergeCell ref="AJ23:AM23"/>
    <mergeCell ref="AN23:AQ23"/>
    <mergeCell ref="AV22:AY22"/>
    <mergeCell ref="AZ22:BC22"/>
    <mergeCell ref="BH22:BK22"/>
    <mergeCell ref="BL22:BO22"/>
    <mergeCell ref="BD22:BG22"/>
    <mergeCell ref="AB22:AE22"/>
    <mergeCell ref="AJ22:AM22"/>
    <mergeCell ref="AN22:AQ22"/>
    <mergeCell ref="AR22:AU22"/>
    <mergeCell ref="L22:O22"/>
    <mergeCell ref="P22:S22"/>
    <mergeCell ref="T22:W22"/>
    <mergeCell ref="X22:AA22"/>
    <mergeCell ref="BL21:BO21"/>
    <mergeCell ref="BP21:BS21"/>
    <mergeCell ref="BT21:BW21"/>
    <mergeCell ref="BX21:CA21"/>
    <mergeCell ref="BP20:BS20"/>
    <mergeCell ref="BT20:BW20"/>
    <mergeCell ref="BX20:CA20"/>
    <mergeCell ref="L21:O21"/>
    <mergeCell ref="P21:S21"/>
    <mergeCell ref="T21:W21"/>
    <mergeCell ref="X21:AA21"/>
    <mergeCell ref="AB21:AE21"/>
    <mergeCell ref="AJ21:AM21"/>
    <mergeCell ref="AN21:AQ21"/>
    <mergeCell ref="AV20:AY20"/>
    <mergeCell ref="AZ20:BC20"/>
    <mergeCell ref="BH20:BK20"/>
    <mergeCell ref="BL20:BO20"/>
    <mergeCell ref="BD20:BG20"/>
    <mergeCell ref="AB20:AE20"/>
    <mergeCell ref="AJ20:AM20"/>
    <mergeCell ref="AN20:AQ20"/>
    <mergeCell ref="AR20:AU20"/>
    <mergeCell ref="L20:O20"/>
    <mergeCell ref="P20:S20"/>
    <mergeCell ref="T20:W20"/>
    <mergeCell ref="X20:AA20"/>
    <mergeCell ref="BL18:BO18"/>
    <mergeCell ref="BP18:BS18"/>
    <mergeCell ref="BT18:BW18"/>
    <mergeCell ref="BX18:CA18"/>
    <mergeCell ref="BP17:BS17"/>
    <mergeCell ref="BT17:BW17"/>
    <mergeCell ref="BX17:CA17"/>
    <mergeCell ref="L18:O18"/>
    <mergeCell ref="P18:S18"/>
    <mergeCell ref="T18:W18"/>
    <mergeCell ref="X18:AA18"/>
    <mergeCell ref="AB18:AE18"/>
    <mergeCell ref="AJ18:AM18"/>
    <mergeCell ref="AN18:AQ18"/>
    <mergeCell ref="AV17:AY17"/>
    <mergeCell ref="AZ17:BC17"/>
    <mergeCell ref="BH17:BK17"/>
    <mergeCell ref="BL17:BO17"/>
    <mergeCell ref="BD17:BG17"/>
    <mergeCell ref="AB17:AE17"/>
    <mergeCell ref="AJ17:AM17"/>
    <mergeCell ref="AN17:AQ17"/>
    <mergeCell ref="AR17:AU17"/>
    <mergeCell ref="L17:O17"/>
    <mergeCell ref="P17:S17"/>
    <mergeCell ref="T17:W17"/>
    <mergeCell ref="X17:AA17"/>
    <mergeCell ref="BL16:BO16"/>
    <mergeCell ref="BP16:BS16"/>
    <mergeCell ref="BT16:BW16"/>
    <mergeCell ref="BX16:CA16"/>
    <mergeCell ref="BP15:BS15"/>
    <mergeCell ref="BT15:BW15"/>
    <mergeCell ref="BX15:CA15"/>
    <mergeCell ref="L16:O16"/>
    <mergeCell ref="P16:S16"/>
    <mergeCell ref="T16:W16"/>
    <mergeCell ref="X16:AA16"/>
    <mergeCell ref="AB16:AE16"/>
    <mergeCell ref="AJ16:AM16"/>
    <mergeCell ref="AN16:AQ16"/>
    <mergeCell ref="AV15:AY15"/>
    <mergeCell ref="AZ15:BC15"/>
    <mergeCell ref="BH15:BK15"/>
    <mergeCell ref="BL15:BO15"/>
    <mergeCell ref="BD15:BG15"/>
    <mergeCell ref="AB15:AE15"/>
    <mergeCell ref="AJ15:AM15"/>
    <mergeCell ref="AN15:AQ15"/>
    <mergeCell ref="AR15:AU15"/>
    <mergeCell ref="L15:O15"/>
    <mergeCell ref="P15:S15"/>
    <mergeCell ref="T15:W15"/>
    <mergeCell ref="X15:AA15"/>
    <mergeCell ref="BL14:BO14"/>
    <mergeCell ref="BP14:BS14"/>
    <mergeCell ref="BT14:BW14"/>
    <mergeCell ref="BX14:CA14"/>
    <mergeCell ref="AR14:AU14"/>
    <mergeCell ref="AV14:AY14"/>
    <mergeCell ref="AZ14:BC14"/>
    <mergeCell ref="BH14:BK14"/>
    <mergeCell ref="BD14:BG14"/>
    <mergeCell ref="BP13:BS13"/>
    <mergeCell ref="BT13:BW13"/>
    <mergeCell ref="BX13:CA13"/>
    <mergeCell ref="L14:O14"/>
    <mergeCell ref="P14:S14"/>
    <mergeCell ref="T14:W14"/>
    <mergeCell ref="X14:AA14"/>
    <mergeCell ref="AB14:AE14"/>
    <mergeCell ref="AJ14:AM14"/>
    <mergeCell ref="AN14:AQ14"/>
    <mergeCell ref="AV13:AY13"/>
    <mergeCell ref="AZ13:BC13"/>
    <mergeCell ref="BH13:BK13"/>
    <mergeCell ref="BL13:BO13"/>
    <mergeCell ref="BD13:BG13"/>
    <mergeCell ref="AB13:AE13"/>
    <mergeCell ref="AJ13:AM13"/>
    <mergeCell ref="AN13:AQ13"/>
    <mergeCell ref="AR13:AU13"/>
    <mergeCell ref="AF13:AI13"/>
    <mergeCell ref="L13:O13"/>
    <mergeCell ref="P13:S13"/>
    <mergeCell ref="T13:W13"/>
    <mergeCell ref="X13:AA13"/>
    <mergeCell ref="BL10:BO10"/>
    <mergeCell ref="BP10:BS10"/>
    <mergeCell ref="BT10:BW10"/>
    <mergeCell ref="BX10:CA10"/>
    <mergeCell ref="BP9:BS9"/>
    <mergeCell ref="BT9:BW9"/>
    <mergeCell ref="BX9:CA9"/>
    <mergeCell ref="L10:O10"/>
    <mergeCell ref="P10:S10"/>
    <mergeCell ref="T10:W10"/>
    <mergeCell ref="X10:AA10"/>
    <mergeCell ref="AB10:AE10"/>
    <mergeCell ref="AJ10:AM10"/>
    <mergeCell ref="AN10:AQ10"/>
    <mergeCell ref="AZ9:BC9"/>
    <mergeCell ref="BH9:BK9"/>
    <mergeCell ref="BL9:BO9"/>
    <mergeCell ref="BD9:BG9"/>
    <mergeCell ref="BL8:BO8"/>
    <mergeCell ref="BP8:BS8"/>
    <mergeCell ref="BT8:BW8"/>
    <mergeCell ref="BX8:CA8"/>
    <mergeCell ref="AB8:AE8"/>
    <mergeCell ref="AJ8:AM8"/>
    <mergeCell ref="AN8:AQ8"/>
    <mergeCell ref="BH8:BK8"/>
    <mergeCell ref="L8:O8"/>
    <mergeCell ref="P8:S8"/>
    <mergeCell ref="T8:W8"/>
    <mergeCell ref="X8:AA8"/>
    <mergeCell ref="BL7:BO7"/>
    <mergeCell ref="BP7:BS7"/>
    <mergeCell ref="BT7:BW7"/>
    <mergeCell ref="BX7:CA7"/>
    <mergeCell ref="BP6:BS6"/>
    <mergeCell ref="BT6:BW6"/>
    <mergeCell ref="BX6:CA6"/>
    <mergeCell ref="AB7:AE7"/>
    <mergeCell ref="AJ7:AM7"/>
    <mergeCell ref="AN7:AQ7"/>
    <mergeCell ref="AR7:AU7"/>
    <mergeCell ref="AV7:AY7"/>
    <mergeCell ref="AZ7:BC7"/>
    <mergeCell ref="BH7:BK7"/>
    <mergeCell ref="AV6:AY6"/>
    <mergeCell ref="AZ6:BC6"/>
    <mergeCell ref="BH6:BK6"/>
    <mergeCell ref="BL6:BO6"/>
    <mergeCell ref="AR5:AU5"/>
    <mergeCell ref="BX5:CA5"/>
    <mergeCell ref="L6:O6"/>
    <mergeCell ref="P6:S6"/>
    <mergeCell ref="T6:W6"/>
    <mergeCell ref="X6:AA6"/>
    <mergeCell ref="AB6:AE6"/>
    <mergeCell ref="AJ6:AM6"/>
    <mergeCell ref="AN6:AQ6"/>
    <mergeCell ref="AR6:AU6"/>
    <mergeCell ref="X5:AA5"/>
    <mergeCell ref="AB5:AE5"/>
    <mergeCell ref="AJ5:AM5"/>
    <mergeCell ref="AN5:AQ5"/>
    <mergeCell ref="AV4:AY4"/>
    <mergeCell ref="AZ4:BC4"/>
    <mergeCell ref="BH4:BK4"/>
    <mergeCell ref="BL4:BO4"/>
    <mergeCell ref="AB4:AE4"/>
    <mergeCell ref="AJ4:AM4"/>
    <mergeCell ref="AN4:AQ4"/>
    <mergeCell ref="AR4:AU4"/>
    <mergeCell ref="AF4:AI4"/>
    <mergeCell ref="L4:O4"/>
    <mergeCell ref="P4:S4"/>
    <mergeCell ref="T4:W4"/>
    <mergeCell ref="X4:AA4"/>
    <mergeCell ref="AR30:AU30"/>
    <mergeCell ref="AV30:AY30"/>
    <mergeCell ref="AZ30:BC30"/>
    <mergeCell ref="BH30:BK30"/>
    <mergeCell ref="BD30:BG30"/>
    <mergeCell ref="AR28:AU28"/>
    <mergeCell ref="AV28:AY28"/>
    <mergeCell ref="AZ28:BC28"/>
    <mergeCell ref="BH28:BK28"/>
    <mergeCell ref="BD28:BG28"/>
    <mergeCell ref="AR25:AU25"/>
    <mergeCell ref="AV25:AY25"/>
    <mergeCell ref="AZ25:BC25"/>
    <mergeCell ref="BH25:BK25"/>
    <mergeCell ref="BD25:BG25"/>
    <mergeCell ref="AR23:AU23"/>
    <mergeCell ref="AV23:AY23"/>
    <mergeCell ref="AZ23:BC23"/>
    <mergeCell ref="BH23:BK23"/>
    <mergeCell ref="BD23:BG23"/>
    <mergeCell ref="AR21:AU21"/>
    <mergeCell ref="AV21:AY21"/>
    <mergeCell ref="AZ21:BC21"/>
    <mergeCell ref="BH21:BK21"/>
    <mergeCell ref="BD21:BG21"/>
    <mergeCell ref="P9:S9"/>
    <mergeCell ref="AV18:AY18"/>
    <mergeCell ref="AZ18:BC18"/>
    <mergeCell ref="BH18:BK18"/>
    <mergeCell ref="BD18:BG18"/>
    <mergeCell ref="AB9:AE9"/>
    <mergeCell ref="AJ9:AM9"/>
    <mergeCell ref="AN9:AQ9"/>
    <mergeCell ref="AR9:AU9"/>
    <mergeCell ref="AV9:AY9"/>
    <mergeCell ref="AV5:AY5"/>
    <mergeCell ref="AZ5:BC5"/>
    <mergeCell ref="BH5:BK5"/>
    <mergeCell ref="L7:O7"/>
    <mergeCell ref="P7:S7"/>
    <mergeCell ref="T7:W7"/>
    <mergeCell ref="X7:AA7"/>
    <mergeCell ref="L5:O5"/>
    <mergeCell ref="P5:S5"/>
    <mergeCell ref="T5:W5"/>
    <mergeCell ref="C24:J24"/>
    <mergeCell ref="C25:J25"/>
    <mergeCell ref="A27:A32"/>
    <mergeCell ref="C27:J27"/>
    <mergeCell ref="C28:J28"/>
    <mergeCell ref="C29:J29"/>
    <mergeCell ref="C30:J30"/>
    <mergeCell ref="C31:J31"/>
    <mergeCell ref="C32:J32"/>
    <mergeCell ref="A20:A25"/>
    <mergeCell ref="A13:A18"/>
    <mergeCell ref="C15:J15"/>
    <mergeCell ref="C9:J9"/>
    <mergeCell ref="C10:J10"/>
    <mergeCell ref="C16:J16"/>
    <mergeCell ref="AZ10:BC10"/>
    <mergeCell ref="BH10:BK10"/>
    <mergeCell ref="BD10:BG10"/>
    <mergeCell ref="C7:J7"/>
    <mergeCell ref="C8:J8"/>
    <mergeCell ref="T9:W9"/>
    <mergeCell ref="X9:AA9"/>
    <mergeCell ref="AR8:AU8"/>
    <mergeCell ref="AV8:AY8"/>
    <mergeCell ref="AZ8:BC8"/>
    <mergeCell ref="C22:J22"/>
    <mergeCell ref="C23:J23"/>
    <mergeCell ref="AR10:AU10"/>
    <mergeCell ref="AV10:AY10"/>
    <mergeCell ref="C13:J13"/>
    <mergeCell ref="C14:J14"/>
    <mergeCell ref="A11:K11"/>
    <mergeCell ref="C17:J17"/>
    <mergeCell ref="C18:J18"/>
    <mergeCell ref="A5:A10"/>
    <mergeCell ref="CB13:CE13"/>
    <mergeCell ref="CB14:CE14"/>
    <mergeCell ref="C20:J20"/>
    <mergeCell ref="C21:J21"/>
    <mergeCell ref="AR16:AU16"/>
    <mergeCell ref="AV16:AY16"/>
    <mergeCell ref="AZ16:BC16"/>
    <mergeCell ref="BH16:BK16"/>
    <mergeCell ref="BD16:BG16"/>
    <mergeCell ref="AR18:AU18"/>
    <mergeCell ref="CF14:CI14"/>
    <mergeCell ref="CV9:CY9"/>
    <mergeCell ref="CV10:CY10"/>
    <mergeCell ref="CN13:CQ13"/>
    <mergeCell ref="CR13:CU13"/>
    <mergeCell ref="CV13:CY13"/>
    <mergeCell ref="CN12:CQ12"/>
    <mergeCell ref="CJ12:CM12"/>
    <mergeCell ref="CR12:CU12"/>
    <mergeCell ref="CV12:CY12"/>
    <mergeCell ref="AF10:AI10"/>
    <mergeCell ref="A3:J3"/>
    <mergeCell ref="A4:K4"/>
    <mergeCell ref="L3:AI3"/>
    <mergeCell ref="AF5:AI5"/>
    <mergeCell ref="AF6:AI6"/>
    <mergeCell ref="AF7:AI7"/>
    <mergeCell ref="C5:J5"/>
    <mergeCell ref="C6:J6"/>
    <mergeCell ref="L9:O9"/>
    <mergeCell ref="AF14:AI14"/>
    <mergeCell ref="AF15:AI15"/>
    <mergeCell ref="BD4:BG4"/>
    <mergeCell ref="AJ3:BG3"/>
    <mergeCell ref="BD5:BG5"/>
    <mergeCell ref="BD6:BG6"/>
    <mergeCell ref="BD7:BG7"/>
    <mergeCell ref="BD8:BG8"/>
    <mergeCell ref="AF8:AI8"/>
    <mergeCell ref="AF9:AI9"/>
    <mergeCell ref="AF16:AI16"/>
    <mergeCell ref="AF17:AI17"/>
    <mergeCell ref="AF18:AI18"/>
    <mergeCell ref="AF20:AI20"/>
    <mergeCell ref="AF19:AI19"/>
    <mergeCell ref="AF21:AI21"/>
    <mergeCell ref="AF22:AI22"/>
    <mergeCell ref="AF23:AI23"/>
    <mergeCell ref="AF24:AI24"/>
    <mergeCell ref="AF25:AI25"/>
    <mergeCell ref="AF27:AI27"/>
    <mergeCell ref="AF28:AI28"/>
    <mergeCell ref="AF29:AI29"/>
    <mergeCell ref="AF26:AI26"/>
    <mergeCell ref="AF30:AI30"/>
    <mergeCell ref="AF31:AI31"/>
    <mergeCell ref="AF32:AI32"/>
    <mergeCell ref="AF33:AI33"/>
    <mergeCell ref="CB4:CE4"/>
    <mergeCell ref="BH3:CE3"/>
    <mergeCell ref="CB5:CE5"/>
    <mergeCell ref="CB6:CE6"/>
    <mergeCell ref="BL5:BO5"/>
    <mergeCell ref="BP4:BS4"/>
    <mergeCell ref="BT4:BW4"/>
    <mergeCell ref="BX4:CA4"/>
    <mergeCell ref="BP5:BS5"/>
    <mergeCell ref="BT5:BW5"/>
    <mergeCell ref="CB7:CE7"/>
    <mergeCell ref="CB8:CE8"/>
    <mergeCell ref="CB9:CE9"/>
    <mergeCell ref="CB10:CE10"/>
    <mergeCell ref="CB15:CE15"/>
    <mergeCell ref="CB16:CE16"/>
    <mergeCell ref="CB17:CE17"/>
    <mergeCell ref="CB18:CE18"/>
    <mergeCell ref="CB20:CE20"/>
    <mergeCell ref="CB21:CE21"/>
    <mergeCell ref="CB22:CE22"/>
    <mergeCell ref="CB23:CE23"/>
    <mergeCell ref="CF3:CY3"/>
    <mergeCell ref="CB33:CE33"/>
    <mergeCell ref="CB29:CE29"/>
    <mergeCell ref="CB30:CE30"/>
    <mergeCell ref="CB31:CE31"/>
    <mergeCell ref="CB32:CE32"/>
    <mergeCell ref="CB24:CE24"/>
    <mergeCell ref="CB25:CE25"/>
    <mergeCell ref="CB27:CE27"/>
    <mergeCell ref="CB28:CE28"/>
  </mergeCells>
  <printOptions/>
  <pageMargins left="0.7874015748031497" right="0.7874015748031497" top="0.8661417322834646" bottom="0.5905511811023623"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CNF K.sakazaki.jp</dc:creator>
  <cp:keywords/>
  <dc:description/>
  <cp:lastModifiedBy>CNF K.sakazaki.jp</cp:lastModifiedBy>
  <cp:lastPrinted>2009-06-14T23:46:53Z</cp:lastPrinted>
  <dcterms:created xsi:type="dcterms:W3CDTF">2009-04-17T03:40:30Z</dcterms:created>
  <dcterms:modified xsi:type="dcterms:W3CDTF">2009-09-29T06:45:25Z</dcterms:modified>
  <cp:category/>
  <cp:version/>
  <cp:contentType/>
  <cp:contentStatus/>
</cp:coreProperties>
</file>