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da\Desktop\20230419003844_オフライン様式\"/>
    </mc:Choice>
  </mc:AlternateContent>
  <xr:revisionPtr revIDLastSave="0" documentId="13_ncr:1_{7A891D60-8983-4333-8BF5-B8F585F60260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内閣府提出用" sheetId="8" r:id="rId1"/>
    <sheet name="前期比較" sheetId="13" state="hidden" r:id="rId2"/>
    <sheet name="給与額" sheetId="12" state="hidden" r:id="rId3"/>
    <sheet name="事業費管理費の按分" sheetId="10" state="hidden" r:id="rId4"/>
    <sheet name="参考）2021年度予算" sheetId="9" state="hidden" r:id="rId5"/>
    <sheet name="参考）2020年度固定費" sheetId="11" state="hidden" r:id="rId6"/>
  </sheets>
  <externalReferences>
    <externalReference r:id="rId7"/>
  </externalReferences>
  <definedNames>
    <definedName name="_xlnm.Print_Area" localSheetId="0">内閣府提出用!$A$1:$J$71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8" l="1"/>
  <c r="G36" i="8"/>
  <c r="I19" i="8" l="1"/>
  <c r="I20" i="8"/>
  <c r="I21" i="8"/>
  <c r="I22" i="8"/>
  <c r="H55" i="8"/>
  <c r="H45" i="8"/>
  <c r="I45" i="8" s="1"/>
  <c r="G25" i="8"/>
  <c r="I25" i="8" s="1"/>
  <c r="K25" i="8" s="1"/>
  <c r="H44" i="8"/>
  <c r="H42" i="8" s="1"/>
  <c r="G23" i="8"/>
  <c r="G18" i="8" s="1"/>
  <c r="G24" i="8"/>
  <c r="I24" i="8" s="1"/>
  <c r="H13" i="8"/>
  <c r="H12" i="8" s="1"/>
  <c r="H16" i="8" s="1"/>
  <c r="G13" i="8"/>
  <c r="G12" i="8" s="1"/>
  <c r="L66" i="13"/>
  <c r="I66" i="13"/>
  <c r="L64" i="13"/>
  <c r="I64" i="13"/>
  <c r="L60" i="13"/>
  <c r="I60" i="13"/>
  <c r="L57" i="13"/>
  <c r="M57" i="13" s="1"/>
  <c r="I57" i="13"/>
  <c r="L56" i="13"/>
  <c r="I56" i="13"/>
  <c r="M56" i="13"/>
  <c r="L55" i="13"/>
  <c r="M55" i="13" s="1"/>
  <c r="I55" i="13"/>
  <c r="L54" i="13"/>
  <c r="I54" i="13"/>
  <c r="M54" i="13"/>
  <c r="L53" i="13"/>
  <c r="I53" i="13"/>
  <c r="M53" i="13" s="1"/>
  <c r="L52" i="13"/>
  <c r="L51" i="13"/>
  <c r="M51" i="13" s="1"/>
  <c r="I51" i="13"/>
  <c r="L50" i="13"/>
  <c r="I50" i="13"/>
  <c r="M50" i="13" s="1"/>
  <c r="L49" i="13"/>
  <c r="M49" i="13" s="1"/>
  <c r="I49" i="13"/>
  <c r="L48" i="13"/>
  <c r="L47" i="13"/>
  <c r="I47" i="13"/>
  <c r="M47" i="13"/>
  <c r="L46" i="13"/>
  <c r="I46" i="13"/>
  <c r="M46" i="13" s="1"/>
  <c r="L45" i="13"/>
  <c r="I45" i="13"/>
  <c r="M45" i="13" s="1"/>
  <c r="L44" i="13"/>
  <c r="I44" i="13"/>
  <c r="M44" i="13"/>
  <c r="L43" i="13"/>
  <c r="I43" i="13"/>
  <c r="M43" i="13" s="1"/>
  <c r="L42" i="13"/>
  <c r="I42" i="13"/>
  <c r="M42" i="13" s="1"/>
  <c r="L40" i="13"/>
  <c r="L39" i="13"/>
  <c r="K38" i="13"/>
  <c r="K58" i="13" s="1"/>
  <c r="J38" i="13"/>
  <c r="L38" i="13" s="1"/>
  <c r="G38" i="13"/>
  <c r="L37" i="13"/>
  <c r="I37" i="13"/>
  <c r="M37" i="13"/>
  <c r="L36" i="13"/>
  <c r="I36" i="13"/>
  <c r="M36" i="13" s="1"/>
  <c r="L35" i="13"/>
  <c r="I35" i="13"/>
  <c r="M35" i="13" s="1"/>
  <c r="L34" i="13"/>
  <c r="I34" i="13"/>
  <c r="M34" i="13"/>
  <c r="L33" i="13"/>
  <c r="I33" i="13"/>
  <c r="M33" i="13" s="1"/>
  <c r="L32" i="13"/>
  <c r="L31" i="13"/>
  <c r="I31" i="13"/>
  <c r="M31" i="13"/>
  <c r="L30" i="13"/>
  <c r="I30" i="13"/>
  <c r="M30" i="13" s="1"/>
  <c r="L29" i="13"/>
  <c r="I29" i="13"/>
  <c r="M29" i="13" s="1"/>
  <c r="L28" i="13"/>
  <c r="L27" i="13"/>
  <c r="I27" i="13"/>
  <c r="M27" i="13"/>
  <c r="L26" i="13"/>
  <c r="I26" i="13"/>
  <c r="M26" i="13" s="1"/>
  <c r="L25" i="13"/>
  <c r="I25" i="13"/>
  <c r="M25" i="13" s="1"/>
  <c r="L24" i="13"/>
  <c r="I24" i="13"/>
  <c r="M24" i="13" s="1"/>
  <c r="L23" i="13"/>
  <c r="I23" i="13"/>
  <c r="M23" i="13" s="1"/>
  <c r="L22" i="13"/>
  <c r="I22" i="13"/>
  <c r="M22" i="13"/>
  <c r="L20" i="13"/>
  <c r="L19" i="13"/>
  <c r="J18" i="13"/>
  <c r="J58" i="13" s="1"/>
  <c r="L58" i="13" s="1"/>
  <c r="L14" i="13"/>
  <c r="I14" i="13"/>
  <c r="M14" i="13"/>
  <c r="L13" i="13"/>
  <c r="I13" i="13"/>
  <c r="M13" i="13" s="1"/>
  <c r="K12" i="13"/>
  <c r="K16" i="13"/>
  <c r="J12" i="13"/>
  <c r="J16" i="13" s="1"/>
  <c r="J59" i="13" s="1"/>
  <c r="L12" i="13"/>
  <c r="L16" i="13" s="1"/>
  <c r="H12" i="13"/>
  <c r="H16" i="13"/>
  <c r="G12" i="13"/>
  <c r="I12" i="13"/>
  <c r="G16" i="13"/>
  <c r="L11" i="13"/>
  <c r="I11" i="13"/>
  <c r="M11" i="13"/>
  <c r="L10" i="13"/>
  <c r="I10" i="13"/>
  <c r="M10" i="13"/>
  <c r="I41" i="8"/>
  <c r="I40" i="8"/>
  <c r="K40" i="8" s="1"/>
  <c r="D7" i="12"/>
  <c r="C7" i="12"/>
  <c r="D6" i="12"/>
  <c r="C6" i="12"/>
  <c r="N20" i="10"/>
  <c r="P19" i="10"/>
  <c r="H52" i="13" s="1"/>
  <c r="I52" i="13" s="1"/>
  <c r="M52" i="13" s="1"/>
  <c r="N21" i="10"/>
  <c r="N22" i="10"/>
  <c r="N19" i="10"/>
  <c r="O19" i="10" s="1"/>
  <c r="G32" i="13" s="1"/>
  <c r="I32" i="13" s="1"/>
  <c r="M32" i="13" s="1"/>
  <c r="N28" i="10"/>
  <c r="O28" i="10" s="1"/>
  <c r="G21" i="13" s="1"/>
  <c r="I21" i="13" s="1"/>
  <c r="M21" i="13" s="1"/>
  <c r="P28" i="10"/>
  <c r="H41" i="13" s="1"/>
  <c r="I41" i="13" s="1"/>
  <c r="M41" i="13" s="1"/>
  <c r="N26" i="10"/>
  <c r="P26" i="10"/>
  <c r="H39" i="13"/>
  <c r="H40" i="13" s="1"/>
  <c r="N12" i="10"/>
  <c r="F24" i="11"/>
  <c r="J24" i="11" s="1"/>
  <c r="F22" i="11"/>
  <c r="J22" i="11" s="1"/>
  <c r="F20" i="11"/>
  <c r="J20" i="11"/>
  <c r="K20" i="11"/>
  <c r="J18" i="11"/>
  <c r="J16" i="11"/>
  <c r="J14" i="11"/>
  <c r="F12" i="11"/>
  <c r="J12" i="11" s="1"/>
  <c r="K10" i="11"/>
  <c r="J10" i="11"/>
  <c r="F8" i="11"/>
  <c r="J8" i="11"/>
  <c r="F6" i="11"/>
  <c r="J6" i="11" s="1"/>
  <c r="L18" i="13"/>
  <c r="K8" i="11"/>
  <c r="P12" i="10"/>
  <c r="H48" i="13" s="1"/>
  <c r="I48" i="13" s="1"/>
  <c r="M48" i="13" s="1"/>
  <c r="O12" i="10"/>
  <c r="G28" i="13"/>
  <c r="I28" i="13"/>
  <c r="M28" i="13"/>
  <c r="I64" i="9"/>
  <c r="I62" i="9"/>
  <c r="I58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H37" i="9"/>
  <c r="I37" i="9" s="1"/>
  <c r="G37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G18" i="9"/>
  <c r="I18" i="9"/>
  <c r="G56" i="9"/>
  <c r="I14" i="9"/>
  <c r="I13" i="9"/>
  <c r="H12" i="9"/>
  <c r="I12" i="9" s="1"/>
  <c r="I16" i="9" s="1"/>
  <c r="H16" i="9"/>
  <c r="G12" i="9"/>
  <c r="G16" i="9"/>
  <c r="G57" i="9"/>
  <c r="G59" i="9" s="1"/>
  <c r="I11" i="9"/>
  <c r="I10" i="9"/>
  <c r="I32" i="8"/>
  <c r="I31" i="8"/>
  <c r="I30" i="8"/>
  <c r="I38" i="8"/>
  <c r="K38" i="8" s="1"/>
  <c r="I57" i="8"/>
  <c r="K37" i="8" s="1"/>
  <c r="I58" i="8"/>
  <c r="I59" i="8"/>
  <c r="I60" i="8"/>
  <c r="I70" i="8"/>
  <c r="I68" i="8"/>
  <c r="I64" i="8"/>
  <c r="I61" i="8"/>
  <c r="I56" i="8"/>
  <c r="K36" i="8" s="1"/>
  <c r="I55" i="8"/>
  <c r="I54" i="8"/>
  <c r="K34" i="8" s="1"/>
  <c r="I53" i="8"/>
  <c r="I52" i="8"/>
  <c r="I51" i="8"/>
  <c r="I50" i="8"/>
  <c r="I49" i="8"/>
  <c r="I48" i="8"/>
  <c r="I47" i="8"/>
  <c r="K27" i="8" s="1"/>
  <c r="I46" i="8"/>
  <c r="I43" i="8"/>
  <c r="G42" i="8"/>
  <c r="I39" i="8"/>
  <c r="I37" i="8"/>
  <c r="I36" i="8"/>
  <c r="I35" i="8"/>
  <c r="I34" i="8"/>
  <c r="I33" i="8"/>
  <c r="K33" i="8" s="1"/>
  <c r="I29" i="8"/>
  <c r="I28" i="8"/>
  <c r="I27" i="8"/>
  <c r="I26" i="8"/>
  <c r="I14" i="8"/>
  <c r="I11" i="8"/>
  <c r="I10" i="8"/>
  <c r="I44" i="8"/>
  <c r="K31" i="8"/>
  <c r="K32" i="8"/>
  <c r="I16" i="13"/>
  <c r="O26" i="10"/>
  <c r="G19" i="13"/>
  <c r="G20" i="13" s="1"/>
  <c r="I20" i="13" s="1"/>
  <c r="M20" i="13" s="1"/>
  <c r="K12" i="11"/>
  <c r="I19" i="13"/>
  <c r="M19" i="13" s="1"/>
  <c r="L59" i="13" l="1"/>
  <c r="J61" i="13"/>
  <c r="I12" i="8"/>
  <c r="G16" i="8"/>
  <c r="G63" i="8" s="1"/>
  <c r="I42" i="8"/>
  <c r="H62" i="8"/>
  <c r="I40" i="13"/>
  <c r="M40" i="13" s="1"/>
  <c r="H38" i="13"/>
  <c r="I16" i="8"/>
  <c r="K59" i="13"/>
  <c r="K61" i="13" s="1"/>
  <c r="I18" i="8"/>
  <c r="G62" i="8"/>
  <c r="I62" i="8" s="1"/>
  <c r="I23" i="8"/>
  <c r="K23" i="8" s="1"/>
  <c r="I39" i="13"/>
  <c r="M39" i="13" s="1"/>
  <c r="M12" i="13"/>
  <c r="I13" i="8"/>
  <c r="G18" i="13"/>
  <c r="H56" i="9"/>
  <c r="I56" i="9" s="1"/>
  <c r="K24" i="8"/>
  <c r="K6" i="11"/>
  <c r="H63" i="8"/>
  <c r="H65" i="8" s="1"/>
  <c r="G65" i="8"/>
  <c r="I38" i="13" l="1"/>
  <c r="H58" i="13"/>
  <c r="H59" i="13" s="1"/>
  <c r="H61" i="13" s="1"/>
  <c r="I18" i="13"/>
  <c r="G59" i="13"/>
  <c r="G58" i="13"/>
  <c r="I58" i="13" s="1"/>
  <c r="M58" i="13" s="1"/>
  <c r="I65" i="8"/>
  <c r="H57" i="9"/>
  <c r="I63" i="8"/>
  <c r="L61" i="13"/>
  <c r="H59" i="9" l="1"/>
  <c r="I59" i="9" s="1"/>
  <c r="I57" i="9"/>
  <c r="G61" i="13"/>
  <c r="I61" i="13" s="1"/>
  <c r="I59" i="13"/>
  <c r="M59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阿尻公認会計士事務所</author>
  </authors>
  <commentList>
    <comment ref="D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伊藤:</t>
        </r>
        <r>
          <rPr>
            <sz val="9"/>
            <color indexed="81"/>
            <rFont val="MS P ゴシック"/>
            <family val="3"/>
            <charset val="128"/>
          </rPr>
          <t xml:space="preserve">
管理費では？</t>
        </r>
      </text>
    </comment>
    <comment ref="D24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伊藤:</t>
        </r>
        <r>
          <rPr>
            <sz val="9"/>
            <color indexed="81"/>
            <rFont val="MS P ゴシック"/>
            <family val="3"/>
            <charset val="128"/>
          </rPr>
          <t xml:space="preserve">
管理費として計上したい</t>
        </r>
      </text>
    </comment>
  </commentList>
</comments>
</file>

<file path=xl/sharedStrings.xml><?xml version="1.0" encoding="utf-8"?>
<sst xmlns="http://schemas.openxmlformats.org/spreadsheetml/2006/main" count="368" uniqueCount="217">
  <si>
    <t>公益社団法人 ア・ドリーム　ア・デイIN　TOKYO</t>
    <rPh sb="0" eb="2">
      <t>コウエキ</t>
    </rPh>
    <rPh sb="2" eb="4">
      <t>シャダン</t>
    </rPh>
    <rPh sb="4" eb="6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</si>
  <si>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</si>
  <si>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　　　目</t>
    <rPh sb="0" eb="1">
      <t>カ</t>
    </rPh>
    <rPh sb="4" eb="5">
      <t>メ</t>
    </rPh>
    <phoneticPr fontId="3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</si>
  <si>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3"/>
  </si>
  <si>
    <t>法人会計</t>
    <rPh sb="0" eb="2">
      <t>ホウジン</t>
    </rPh>
    <rPh sb="2" eb="4">
      <t>カイケイ</t>
    </rPh>
    <phoneticPr fontId="3"/>
  </si>
  <si>
    <t>合　　　計</t>
    <rPh sb="0" eb="1">
      <t>ゴウ</t>
    </rPh>
    <rPh sb="4" eb="5">
      <t>ケイ</t>
    </rPh>
    <phoneticPr fontId="3"/>
  </si>
  <si>
    <t>Ⅰ　　一般正味財産増減の部</t>
    <rPh sb="3" eb="5">
      <t>イッパン</t>
    </rPh>
    <rPh sb="5" eb="7">
      <t>ショウミ</t>
    </rPh>
    <rPh sb="7" eb="9">
      <t>ザイサン</t>
    </rPh>
    <rPh sb="9" eb="11">
      <t>ゾウゲン</t>
    </rPh>
    <rPh sb="12" eb="13">
      <t>ブ</t>
    </rPh>
    <phoneticPr fontId="3"/>
  </si>
  <si>
    <t>１．経常増減の部</t>
    <rPh sb="2" eb="4">
      <t>ケイジョウ</t>
    </rPh>
    <rPh sb="4" eb="6">
      <t>ゾウゲン</t>
    </rPh>
    <rPh sb="7" eb="8">
      <t>ブ</t>
    </rPh>
    <phoneticPr fontId="3"/>
  </si>
  <si>
    <t>　（１）経常収益</t>
    <rPh sb="4" eb="6">
      <t>ケイジョウ</t>
    </rPh>
    <rPh sb="6" eb="8">
      <t>シュウエキ</t>
    </rPh>
    <phoneticPr fontId="3"/>
  </si>
  <si>
    <t>　経常収益計</t>
    <rPh sb="1" eb="3">
      <t>ケイジョウ</t>
    </rPh>
    <rPh sb="3" eb="5">
      <t>シュウエキ</t>
    </rPh>
    <rPh sb="5" eb="6">
      <t>ケイ</t>
    </rPh>
    <phoneticPr fontId="3"/>
  </si>
  <si>
    <t>（２）　経常費用</t>
    <rPh sb="4" eb="6">
      <t>ケイジョウ</t>
    </rPh>
    <rPh sb="6" eb="8">
      <t>ヒヨウ</t>
    </rPh>
    <phoneticPr fontId="3"/>
  </si>
  <si>
    <t>事　　　　　業　　　　　費</t>
    <rPh sb="0" eb="1">
      <t>コト</t>
    </rPh>
    <rPh sb="6" eb="7">
      <t>ギョウ</t>
    </rPh>
    <rPh sb="12" eb="13">
      <t>ヒ</t>
    </rPh>
    <phoneticPr fontId="3"/>
  </si>
  <si>
    <t>消耗什器備品費</t>
    <rPh sb="0" eb="7">
      <t>ショウモウジュウキビヒンヒ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</si>
  <si>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</si>
  <si>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</si>
  <si>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</si>
  <si>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保険料</t>
    <rPh sb="0" eb="3">
      <t>ホケンリョウ</t>
    </rPh>
    <phoneticPr fontId="3"/>
  </si>
  <si>
    <t>会議費</t>
    <rPh sb="0" eb="3">
      <t>カイギヒ</t>
    </rPh>
    <phoneticPr fontId="3"/>
  </si>
  <si>
    <t>諸会費</t>
    <rPh sb="0" eb="3">
      <t>ショカイヒ</t>
    </rPh>
    <phoneticPr fontId="3"/>
  </si>
  <si>
    <t>雑費</t>
    <rPh sb="0" eb="2">
      <t>ザッピ</t>
    </rPh>
    <phoneticPr fontId="3"/>
  </si>
  <si>
    <t>管　　　　　理　　　　　費</t>
    <rPh sb="0" eb="1">
      <t>カン</t>
    </rPh>
    <rPh sb="6" eb="7">
      <t>リ</t>
    </rPh>
    <rPh sb="12" eb="13">
      <t>ヒ</t>
    </rPh>
    <phoneticPr fontId="3"/>
  </si>
  <si>
    <t>旅費交通費</t>
    <rPh sb="0" eb="5">
      <t>リョヒコウツウヒ</t>
    </rPh>
    <phoneticPr fontId="3"/>
  </si>
  <si>
    <t>通信運搬費</t>
    <rPh sb="0" eb="5">
      <t>ツウシンウンパンヒ</t>
    </rPh>
    <phoneticPr fontId="3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</si>
  <si>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3"/>
  </si>
  <si>
    <t>　　評価損益等調整前当期経常増減額</t>
    <rPh sb="2" eb="4">
      <t>ヒョウカ</t>
    </rPh>
    <rPh sb="4" eb="6">
      <t>ソンエキ</t>
    </rPh>
    <rPh sb="6" eb="7">
      <t>トウ</t>
    </rPh>
    <rPh sb="7" eb="9">
      <t>チョウセイ</t>
    </rPh>
    <rPh sb="9" eb="10">
      <t>ゼン</t>
    </rPh>
    <rPh sb="10" eb="12">
      <t>トウキ</t>
    </rPh>
    <rPh sb="12" eb="14">
      <t>ケイジョウ</t>
    </rPh>
    <rPh sb="14" eb="17">
      <t>ゾウゲンガク</t>
    </rPh>
    <phoneticPr fontId="3"/>
  </si>
  <si>
    <t>　　評価損益等計</t>
    <rPh sb="2" eb="4">
      <t>ヒョウカ</t>
    </rPh>
    <rPh sb="4" eb="6">
      <t>ソンエキ</t>
    </rPh>
    <rPh sb="6" eb="7">
      <t>トウ</t>
    </rPh>
    <rPh sb="7" eb="8">
      <t>ケイ</t>
    </rPh>
    <phoneticPr fontId="3"/>
  </si>
  <si>
    <t>　　当期経常増減額</t>
    <rPh sb="2" eb="4">
      <t>トウキ</t>
    </rPh>
    <rPh sb="4" eb="6">
      <t>ケイジョウ</t>
    </rPh>
    <rPh sb="6" eb="9">
      <t>ゾウゲンガク</t>
    </rPh>
    <phoneticPr fontId="3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</si>
  <si>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3"/>
  </si>
  <si>
    <t>（１）　経常外収益</t>
    <rPh sb="4" eb="6">
      <t>ケイジョウ</t>
    </rPh>
    <rPh sb="6" eb="7">
      <t>ガイ</t>
    </rPh>
    <rPh sb="7" eb="9">
      <t>シュウエキ</t>
    </rPh>
    <phoneticPr fontId="3"/>
  </si>
  <si>
    <t>　　　　経常外収益計</t>
    <rPh sb="4" eb="6">
      <t>ケイジョウ</t>
    </rPh>
    <rPh sb="6" eb="7">
      <t>ガイ</t>
    </rPh>
    <rPh sb="7" eb="9">
      <t>シュウエキ</t>
    </rPh>
    <rPh sb="9" eb="10">
      <t>ケイ</t>
    </rPh>
    <phoneticPr fontId="3"/>
  </si>
  <si>
    <t>（２）　経常外費用</t>
    <rPh sb="4" eb="6">
      <t>ケイジョウ</t>
    </rPh>
    <rPh sb="6" eb="7">
      <t>ガイ</t>
    </rPh>
    <rPh sb="7" eb="9">
      <t>ヒヨウ</t>
    </rPh>
    <phoneticPr fontId="3"/>
  </si>
  <si>
    <t>　　　　経常外費用計</t>
    <rPh sb="4" eb="6">
      <t>ケイジョウ</t>
    </rPh>
    <rPh sb="6" eb="7">
      <t>ガイ</t>
    </rPh>
    <rPh sb="7" eb="9">
      <t>ヒヨウ</t>
    </rPh>
    <rPh sb="9" eb="10">
      <t>ケイ</t>
    </rPh>
    <phoneticPr fontId="3"/>
  </si>
  <si>
    <t>　　　　当期一般正味財産増減額</t>
    <rPh sb="4" eb="6">
      <t>トウキ</t>
    </rPh>
    <rPh sb="6" eb="8">
      <t>イッパン</t>
    </rPh>
    <rPh sb="8" eb="10">
      <t>ショウミ</t>
    </rPh>
    <rPh sb="10" eb="12">
      <t>ザイサン</t>
    </rPh>
    <rPh sb="12" eb="15">
      <t>ゾウゲンガク</t>
    </rPh>
    <phoneticPr fontId="3"/>
  </si>
  <si>
    <t>会　　　費</t>
    <rPh sb="0" eb="1">
      <t>カイ</t>
    </rPh>
    <rPh sb="4" eb="5">
      <t>ヒ</t>
    </rPh>
    <phoneticPr fontId="3"/>
  </si>
  <si>
    <t>寄　　付　　金</t>
    <rPh sb="0" eb="1">
      <t>ヤドリキ</t>
    </rPh>
    <rPh sb="3" eb="4">
      <t>ツキ</t>
    </rPh>
    <rPh sb="6" eb="7">
      <t>キン</t>
    </rPh>
    <phoneticPr fontId="3"/>
  </si>
  <si>
    <t>正会員会費</t>
    <rPh sb="0" eb="3">
      <t>セイカイイン</t>
    </rPh>
    <rPh sb="3" eb="5">
      <t>カイヒ</t>
    </rPh>
    <phoneticPr fontId="3"/>
  </si>
  <si>
    <t>一般寄付金</t>
    <rPh sb="0" eb="2">
      <t>イッパン</t>
    </rPh>
    <rPh sb="2" eb="5">
      <t>キフキン</t>
    </rPh>
    <phoneticPr fontId="3"/>
  </si>
  <si>
    <t>特定寄付金</t>
    <rPh sb="0" eb="2">
      <t>トクテイ</t>
    </rPh>
    <rPh sb="2" eb="5">
      <t>キフキン</t>
    </rPh>
    <phoneticPr fontId="3"/>
  </si>
  <si>
    <t>水道光熱費</t>
    <rPh sb="0" eb="2">
      <t>スイドウ</t>
    </rPh>
    <rPh sb="2" eb="5">
      <t>コウネツヒ</t>
    </rPh>
    <phoneticPr fontId="3"/>
  </si>
  <si>
    <t>修繕費</t>
    <rPh sb="0" eb="3">
      <t>シュウゼンヒ</t>
    </rPh>
    <phoneticPr fontId="2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</si>
  <si>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3"/>
  </si>
  <si>
    <t>消耗品費</t>
    <rPh sb="0" eb="3">
      <t>ショウモウヒン</t>
    </rPh>
    <rPh sb="3" eb="4">
      <t>ヒ</t>
    </rPh>
    <phoneticPr fontId="3"/>
  </si>
  <si>
    <t>租税公課</t>
    <rPh sb="0" eb="2">
      <t>ソゼイ</t>
    </rPh>
    <rPh sb="2" eb="4">
      <t>コウカ</t>
    </rPh>
    <phoneticPr fontId="2"/>
  </si>
  <si>
    <t>委託費</t>
    <rPh sb="0" eb="3">
      <t>イタクヒ</t>
    </rPh>
    <phoneticPr fontId="3"/>
  </si>
  <si>
    <t>諸会費</t>
    <rPh sb="0" eb="3">
      <t>ショカイヒ</t>
    </rPh>
    <phoneticPr fontId="2"/>
  </si>
  <si>
    <t>広告宣伝費</t>
    <rPh sb="0" eb="5">
      <t>コウコクセンデンヒ</t>
    </rPh>
    <phoneticPr fontId="2"/>
  </si>
  <si>
    <t>諸手数料</t>
    <rPh sb="0" eb="4">
      <t>ショテスウリョウ</t>
    </rPh>
    <phoneticPr fontId="2"/>
  </si>
  <si>
    <t>法定福利費</t>
    <rPh sb="0" eb="5">
      <t>ホウテイフクリヒ</t>
    </rPh>
    <phoneticPr fontId="2"/>
  </si>
  <si>
    <t>給与</t>
    <rPh sb="0" eb="2">
      <t>キュウヨ</t>
    </rPh>
    <phoneticPr fontId="3"/>
  </si>
  <si>
    <t>令和四年５月１日から令和五年４月３０日まで</t>
    <rPh sb="0" eb="2">
      <t>レイワ</t>
    </rPh>
    <rPh sb="2" eb="3">
      <t>ヨン</t>
    </rPh>
    <rPh sb="3" eb="4">
      <t>ネン</t>
    </rPh>
    <rPh sb="5" eb="6">
      <t>ガツ</t>
    </rPh>
    <rPh sb="7" eb="8">
      <t>ニチ</t>
    </rPh>
    <rPh sb="10" eb="12">
      <t>レイワ</t>
    </rPh>
    <rPh sb="12" eb="13">
      <t>ゴ</t>
    </rPh>
    <rPh sb="13" eb="14">
      <t>ネン</t>
    </rPh>
    <rPh sb="15" eb="16">
      <t>ガツ</t>
    </rPh>
    <rPh sb="18" eb="19">
      <t>ニチ</t>
    </rPh>
    <phoneticPr fontId="3"/>
  </si>
  <si>
    <t>令和四年度　公益社団法人ア・ドリーム ア・デイ  IN TOKYOに係る収支予算書</t>
    <rPh sb="0" eb="1">
      <t>レイ</t>
    </rPh>
    <rPh sb="1" eb="2">
      <t>ワ</t>
    </rPh>
    <rPh sb="2" eb="3">
      <t>ヨン</t>
    </rPh>
    <rPh sb="3" eb="5">
      <t>ネンド</t>
    </rPh>
    <rPh sb="4" eb="5">
      <t>ド</t>
    </rPh>
    <rPh sb="6" eb="8">
      <t>コウエキ</t>
    </rPh>
    <rPh sb="8" eb="10">
      <t>シャダン</t>
    </rPh>
    <rPh sb="10" eb="12">
      <t>ホウジン</t>
    </rPh>
    <rPh sb="34" eb="35">
      <t>カカ</t>
    </rPh>
    <rPh sb="36" eb="38">
      <t>シュウシ</t>
    </rPh>
    <rPh sb="38" eb="41">
      <t>ヨサンショ</t>
    </rPh>
    <phoneticPr fontId="3"/>
  </si>
  <si>
    <t>令和三年度　公益社団法人ア・ドリーム ア・デイ  IN TOKYOに係る収支予算書</t>
    <rPh sb="0" eb="1">
      <t>レイ</t>
    </rPh>
    <rPh sb="1" eb="2">
      <t>ワ</t>
    </rPh>
    <rPh sb="2" eb="3">
      <t>サン</t>
    </rPh>
    <rPh sb="3" eb="5">
      <t>ネンド</t>
    </rPh>
    <rPh sb="4" eb="5">
      <t>ド</t>
    </rPh>
    <rPh sb="6" eb="8">
      <t>コウエキ</t>
    </rPh>
    <rPh sb="8" eb="10">
      <t>シャダン</t>
    </rPh>
    <rPh sb="10" eb="12">
      <t>ホウジン</t>
    </rPh>
    <rPh sb="34" eb="35">
      <t>カカ</t>
    </rPh>
    <rPh sb="36" eb="38">
      <t>シュウシ</t>
    </rPh>
    <rPh sb="38" eb="41">
      <t>ヨサンショ</t>
    </rPh>
    <phoneticPr fontId="2"/>
  </si>
  <si>
    <t>令和三年５月１日から令和四年４月３０日まで</t>
    <rPh sb="0" eb="2">
      <t>レイワ</t>
    </rPh>
    <rPh sb="2" eb="3">
      <t>サン</t>
    </rPh>
    <rPh sb="3" eb="4">
      <t>ネン</t>
    </rPh>
    <rPh sb="5" eb="6">
      <t>ガツ</t>
    </rPh>
    <rPh sb="7" eb="8">
      <t>ニチ</t>
    </rPh>
    <rPh sb="10" eb="12">
      <t>レイワ</t>
    </rPh>
    <rPh sb="12" eb="13">
      <t>ヨン</t>
    </rPh>
    <rPh sb="13" eb="14">
      <t>ネン</t>
    </rPh>
    <rPh sb="15" eb="16">
      <t>ガツ</t>
    </rPh>
    <rPh sb="18" eb="19">
      <t>ニチ</t>
    </rPh>
    <phoneticPr fontId="2"/>
  </si>
  <si>
    <t>公益社団法人 ア・ドリーム　ア・デイIN　TOKYO</t>
    <rPh sb="0" eb="2">
      <t>コウエキ</t>
    </rPh>
    <rPh sb="2" eb="4">
      <t>シャダン</t>
    </rPh>
    <rPh sb="4" eb="6">
      <t>ホウジン</t>
    </rPh>
    <phoneticPr fontId="2"/>
  </si>
  <si>
    <t>（単位：円）</t>
    <rPh sb="1" eb="3">
      <t>タンイ</t>
    </rPh>
    <rPh sb="4" eb="5">
      <t>エン</t>
    </rPh>
    <phoneticPr fontId="2"/>
  </si>
  <si>
    <t>科　　　目</t>
    <rPh sb="0" eb="1">
      <t>カ</t>
    </rPh>
    <rPh sb="4" eb="5">
      <t>メ</t>
    </rPh>
    <phoneticPr fontId="2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</si>
  <si>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2"/>
  </si>
  <si>
    <t>法人会計</t>
    <rPh sb="0" eb="2">
      <t>ホウジン</t>
    </rPh>
    <rPh sb="2" eb="4">
      <t>カイケイ</t>
    </rPh>
    <phoneticPr fontId="2"/>
  </si>
  <si>
    <t>合　　　計</t>
    <rPh sb="0" eb="1">
      <t>ゴウ</t>
    </rPh>
    <rPh sb="4" eb="5">
      <t>ケイ</t>
    </rPh>
    <phoneticPr fontId="2"/>
  </si>
  <si>
    <t>Ⅰ　　一般正味財産増減の部</t>
    <rPh sb="3" eb="5">
      <t>イッパン</t>
    </rPh>
    <rPh sb="5" eb="7">
      <t>ショウミ</t>
    </rPh>
    <rPh sb="7" eb="9">
      <t>ザイサン</t>
    </rPh>
    <rPh sb="9" eb="11">
      <t>ゾウゲン</t>
    </rPh>
    <rPh sb="12" eb="13">
      <t>ブ</t>
    </rPh>
    <phoneticPr fontId="2"/>
  </si>
  <si>
    <t>１．経常増減の部</t>
    <rPh sb="2" eb="4">
      <t>ケイジョウ</t>
    </rPh>
    <rPh sb="4" eb="6">
      <t>ゾウゲン</t>
    </rPh>
    <rPh sb="7" eb="8">
      <t>ブ</t>
    </rPh>
    <phoneticPr fontId="2"/>
  </si>
  <si>
    <t>　（１）経常収益</t>
    <rPh sb="4" eb="6">
      <t>ケイジョウ</t>
    </rPh>
    <rPh sb="6" eb="8">
      <t>シュウエキ</t>
    </rPh>
    <phoneticPr fontId="2"/>
  </si>
  <si>
    <t>会　　　費</t>
    <rPh sb="0" eb="1">
      <t>カイ</t>
    </rPh>
    <rPh sb="4" eb="5">
      <t>ヒ</t>
    </rPh>
    <phoneticPr fontId="2"/>
  </si>
  <si>
    <t>正会員会費</t>
    <rPh sb="0" eb="3">
      <t>セイカイイン</t>
    </rPh>
    <rPh sb="3" eb="5">
      <t>カイヒ</t>
    </rPh>
    <phoneticPr fontId="2"/>
  </si>
  <si>
    <t>寄　　付　　金</t>
    <rPh sb="0" eb="1">
      <t>ヤドリキ</t>
    </rPh>
    <rPh sb="3" eb="4">
      <t>ツキ</t>
    </rPh>
    <rPh sb="6" eb="7">
      <t>キン</t>
    </rPh>
    <phoneticPr fontId="2"/>
  </si>
  <si>
    <t>一般寄付金</t>
    <rPh sb="0" eb="2">
      <t>イッパン</t>
    </rPh>
    <rPh sb="2" eb="5">
      <t>キフキン</t>
    </rPh>
    <phoneticPr fontId="2"/>
  </si>
  <si>
    <t>特定寄付金</t>
    <rPh sb="0" eb="2">
      <t>トクテイ</t>
    </rPh>
    <rPh sb="2" eb="5">
      <t>キフキン</t>
    </rPh>
    <phoneticPr fontId="2"/>
  </si>
  <si>
    <t>　経常収益計</t>
    <rPh sb="1" eb="3">
      <t>ケイジョウ</t>
    </rPh>
    <rPh sb="3" eb="5">
      <t>シュウエキ</t>
    </rPh>
    <rPh sb="5" eb="6">
      <t>ケイ</t>
    </rPh>
    <phoneticPr fontId="2"/>
  </si>
  <si>
    <t>（２）　経常費用</t>
    <rPh sb="4" eb="6">
      <t>ケイジョウ</t>
    </rPh>
    <rPh sb="6" eb="8">
      <t>ヒヨウ</t>
    </rPh>
    <phoneticPr fontId="2"/>
  </si>
  <si>
    <t>事　　　　　業　　　　　費</t>
    <rPh sb="0" eb="1">
      <t>コト</t>
    </rPh>
    <rPh sb="6" eb="7">
      <t>ギョウ</t>
    </rPh>
    <rPh sb="12" eb="13">
      <t>ヒ</t>
    </rPh>
    <phoneticPr fontId="2"/>
  </si>
  <si>
    <t>給与</t>
    <rPh sb="0" eb="2">
      <t>キュウヨ</t>
    </rPh>
    <phoneticPr fontId="2"/>
  </si>
  <si>
    <t>旅費交通費</t>
    <rPh sb="0" eb="5">
      <t>リョヒコウツウヒ</t>
    </rPh>
    <phoneticPr fontId="2"/>
  </si>
  <si>
    <t>通信運搬費</t>
    <rPh sb="0" eb="5">
      <t>ツウシンウンパンヒ</t>
    </rPh>
    <phoneticPr fontId="2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</si>
  <si>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</si>
  <si>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</si>
  <si>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</si>
  <si>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水道光熱費</t>
    <rPh sb="0" eb="2">
      <t>スイドウ</t>
    </rPh>
    <rPh sb="2" eb="5">
      <t>コウネツヒ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</si>
  <si>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</si>
  <si>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</si>
  <si>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会議費</t>
    <rPh sb="0" eb="3">
      <t>カイギヒ</t>
    </rPh>
    <phoneticPr fontId="2"/>
  </si>
  <si>
    <t>委託費</t>
    <rPh sb="0" eb="3">
      <t>イタクヒ</t>
    </rPh>
    <phoneticPr fontId="2"/>
  </si>
  <si>
    <t>雑費</t>
    <rPh sb="0" eb="2">
      <t>ザッピ</t>
    </rPh>
    <phoneticPr fontId="2"/>
  </si>
  <si>
    <t>管　　　　　理　　　　　費</t>
    <rPh sb="0" eb="1">
      <t>カン</t>
    </rPh>
    <rPh sb="6" eb="7">
      <t>リ</t>
    </rPh>
    <rPh sb="12" eb="13">
      <t>ヒ</t>
    </rPh>
    <phoneticPr fontId="2"/>
  </si>
  <si>
    <t>消耗什器備品費</t>
    <rPh sb="0" eb="7">
      <t>ショウモウジュウキビヒンヒ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</si>
  <si>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</si>
  <si>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</si>
  <si>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　　評価損益等調整前当期経常増減額</t>
    <rPh sb="2" eb="4">
      <t>ヒョウカ</t>
    </rPh>
    <rPh sb="4" eb="6">
      <t>ソンエキ</t>
    </rPh>
    <rPh sb="6" eb="7">
      <t>トウ</t>
    </rPh>
    <rPh sb="7" eb="9">
      <t>チョウセイ</t>
    </rPh>
    <rPh sb="9" eb="10">
      <t>ゼン</t>
    </rPh>
    <rPh sb="10" eb="12">
      <t>トウキ</t>
    </rPh>
    <rPh sb="12" eb="14">
      <t>ケイジョウ</t>
    </rPh>
    <rPh sb="14" eb="17">
      <t>ゾウゲンガク</t>
    </rPh>
    <phoneticPr fontId="2"/>
  </si>
  <si>
    <t>　　評価損益等計</t>
    <rPh sb="2" eb="4">
      <t>ヒョウカ</t>
    </rPh>
    <rPh sb="4" eb="6">
      <t>ソンエキ</t>
    </rPh>
    <rPh sb="6" eb="7">
      <t>トウ</t>
    </rPh>
    <rPh sb="7" eb="8">
      <t>ケイ</t>
    </rPh>
    <phoneticPr fontId="2"/>
  </si>
  <si>
    <t>　　当期経常増減額</t>
    <rPh sb="2" eb="4">
      <t>トウキ</t>
    </rPh>
    <rPh sb="4" eb="6">
      <t>ケイジョウ</t>
    </rPh>
    <rPh sb="6" eb="9">
      <t>ゾウゲンガク</t>
    </rPh>
    <phoneticPr fontId="2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</si>
  <si>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2"/>
  </si>
  <si>
    <t>（１）　経常外収益</t>
    <rPh sb="4" eb="6">
      <t>ケイジョウ</t>
    </rPh>
    <rPh sb="6" eb="7">
      <t>ガイ</t>
    </rPh>
    <rPh sb="7" eb="9">
      <t>シュウエキ</t>
    </rPh>
    <phoneticPr fontId="2"/>
  </si>
  <si>
    <t>　　　　経常外収益計</t>
    <rPh sb="4" eb="6">
      <t>ケイジョウ</t>
    </rPh>
    <rPh sb="6" eb="7">
      <t>ガイ</t>
    </rPh>
    <rPh sb="7" eb="9">
      <t>シュウエキ</t>
    </rPh>
    <rPh sb="9" eb="10">
      <t>ケイ</t>
    </rPh>
    <phoneticPr fontId="2"/>
  </si>
  <si>
    <t>（２）　経常外費用</t>
    <rPh sb="4" eb="6">
      <t>ケイジョウ</t>
    </rPh>
    <rPh sb="6" eb="7">
      <t>ガイ</t>
    </rPh>
    <rPh sb="7" eb="9">
      <t>ヒヨウ</t>
    </rPh>
    <phoneticPr fontId="2"/>
  </si>
  <si>
    <t>　　　　経常外費用計</t>
    <rPh sb="4" eb="6">
      <t>ケイジョウ</t>
    </rPh>
    <rPh sb="6" eb="7">
      <t>ガイ</t>
    </rPh>
    <rPh sb="7" eb="9">
      <t>ヒヨウ</t>
    </rPh>
    <rPh sb="9" eb="10">
      <t>ケイ</t>
    </rPh>
    <phoneticPr fontId="2"/>
  </si>
  <si>
    <t>　　　　当期一般正味財産増減額</t>
    <rPh sb="4" eb="6">
      <t>トウキ</t>
    </rPh>
    <rPh sb="6" eb="8">
      <t>イッパン</t>
    </rPh>
    <rPh sb="8" eb="10">
      <t>ショウミ</t>
    </rPh>
    <rPh sb="10" eb="12">
      <t>ザイサン</t>
    </rPh>
    <rPh sb="12" eb="15">
      <t>ゾウゲンガク</t>
    </rPh>
    <phoneticPr fontId="2"/>
  </si>
  <si>
    <t>福利厚生費</t>
    <rPh sb="0" eb="2">
      <t>フクリ</t>
    </rPh>
    <rPh sb="2" eb="5">
      <t>コウセイヒ</t>
    </rPh>
    <phoneticPr fontId="2"/>
  </si>
  <si>
    <t>公益社団法人 ア・ドリーム ア・デイ ＩＮ ＴＯＫＹＯ　現行の勘定科目</t>
    <rPh sb="0" eb="2">
      <t>コウエキ</t>
    </rPh>
    <rPh sb="2" eb="4">
      <t>シャダン</t>
    </rPh>
    <rPh sb="4" eb="6">
      <t>ホウジン</t>
    </rPh>
    <rPh sb="28" eb="30">
      <t>ゲンコウ</t>
    </rPh>
    <rPh sb="31" eb="33">
      <t>カンジョウ</t>
    </rPh>
    <rPh sb="33" eb="35">
      <t>カモク</t>
    </rPh>
    <phoneticPr fontId="6"/>
  </si>
  <si>
    <t>勘定科目</t>
    <rPh sb="0" eb="2">
      <t>カンジョウ</t>
    </rPh>
    <rPh sb="2" eb="4">
      <t>カモク</t>
    </rPh>
    <phoneticPr fontId="6"/>
  </si>
  <si>
    <t>事業費</t>
    <rPh sb="0" eb="3">
      <t>ジギョウヒ</t>
    </rPh>
    <phoneticPr fontId="6"/>
  </si>
  <si>
    <t>管理費</t>
    <rPh sb="0" eb="2">
      <t>カンリ</t>
    </rPh>
    <rPh sb="2" eb="3">
      <t>ヒ</t>
    </rPh>
    <phoneticPr fontId="6"/>
  </si>
  <si>
    <t>備考</t>
    <rPh sb="0" eb="2">
      <t>ビコウ</t>
    </rPh>
    <phoneticPr fontId="6"/>
  </si>
  <si>
    <t>旅費交通費</t>
    <rPh sb="0" eb="2">
      <t>リョヒ</t>
    </rPh>
    <rPh sb="2" eb="5">
      <t>コウツウヒ</t>
    </rPh>
    <phoneticPr fontId="6"/>
  </si>
  <si>
    <t>受入事業に係る費用全般。津田さん交通費。</t>
    <rPh sb="0" eb="2">
      <t>ウケイレ</t>
    </rPh>
    <rPh sb="2" eb="4">
      <t>ジギョウ</t>
    </rPh>
    <rPh sb="5" eb="6">
      <t>カカ</t>
    </rPh>
    <rPh sb="7" eb="9">
      <t>ヒヨウ</t>
    </rPh>
    <rPh sb="9" eb="11">
      <t>ゼンパン</t>
    </rPh>
    <rPh sb="12" eb="14">
      <t>ツダ</t>
    </rPh>
    <rPh sb="16" eb="19">
      <t>コウツウヒ</t>
    </rPh>
    <phoneticPr fontId="6"/>
  </si>
  <si>
    <t>理事会、総会交通費。事業に直接関係のない交通費。</t>
    <rPh sb="0" eb="3">
      <t>リジカイ</t>
    </rPh>
    <rPh sb="4" eb="6">
      <t>ソウカイ</t>
    </rPh>
    <rPh sb="6" eb="9">
      <t>コウツウヒ</t>
    </rPh>
    <rPh sb="10" eb="12">
      <t>ジギョウ</t>
    </rPh>
    <rPh sb="13" eb="15">
      <t>チョクセツ</t>
    </rPh>
    <rPh sb="15" eb="17">
      <t>カンケイ</t>
    </rPh>
    <rPh sb="20" eb="23">
      <t>コウツウヒ</t>
    </rPh>
    <phoneticPr fontId="6"/>
  </si>
  <si>
    <t>通信運搬費</t>
    <rPh sb="0" eb="2">
      <t>ツウシン</t>
    </rPh>
    <rPh sb="2" eb="4">
      <t>ウンパン</t>
    </rPh>
    <rPh sb="4" eb="5">
      <t>ヒ</t>
    </rPh>
    <phoneticPr fontId="6"/>
  </si>
  <si>
    <t>郵送料。電話代。通信料。ｲﾝﾀｰﾈｯﾄ接続料。宅配便。</t>
    <rPh sb="0" eb="3">
      <t>ユウソウリョウ</t>
    </rPh>
    <rPh sb="4" eb="7">
      <t>デンワダイ</t>
    </rPh>
    <rPh sb="8" eb="11">
      <t>ツウシンリョウ</t>
    </rPh>
    <rPh sb="19" eb="21">
      <t>セツゾク</t>
    </rPh>
    <rPh sb="21" eb="22">
      <t>リョウ</t>
    </rPh>
    <rPh sb="23" eb="26">
      <t>タクハイビン</t>
    </rPh>
    <phoneticPr fontId="6"/>
  </si>
  <si>
    <t>理事会、総会郵送料。</t>
    <rPh sb="0" eb="3">
      <t>リジカイ</t>
    </rPh>
    <rPh sb="4" eb="6">
      <t>ソウカイ</t>
    </rPh>
    <rPh sb="6" eb="8">
      <t>ユウソウ</t>
    </rPh>
    <rPh sb="8" eb="9">
      <t>リョウ</t>
    </rPh>
    <phoneticPr fontId="6"/>
  </si>
  <si>
    <t>按分あり（事業費９：管理費１）</t>
    <rPh sb="0" eb="2">
      <t>アンブン</t>
    </rPh>
    <rPh sb="5" eb="8">
      <t>ジギョウヒ</t>
    </rPh>
    <rPh sb="10" eb="13">
      <t>カンリヒ</t>
    </rPh>
    <phoneticPr fontId="6"/>
  </si>
  <si>
    <t>水道光熱費</t>
    <rPh sb="0" eb="2">
      <t>スイドウ</t>
    </rPh>
    <rPh sb="2" eb="5">
      <t>コウネツヒ</t>
    </rPh>
    <phoneticPr fontId="6"/>
  </si>
  <si>
    <t>電気代。ガス代。水道代。</t>
    <rPh sb="0" eb="3">
      <t>デンキダイ</t>
    </rPh>
    <rPh sb="6" eb="7">
      <t>ダイ</t>
    </rPh>
    <rPh sb="8" eb="10">
      <t>スイドウ</t>
    </rPh>
    <rPh sb="10" eb="11">
      <t>ダイ</t>
    </rPh>
    <phoneticPr fontId="6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</si>
  <si>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6"/>
  </si>
  <si>
    <t>使用していない。</t>
    <rPh sb="0" eb="2">
      <t>シヨウ</t>
    </rPh>
    <phoneticPr fontId="6"/>
  </si>
  <si>
    <t>消耗品費</t>
    <rPh sb="0" eb="2">
      <t>ショウモウ</t>
    </rPh>
    <rPh sb="2" eb="3">
      <t>ヒン</t>
    </rPh>
    <rPh sb="3" eb="4">
      <t>ヒ</t>
    </rPh>
    <phoneticPr fontId="6"/>
  </si>
  <si>
    <t>文具代。事務所用消耗品、備品。ｸﾗｳﾄﾞﾌｧﾝﾃﾞｨﾝｸﾞ仕入。</t>
    <rPh sb="0" eb="2">
      <t>ブング</t>
    </rPh>
    <rPh sb="2" eb="3">
      <t>ダイ</t>
    </rPh>
    <rPh sb="4" eb="6">
      <t>ジム</t>
    </rPh>
    <rPh sb="6" eb="7">
      <t>ショ</t>
    </rPh>
    <rPh sb="7" eb="8">
      <t>ヨウ</t>
    </rPh>
    <rPh sb="8" eb="10">
      <t>ショウモウ</t>
    </rPh>
    <rPh sb="10" eb="11">
      <t>ヒン</t>
    </rPh>
    <rPh sb="12" eb="14">
      <t>ビヒン</t>
    </rPh>
    <rPh sb="29" eb="31">
      <t>シイレ</t>
    </rPh>
    <phoneticPr fontId="6"/>
  </si>
  <si>
    <t>按分あり（事業費２：管理費１）</t>
    <rPh sb="0" eb="2">
      <t>アンブン</t>
    </rPh>
    <rPh sb="5" eb="7">
      <t>ジギョウ</t>
    </rPh>
    <rPh sb="7" eb="8">
      <t>ヒ</t>
    </rPh>
    <rPh sb="10" eb="13">
      <t>カンリヒ</t>
    </rPh>
    <phoneticPr fontId="6"/>
  </si>
  <si>
    <t>印刷製本費</t>
    <rPh sb="0" eb="2">
      <t>インサツ</t>
    </rPh>
    <rPh sb="2" eb="4">
      <t>セイホン</t>
    </rPh>
    <rPh sb="4" eb="5">
      <t>ヒ</t>
    </rPh>
    <phoneticPr fontId="6"/>
  </si>
  <si>
    <t>写真印刷。事業に係る印刷物。（コピーを含む）</t>
    <rPh sb="0" eb="2">
      <t>シャシン</t>
    </rPh>
    <rPh sb="2" eb="4">
      <t>インサツ</t>
    </rPh>
    <rPh sb="5" eb="7">
      <t>ジギョウ</t>
    </rPh>
    <rPh sb="8" eb="9">
      <t>カカ</t>
    </rPh>
    <rPh sb="10" eb="13">
      <t>インサツブツ</t>
    </rPh>
    <rPh sb="19" eb="20">
      <t>フク</t>
    </rPh>
    <phoneticPr fontId="6"/>
  </si>
  <si>
    <t>賃借料</t>
    <rPh sb="0" eb="3">
      <t>チンシャクリョウ</t>
    </rPh>
    <phoneticPr fontId="6"/>
  </si>
  <si>
    <t>家賃。</t>
    <rPh sb="0" eb="2">
      <t>ヤチン</t>
    </rPh>
    <phoneticPr fontId="6"/>
  </si>
  <si>
    <t>保険料</t>
    <rPh sb="0" eb="3">
      <t>ホケンリョウ</t>
    </rPh>
    <phoneticPr fontId="6"/>
  </si>
  <si>
    <t>受入事業に係る保険料。</t>
    <rPh sb="0" eb="2">
      <t>ウケイ</t>
    </rPh>
    <rPh sb="2" eb="4">
      <t>ジギョウ</t>
    </rPh>
    <rPh sb="5" eb="6">
      <t>カカ</t>
    </rPh>
    <rPh sb="7" eb="9">
      <t>ホケン</t>
    </rPh>
    <rPh sb="9" eb="10">
      <t>リョウ</t>
    </rPh>
    <phoneticPr fontId="6"/>
  </si>
  <si>
    <t>事務所火災保険。</t>
    <rPh sb="0" eb="2">
      <t>ジム</t>
    </rPh>
    <rPh sb="2" eb="3">
      <t>ショ</t>
    </rPh>
    <rPh sb="3" eb="5">
      <t>カサイ</t>
    </rPh>
    <rPh sb="5" eb="7">
      <t>ホケン</t>
    </rPh>
    <phoneticPr fontId="6"/>
  </si>
  <si>
    <t>修繕費</t>
    <rPh sb="0" eb="3">
      <t>シュウゼンヒ</t>
    </rPh>
    <phoneticPr fontId="6"/>
  </si>
  <si>
    <t>諸謝金</t>
    <rPh sb="0" eb="1">
      <t>ショ</t>
    </rPh>
    <rPh sb="1" eb="3">
      <t>シャキン</t>
    </rPh>
    <phoneticPr fontId="6"/>
  </si>
  <si>
    <t>租税公課</t>
    <rPh sb="0" eb="2">
      <t>ソゼイ</t>
    </rPh>
    <rPh sb="2" eb="4">
      <t>コウカ</t>
    </rPh>
    <phoneticPr fontId="6"/>
  </si>
  <si>
    <t>印紙代。</t>
    <rPh sb="0" eb="2">
      <t>インシ</t>
    </rPh>
    <rPh sb="2" eb="3">
      <t>ダイ</t>
    </rPh>
    <phoneticPr fontId="6"/>
  </si>
  <si>
    <t>印紙。国税、都税証明書。</t>
    <rPh sb="0" eb="2">
      <t>インシ</t>
    </rPh>
    <rPh sb="3" eb="5">
      <t>コクゼイ</t>
    </rPh>
    <rPh sb="6" eb="8">
      <t>トゼイ</t>
    </rPh>
    <rPh sb="8" eb="11">
      <t>ショウメイショ</t>
    </rPh>
    <phoneticPr fontId="6"/>
  </si>
  <si>
    <t>会議費</t>
    <rPh sb="0" eb="3">
      <t>カイギヒ</t>
    </rPh>
    <phoneticPr fontId="6"/>
  </si>
  <si>
    <t>ボランティアとの打合せ飲食代。受入事業打合せ。</t>
    <rPh sb="8" eb="10">
      <t>ウチアワ</t>
    </rPh>
    <rPh sb="11" eb="14">
      <t>インショクダイ</t>
    </rPh>
    <rPh sb="15" eb="17">
      <t>ウケイ</t>
    </rPh>
    <rPh sb="17" eb="19">
      <t>ジギョウ</t>
    </rPh>
    <rPh sb="19" eb="21">
      <t>ウチアワ</t>
    </rPh>
    <phoneticPr fontId="6"/>
  </si>
  <si>
    <t>理事会、総会飲食代。役員との打合せ飲食代。</t>
    <rPh sb="0" eb="3">
      <t>リジカイ</t>
    </rPh>
    <rPh sb="4" eb="6">
      <t>ソウカイ</t>
    </rPh>
    <rPh sb="6" eb="9">
      <t>インショクダイ</t>
    </rPh>
    <rPh sb="10" eb="12">
      <t>ヤクイン</t>
    </rPh>
    <rPh sb="14" eb="16">
      <t>ウチアワ</t>
    </rPh>
    <rPh sb="17" eb="20">
      <t>インショクダイ</t>
    </rPh>
    <phoneticPr fontId="6"/>
  </si>
  <si>
    <t>広告宣伝費</t>
    <rPh sb="0" eb="2">
      <t>コウコク</t>
    </rPh>
    <rPh sb="2" eb="5">
      <t>センデンヒ</t>
    </rPh>
    <phoneticPr fontId="6"/>
  </si>
  <si>
    <t>ﾌﾟﾚｽﾘﾘｰｽ配信費用。</t>
    <rPh sb="8" eb="10">
      <t>ハイシン</t>
    </rPh>
    <rPh sb="10" eb="12">
      <t>ヒヨウ</t>
    </rPh>
    <phoneticPr fontId="6"/>
  </si>
  <si>
    <t>委託費</t>
    <rPh sb="0" eb="2">
      <t>イタク</t>
    </rPh>
    <rPh sb="2" eb="3">
      <t>ヒ</t>
    </rPh>
    <phoneticPr fontId="6"/>
  </si>
  <si>
    <t>諸会費</t>
    <rPh sb="0" eb="3">
      <t>ショカイヒ</t>
    </rPh>
    <phoneticPr fontId="6"/>
  </si>
  <si>
    <t>学会費用。在日米国商工会議所会費。</t>
    <rPh sb="0" eb="2">
      <t>ガッカイ</t>
    </rPh>
    <rPh sb="2" eb="4">
      <t>ヒヨウ</t>
    </rPh>
    <rPh sb="5" eb="7">
      <t>ザイニチ</t>
    </rPh>
    <rPh sb="7" eb="9">
      <t>ベイコク</t>
    </rPh>
    <rPh sb="9" eb="11">
      <t>ショウコウ</t>
    </rPh>
    <rPh sb="11" eb="14">
      <t>カイギショ</t>
    </rPh>
    <rPh sb="14" eb="16">
      <t>カイヒ</t>
    </rPh>
    <phoneticPr fontId="6"/>
  </si>
  <si>
    <t>セミナー参加費</t>
    <rPh sb="4" eb="6">
      <t>サンカ</t>
    </rPh>
    <rPh sb="6" eb="7">
      <t>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</si>
  <si>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</si>
  <si>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事業費に計上。</t>
    <rPh sb="0" eb="3">
      <t>ジギョウヒ</t>
    </rPh>
    <rPh sb="4" eb="6">
      <t>ケイジョウ</t>
    </rPh>
    <phoneticPr fontId="6"/>
  </si>
  <si>
    <t>雑費</t>
    <rPh sb="0" eb="2">
      <t>ザッピ</t>
    </rPh>
    <phoneticPr fontId="6"/>
  </si>
  <si>
    <t>銀行手数料。挨拶品代。</t>
    <rPh sb="0" eb="2">
      <t>ギンコウ</t>
    </rPh>
    <rPh sb="2" eb="5">
      <t>テスウリョウ</t>
    </rPh>
    <rPh sb="6" eb="8">
      <t>アイサツ</t>
    </rPh>
    <rPh sb="8" eb="9">
      <t>シナ</t>
    </rPh>
    <rPh sb="9" eb="10">
      <t>ダイ</t>
    </rPh>
    <phoneticPr fontId="6"/>
  </si>
  <si>
    <t>銀行手数料。</t>
    <rPh sb="0" eb="2">
      <t>ギンコウ</t>
    </rPh>
    <rPh sb="2" eb="5">
      <t>テスウリョウ</t>
    </rPh>
    <phoneticPr fontId="6"/>
  </si>
  <si>
    <t>月額</t>
    <rPh sb="0" eb="2">
      <t>ゲツガク</t>
    </rPh>
    <phoneticPr fontId="2"/>
  </si>
  <si>
    <t>月数</t>
    <rPh sb="0" eb="2">
      <t>ツキスウ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</si>
  <si>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</si>
  <si>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</si>
  <si>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固定費内訳</t>
    <rPh sb="0" eb="3">
      <t>コテイヒ</t>
    </rPh>
    <rPh sb="3" eb="5">
      <t>ウチワケ</t>
    </rPh>
    <phoneticPr fontId="6"/>
  </si>
  <si>
    <t>令和2年5月1日-令和3年4月30日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6"/>
  </si>
  <si>
    <t>費用の内容</t>
    <rPh sb="0" eb="2">
      <t>ヒヨウ</t>
    </rPh>
    <rPh sb="3" eb="5">
      <t>ナイヨウ</t>
    </rPh>
    <phoneticPr fontId="6"/>
  </si>
  <si>
    <t>相手先</t>
    <rPh sb="0" eb="3">
      <t>アイテサキ</t>
    </rPh>
    <phoneticPr fontId="6"/>
  </si>
  <si>
    <t>勘定科目</t>
    <rPh sb="0" eb="4">
      <t>カンジョウカモク</t>
    </rPh>
    <phoneticPr fontId="6"/>
  </si>
  <si>
    <t>支払期間</t>
    <rPh sb="0" eb="4">
      <t>シハライキカン</t>
    </rPh>
    <phoneticPr fontId="6"/>
  </si>
  <si>
    <t>年間</t>
    <rPh sb="0" eb="2">
      <t>ネンカン</t>
    </rPh>
    <phoneticPr fontId="6"/>
  </si>
  <si>
    <t>管理費</t>
    <rPh sb="0" eb="3">
      <t>カンリヒ</t>
    </rPh>
    <phoneticPr fontId="6"/>
  </si>
  <si>
    <t>団体の運営業務報酬</t>
    <rPh sb="0" eb="2">
      <t>ダンタイ</t>
    </rPh>
    <rPh sb="3" eb="5">
      <t>ウンエイ</t>
    </rPh>
    <rPh sb="5" eb="9">
      <t>ギョウムホウシュウ</t>
    </rPh>
    <phoneticPr fontId="6"/>
  </si>
  <si>
    <t>20/5～</t>
    <phoneticPr fontId="2"/>
  </si>
  <si>
    <t>×</t>
    <phoneticPr fontId="2"/>
  </si>
  <si>
    <t>津田和泉</t>
    <rPh sb="0" eb="2">
      <t>ツダ</t>
    </rPh>
    <rPh sb="2" eb="4">
      <t>イズミ</t>
    </rPh>
    <phoneticPr fontId="6"/>
  </si>
  <si>
    <t>21/4</t>
    <phoneticPr fontId="2"/>
  </si>
  <si>
    <t>会計業務委託費</t>
    <rPh sb="0" eb="2">
      <t>カイケイ</t>
    </rPh>
    <rPh sb="2" eb="4">
      <t>ギョウム</t>
    </rPh>
    <rPh sb="4" eb="7">
      <t>イタクヒ</t>
    </rPh>
    <phoneticPr fontId="6"/>
  </si>
  <si>
    <t>有限会社サテライトオフィス</t>
    <rPh sb="0" eb="4">
      <t>ユウゲンガイシャ</t>
    </rPh>
    <phoneticPr fontId="6"/>
  </si>
  <si>
    <t>決算資料作成委託費</t>
    <rPh sb="0" eb="6">
      <t>ケッサンシリョウサクセイ</t>
    </rPh>
    <rPh sb="6" eb="9">
      <t>イタクヒ</t>
    </rPh>
    <phoneticPr fontId="6"/>
  </si>
  <si>
    <t>20/5</t>
    <phoneticPr fontId="6"/>
  </si>
  <si>
    <t>ITサポート委託費</t>
    <rPh sb="6" eb="9">
      <t>イタクヒ</t>
    </rPh>
    <phoneticPr fontId="6"/>
  </si>
  <si>
    <t>エヌアライアンス株式会社</t>
    <rPh sb="8" eb="12">
      <t>カブシキガイシャ</t>
    </rPh>
    <phoneticPr fontId="6"/>
  </si>
  <si>
    <t>×</t>
  </si>
  <si>
    <t>監査の業務報酬</t>
    <rPh sb="0" eb="2">
      <t>カンサ</t>
    </rPh>
    <rPh sb="3" eb="7">
      <t>ギョウムホウシュウ</t>
    </rPh>
    <phoneticPr fontId="6"/>
  </si>
  <si>
    <t>諸謝金</t>
    <rPh sb="0" eb="3">
      <t>ショシャキン</t>
    </rPh>
    <phoneticPr fontId="6"/>
  </si>
  <si>
    <t>山本ゆかり</t>
    <rPh sb="0" eb="2">
      <t>ヤマモト</t>
    </rPh>
    <phoneticPr fontId="6"/>
  </si>
  <si>
    <t>-</t>
    <phoneticPr fontId="6"/>
  </si>
  <si>
    <t>顧問料</t>
    <rPh sb="0" eb="3">
      <t>コモンリョウ</t>
    </rPh>
    <phoneticPr fontId="6"/>
  </si>
  <si>
    <t>リンク総合法律事務所</t>
    <phoneticPr fontId="6"/>
  </si>
  <si>
    <t>契約書及び規程の作成料</t>
    <rPh sb="0" eb="3">
      <t>ケイヤクショ</t>
    </rPh>
    <rPh sb="3" eb="4">
      <t>オヨ</t>
    </rPh>
    <rPh sb="5" eb="7">
      <t>キテイ</t>
    </rPh>
    <rPh sb="8" eb="11">
      <t>サクセイリョウ</t>
    </rPh>
    <phoneticPr fontId="6"/>
  </si>
  <si>
    <t>事務所の賃借料</t>
    <rPh sb="0" eb="3">
      <t>ジムショ</t>
    </rPh>
    <rPh sb="4" eb="7">
      <t>チンシャクリョウ</t>
    </rPh>
    <phoneticPr fontId="6"/>
  </si>
  <si>
    <t>高塚仁</t>
    <rPh sb="0" eb="2">
      <t>タカツカ</t>
    </rPh>
    <rPh sb="2" eb="3">
      <t>ジン</t>
    </rPh>
    <phoneticPr fontId="6"/>
  </si>
  <si>
    <t>水道光熱費</t>
    <rPh sb="0" eb="5">
      <t>スイドウコウネツヒ</t>
    </rPh>
    <phoneticPr fontId="6"/>
  </si>
  <si>
    <t>減価償却費</t>
    <rPh sb="0" eb="5">
      <t>ゲンカショウキャクヒ</t>
    </rPh>
    <phoneticPr fontId="6"/>
  </si>
  <si>
    <t>年額</t>
    <rPh sb="0" eb="2">
      <t>ネンガク</t>
    </rPh>
    <phoneticPr fontId="2"/>
  </si>
  <si>
    <t>社宅費</t>
    <rPh sb="0" eb="2">
      <t>シャタク</t>
    </rPh>
    <rPh sb="2" eb="3">
      <t>ヒ</t>
    </rPh>
    <phoneticPr fontId="2"/>
  </si>
  <si>
    <t>按分あり（事業費9：管理費１）</t>
    <rPh sb="0" eb="2">
      <t>アンブン</t>
    </rPh>
    <rPh sb="5" eb="8">
      <t>ジギョウヒ</t>
    </rPh>
    <rPh sb="10" eb="13">
      <t>カンリヒ</t>
    </rPh>
    <phoneticPr fontId="2"/>
  </si>
  <si>
    <r>
      <rPr>
        <sz val="11"/>
        <color indexed="8"/>
        <rFont val="Ｃａ"/>
        <family val="3"/>
        <charset val="128"/>
      </rPr>
      <t>手取り</t>
    </r>
    <rPh sb="0" eb="2">
      <t>テド</t>
    </rPh>
    <phoneticPr fontId="2"/>
  </si>
  <si>
    <r>
      <rPr>
        <sz val="11"/>
        <color indexed="8"/>
        <rFont val="Ｃａ"/>
        <family val="3"/>
        <charset val="128"/>
      </rPr>
      <t>事業主負担</t>
    </r>
    <rPh sb="0" eb="3">
      <t>ジギョウヌシ</t>
    </rPh>
    <rPh sb="3" eb="5">
      <t>フタン</t>
    </rPh>
    <phoneticPr fontId="2"/>
  </si>
  <si>
    <r>
      <rPr>
        <sz val="11"/>
        <color indexed="8"/>
        <rFont val="Ｃａ"/>
        <family val="3"/>
        <charset val="128"/>
      </rPr>
      <t>社宅家賃</t>
    </r>
    <rPh sb="0" eb="2">
      <t>シャタク</t>
    </rPh>
    <rPh sb="2" eb="4">
      <t>ヤチン</t>
    </rPh>
    <phoneticPr fontId="2"/>
  </si>
  <si>
    <r>
      <t>27</t>
    </r>
    <r>
      <rPr>
        <sz val="11"/>
        <color indexed="8"/>
        <rFont val="Ｃａ"/>
        <family val="3"/>
        <charset val="128"/>
      </rPr>
      <t>万円</t>
    </r>
    <rPh sb="2" eb="3">
      <t>マン</t>
    </rPh>
    <rPh sb="3" eb="4">
      <t>エン</t>
    </rPh>
    <phoneticPr fontId="2"/>
  </si>
  <si>
    <r>
      <t>25</t>
    </r>
    <r>
      <rPr>
        <sz val="11"/>
        <color indexed="8"/>
        <rFont val="Ｃａ"/>
        <family val="3"/>
        <charset val="128"/>
      </rPr>
      <t>万</t>
    </r>
    <r>
      <rPr>
        <sz val="11"/>
        <color indexed="8"/>
        <rFont val="ＭＳ Ｐゴシック"/>
        <family val="3"/>
        <charset val="128"/>
      </rPr>
      <t>円</t>
    </r>
    <rPh sb="2" eb="3">
      <t>マン</t>
    </rPh>
    <rPh sb="3" eb="4">
      <t>エン</t>
    </rPh>
    <phoneticPr fontId="2"/>
  </si>
  <si>
    <t>現在は委託費として計上</t>
    <rPh sb="0" eb="2">
      <t>ゲンザイ</t>
    </rPh>
    <rPh sb="3" eb="5">
      <t>イタク</t>
    </rPh>
    <rPh sb="5" eb="6">
      <t>ヒ</t>
    </rPh>
    <rPh sb="9" eb="11">
      <t>ケイジョウ</t>
    </rPh>
    <phoneticPr fontId="2"/>
  </si>
  <si>
    <t>(有)サテライト・オフィス</t>
    <rPh sb="1" eb="2">
      <t>タモツ</t>
    </rPh>
    <phoneticPr fontId="2"/>
  </si>
  <si>
    <t>リンク総合法律事務所</t>
    <rPh sb="3" eb="5">
      <t>ソウゴウ</t>
    </rPh>
    <rPh sb="5" eb="7">
      <t>ホウリツ</t>
    </rPh>
    <rPh sb="7" eb="9">
      <t>ジム</t>
    </rPh>
    <rPh sb="9" eb="10">
      <t>ショ</t>
    </rPh>
    <phoneticPr fontId="2"/>
  </si>
  <si>
    <t>同上</t>
    <rPh sb="0" eb="2">
      <t>ドウジョウ</t>
    </rPh>
    <phoneticPr fontId="2"/>
  </si>
  <si>
    <r>
      <rPr>
        <b/>
        <sz val="11"/>
        <rFont val="Ｃａ"/>
        <family val="3"/>
        <charset val="128"/>
      </rPr>
      <t>給与額シュミレーション</t>
    </r>
    <rPh sb="0" eb="3">
      <t>キュウヨガク</t>
    </rPh>
    <phoneticPr fontId="2"/>
  </si>
  <si>
    <r>
      <rPr>
        <sz val="11"/>
        <color indexed="8"/>
        <rFont val="Ｃａ"/>
        <family val="3"/>
        <charset val="128"/>
      </rPr>
      <t>内、本人負担</t>
    </r>
    <r>
      <rPr>
        <sz val="11"/>
        <color indexed="8"/>
        <rFont val="Calibri"/>
        <family val="2"/>
      </rPr>
      <t>2.5</t>
    </r>
    <r>
      <rPr>
        <sz val="11"/>
        <color indexed="8"/>
        <rFont val="Ｃａ"/>
        <family val="3"/>
        <charset val="128"/>
      </rPr>
      <t>割</t>
    </r>
    <rPh sb="0" eb="1">
      <t>ウチ</t>
    </rPh>
    <rPh sb="2" eb="4">
      <t>ホンニン</t>
    </rPh>
    <rPh sb="4" eb="6">
      <t>フタン</t>
    </rPh>
    <rPh sb="9" eb="10">
      <t>ワリ</t>
    </rPh>
    <phoneticPr fontId="2"/>
  </si>
  <si>
    <r>
      <rPr>
        <sz val="11"/>
        <color indexed="8"/>
        <rFont val="ＭＳ Ｐゴシック"/>
        <family val="3"/>
        <charset val="128"/>
      </rPr>
      <t>最終手取り</t>
    </r>
    <rPh sb="0" eb="2">
      <t>サイシュウ</t>
    </rPh>
    <rPh sb="2" eb="4">
      <t>テド</t>
    </rPh>
    <phoneticPr fontId="2"/>
  </si>
  <si>
    <r>
      <rPr>
        <sz val="11"/>
        <rFont val="ＭＳ Ｐゴシック"/>
        <family val="3"/>
        <charset val="128"/>
      </rPr>
      <t>給与が</t>
    </r>
    <r>
      <rPr>
        <sz val="11"/>
        <rFont val="Calibri"/>
        <family val="2"/>
      </rPr>
      <t>25</t>
    </r>
    <r>
      <rPr>
        <sz val="11"/>
        <rFont val="ＭＳ Ｐゴシック"/>
        <family val="3"/>
        <charset val="128"/>
      </rPr>
      <t>万の場合</t>
    </r>
    <rPh sb="0" eb="2">
      <t>キュウヨ</t>
    </rPh>
    <rPh sb="5" eb="6">
      <t>マン</t>
    </rPh>
    <rPh sb="7" eb="9">
      <t>バアイ</t>
    </rPh>
    <phoneticPr fontId="2"/>
  </si>
  <si>
    <t>（参考）成育でのバイト代</t>
    <rPh sb="1" eb="3">
      <t>サンコウ</t>
    </rPh>
    <rPh sb="4" eb="6">
      <t>セイイク</t>
    </rPh>
    <rPh sb="11" eb="12">
      <t>ダイ</t>
    </rPh>
    <phoneticPr fontId="2"/>
  </si>
  <si>
    <t>㈲ｻﾃﾗｲﾄ・ｵﾌｨｽ
リンク総合法律事務所。</t>
    <phoneticPr fontId="6"/>
  </si>
  <si>
    <t>支払先</t>
    <rPh sb="0" eb="2">
      <t>シハライ</t>
    </rPh>
    <rPh sb="2" eb="3">
      <t>サキ</t>
    </rPh>
    <phoneticPr fontId="2"/>
  </si>
  <si>
    <t>按分あり（事業費9：管理費１）</t>
    <phoneticPr fontId="2"/>
  </si>
  <si>
    <t>2024/4/26更新</t>
    <rPh sb="9" eb="11">
      <t>コウシン</t>
    </rPh>
    <phoneticPr fontId="2"/>
  </si>
  <si>
    <t>（単位：円）</t>
    <phoneticPr fontId="2"/>
  </si>
  <si>
    <t>前期との相違理由</t>
    <rPh sb="0" eb="2">
      <t>ゼンキ</t>
    </rPh>
    <rPh sb="4" eb="6">
      <t>ソウイ</t>
    </rPh>
    <rPh sb="6" eb="8">
      <t>リユウ</t>
    </rPh>
    <phoneticPr fontId="2"/>
  </si>
  <si>
    <t>来期 (2022年5月‐2023年4月）</t>
    <rPh sb="0" eb="2">
      <t>ライキ</t>
    </rPh>
    <rPh sb="8" eb="9">
      <t>ネン</t>
    </rPh>
    <rPh sb="10" eb="11">
      <t>ガツ</t>
    </rPh>
    <rPh sb="16" eb="17">
      <t>ネン</t>
    </rPh>
    <rPh sb="18" eb="19">
      <t>ガツ</t>
    </rPh>
    <phoneticPr fontId="2"/>
  </si>
  <si>
    <t>当期 (2021年5月‐2022年4月）</t>
    <rPh sb="0" eb="2">
      <t>トウキ</t>
    </rPh>
    <phoneticPr fontId="2"/>
  </si>
  <si>
    <t>当期の着地予測に近い金額にしたため</t>
    <rPh sb="0" eb="2">
      <t>トウキ</t>
    </rPh>
    <rPh sb="3" eb="5">
      <t>チャクチ</t>
    </rPh>
    <rPh sb="5" eb="7">
      <t>ヨソク</t>
    </rPh>
    <rPh sb="8" eb="9">
      <t>チカ</t>
    </rPh>
    <rPh sb="10" eb="12">
      <t>キンガク</t>
    </rPh>
    <phoneticPr fontId="2"/>
  </si>
  <si>
    <t>助成金がなくなるため</t>
    <rPh sb="0" eb="3">
      <t>ジョセイキン</t>
    </rPh>
    <phoneticPr fontId="2"/>
  </si>
  <si>
    <t>津田さん→渡邉さん</t>
    <rPh sb="0" eb="2">
      <t>ツダ</t>
    </rPh>
    <rPh sb="5" eb="7">
      <t>ワタナベ</t>
    </rPh>
    <phoneticPr fontId="2"/>
  </si>
  <si>
    <t>社宅制度導入のため</t>
    <rPh sb="0" eb="2">
      <t>シャタク</t>
    </rPh>
    <rPh sb="2" eb="4">
      <t>セイド</t>
    </rPh>
    <rPh sb="4" eb="6">
      <t>ドウニュウ</t>
    </rPh>
    <phoneticPr fontId="2"/>
  </si>
  <si>
    <t>新事務所への移転のため（現事務所は4月末で解約）</t>
    <rPh sb="0" eb="1">
      <t>シン</t>
    </rPh>
    <rPh sb="1" eb="3">
      <t>ジム</t>
    </rPh>
    <rPh sb="3" eb="4">
      <t>ショ</t>
    </rPh>
    <rPh sb="6" eb="8">
      <t>イテン</t>
    </rPh>
    <rPh sb="12" eb="13">
      <t>ゲン</t>
    </rPh>
    <rPh sb="13" eb="15">
      <t>ジム</t>
    </rPh>
    <rPh sb="15" eb="16">
      <t>ショ</t>
    </rPh>
    <rPh sb="18" eb="19">
      <t>ガツ</t>
    </rPh>
    <rPh sb="19" eb="20">
      <t>マツ</t>
    </rPh>
    <rPh sb="21" eb="23">
      <t>カイヤク</t>
    </rPh>
    <phoneticPr fontId="2"/>
  </si>
  <si>
    <t>山本ゆかりさん、ＩＴサポートの方への支払いがなくなったため。</t>
    <rPh sb="0" eb="2">
      <t>ヤマモト</t>
    </rPh>
    <rPh sb="15" eb="16">
      <t>カタ</t>
    </rPh>
    <rPh sb="18" eb="20">
      <t>シハラ</t>
    </rPh>
    <phoneticPr fontId="2"/>
  </si>
  <si>
    <t>増減</t>
    <rPh sb="0" eb="2">
      <t>ゾウゲン</t>
    </rPh>
    <phoneticPr fontId="2"/>
  </si>
  <si>
    <t>システム導入を進めるため</t>
    <rPh sb="4" eb="6">
      <t>ドウニュウ</t>
    </rPh>
    <rPh sb="7" eb="8">
      <t>スス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</si>
  <si>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</si>
  <si>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住所、電話番号、事務局長などの変更による印刷物のすり直し</t>
    <rPh sb="0" eb="2">
      <t>ジュウショ</t>
    </rPh>
    <rPh sb="3" eb="5">
      <t>デンワ</t>
    </rPh>
    <rPh sb="5" eb="7">
      <t>バンゴウ</t>
    </rPh>
    <rPh sb="8" eb="10">
      <t>ジム</t>
    </rPh>
    <rPh sb="10" eb="12">
      <t>キョクチョウ</t>
    </rPh>
    <rPh sb="15" eb="17">
      <t>ヘンコウ</t>
    </rPh>
    <rPh sb="20" eb="23">
      <t>インサツブツ</t>
    </rPh>
    <rPh sb="26" eb="27">
      <t>ナオ</t>
    </rPh>
    <phoneticPr fontId="2"/>
  </si>
  <si>
    <t>令和五年度　公益社団法人ア・ドリーム ア・デイ  IN TOKYOに係る収支予算書</t>
    <rPh sb="0" eb="1">
      <t>レイ</t>
    </rPh>
    <rPh sb="1" eb="2">
      <t>ワ</t>
    </rPh>
    <rPh sb="2" eb="3">
      <t>ゴ</t>
    </rPh>
    <rPh sb="3" eb="5">
      <t>ネンド</t>
    </rPh>
    <rPh sb="4" eb="5">
      <t>ド</t>
    </rPh>
    <rPh sb="6" eb="8">
      <t>コウエキ</t>
    </rPh>
    <rPh sb="8" eb="10">
      <t>シャダン</t>
    </rPh>
    <rPh sb="10" eb="12">
      <t>ホウジン</t>
    </rPh>
    <rPh sb="34" eb="35">
      <t>カカ</t>
    </rPh>
    <rPh sb="36" eb="38">
      <t>シュウシ</t>
    </rPh>
    <rPh sb="38" eb="41">
      <t>ヨサンショ</t>
    </rPh>
    <phoneticPr fontId="3"/>
  </si>
  <si>
    <t>令和五年５月１日から令和六年４月３０日まで</t>
    <rPh sb="0" eb="2">
      <t>レイワ</t>
    </rPh>
    <rPh sb="2" eb="3">
      <t>ゴ</t>
    </rPh>
    <rPh sb="3" eb="4">
      <t>ネン</t>
    </rPh>
    <rPh sb="5" eb="6">
      <t>ガツ</t>
    </rPh>
    <rPh sb="7" eb="8">
      <t>ニチ</t>
    </rPh>
    <rPh sb="10" eb="12">
      <t>レイワ</t>
    </rPh>
    <rPh sb="12" eb="13">
      <t>ロク</t>
    </rPh>
    <rPh sb="13" eb="14">
      <t>ネン</t>
    </rPh>
    <rPh sb="15" eb="16">
      <t>ガツ</t>
    </rPh>
    <rPh sb="18" eb="19">
      <t>ニチ</t>
    </rPh>
    <phoneticPr fontId="3"/>
  </si>
  <si>
    <t>施設利用料</t>
    <rPh sb="0" eb="5">
      <t>シセツリヨウリョウ</t>
    </rPh>
    <phoneticPr fontId="3"/>
  </si>
  <si>
    <t>宿泊費</t>
    <rPh sb="0" eb="3">
      <t>シュクハクヒ</t>
    </rPh>
    <phoneticPr fontId="3"/>
  </si>
  <si>
    <t>飲食費</t>
    <rPh sb="0" eb="3">
      <t>インショクヒ</t>
    </rPh>
    <phoneticPr fontId="2"/>
  </si>
  <si>
    <t>ギフト費</t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</si>
</sst>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Ｃａ"/>
      <family val="3"/>
      <charset val="128"/>
    </font>
    <font>
      <sz val="10"/>
      <name val="Calibri"/>
      <family val="2"/>
    </font>
    <font>
      <b/>
      <sz val="11"/>
      <name val="Calibri"/>
      <family val="2"/>
    </font>
    <font>
      <b/>
      <sz val="11"/>
      <name val="Ｃａ"/>
      <family val="3"/>
      <charset val="128"/>
    </font>
    <font>
      <sz val="11"/>
      <name val="Calibri"/>
      <family val="2"/>
    </font>
    <font>
      <sz val="9.5"/>
      <name val="ＭＳ Ｐ明朝"/>
      <family val="1"/>
      <charset val="128"/>
    </font>
    <font>
      <u/>
      <sz val="9"/>
      <name val="Meiryo UI"/>
      <family val="3"/>
      <charset val="128"/>
    </font>
    <font>
      <sz val="9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.5"/>
      <color rgb="FFFF0000"/>
      <name val="ＭＳ Ｐ明朝"/>
      <family val="1"/>
      <charset val="128"/>
    </font>
    <font>
      <b/>
      <sz val="8"/>
      <color rgb="FF6D6D6D"/>
      <name val="Arial"/>
      <family val="2"/>
    </font>
    <font>
      <b/>
      <u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Calibri"/>
      <family val="2"/>
    </font>
    <font>
      <b/>
      <u/>
      <sz val="11"/>
      <color theme="1"/>
      <name val="ＭＳ Ｐ明朝"/>
      <family val="1"/>
      <charset val="128"/>
    </font>
    <font>
      <sz val="8"/>
      <color rgb="FF6D6D6D"/>
      <name val="Arial"/>
      <family val="2"/>
    </font>
    <font>
      <b/>
      <sz val="11"/>
      <color rgb="FF6D6D6D"/>
      <name val="Calibri"/>
      <family val="2"/>
    </font>
    <font>
      <sz val="11"/>
      <color theme="1"/>
      <name val="ＭＳ Ｐゴシック"/>
      <family val="3"/>
      <charset val="128"/>
    </font>
    <font>
      <u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>
      <alignment vertical="center"/>
    </xf>
    <xf numFmtId="176" fontId="24" fillId="0" borderId="3" xfId="0" applyNumberFormat="1" applyFont="1" applyBorder="1">
      <alignment vertical="center"/>
    </xf>
    <xf numFmtId="0" fontId="25" fillId="2" borderId="0" xfId="0" applyFont="1" applyFill="1" applyAlignment="1">
      <alignment horizontal="left" vertical="center"/>
    </xf>
    <xf numFmtId="176" fontId="25" fillId="2" borderId="3" xfId="0" applyNumberFormat="1" applyFont="1" applyFill="1" applyBorder="1">
      <alignment vertical="center"/>
    </xf>
    <xf numFmtId="0" fontId="26" fillId="2" borderId="0" xfId="0" applyFont="1" applyFill="1" applyAlignment="1">
      <alignment horizontal="distributed" vertical="distributed" wrapText="1"/>
    </xf>
    <xf numFmtId="0" fontId="26" fillId="2" borderId="0" xfId="0" applyFont="1" applyFill="1" applyAlignment="1">
      <alignment horizontal="distributed" vertical="distributed"/>
    </xf>
    <xf numFmtId="176" fontId="26" fillId="2" borderId="3" xfId="0" applyNumberFormat="1" applyFont="1" applyFill="1" applyBorder="1">
      <alignment vertical="center"/>
    </xf>
    <xf numFmtId="0" fontId="27" fillId="2" borderId="0" xfId="0" applyFont="1" applyFill="1" applyAlignment="1">
      <alignment horizontal="distributed" vertical="distributed"/>
    </xf>
    <xf numFmtId="176" fontId="27" fillId="2" borderId="3" xfId="0" applyNumberFormat="1" applyFont="1" applyFill="1" applyBorder="1">
      <alignment vertical="center"/>
    </xf>
    <xf numFmtId="0" fontId="24" fillId="2" borderId="0" xfId="0" applyFont="1" applyFill="1" applyAlignment="1">
      <alignment horizontal="distributed" vertical="distributed"/>
    </xf>
    <xf numFmtId="176" fontId="24" fillId="2" borderId="3" xfId="0" applyNumberFormat="1" applyFont="1" applyFill="1" applyBorder="1">
      <alignment vertical="center"/>
    </xf>
    <xf numFmtId="0" fontId="24" fillId="0" borderId="0" xfId="0" applyFont="1" applyAlignment="1">
      <alignment horizontal="left" vertical="center"/>
    </xf>
    <xf numFmtId="0" fontId="24" fillId="2" borderId="2" xfId="0" applyFont="1" applyFill="1" applyBorder="1">
      <alignment vertical="center"/>
    </xf>
    <xf numFmtId="0" fontId="24" fillId="2" borderId="0" xfId="0" applyFont="1" applyFill="1">
      <alignment vertical="center"/>
    </xf>
    <xf numFmtId="176" fontId="24" fillId="2" borderId="1" xfId="0" applyNumberFormat="1" applyFont="1" applyFill="1" applyBorder="1">
      <alignment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>
      <alignment vertical="center"/>
    </xf>
    <xf numFmtId="0" fontId="26" fillId="0" borderId="0" xfId="0" applyFont="1" applyAlignment="1">
      <alignment horizontal="distributed" vertical="distributed"/>
    </xf>
    <xf numFmtId="176" fontId="26" fillId="0" borderId="3" xfId="0" applyNumberFormat="1" applyFont="1" applyBorder="1">
      <alignment vertical="center"/>
    </xf>
    <xf numFmtId="176" fontId="24" fillId="2" borderId="4" xfId="0" applyNumberFormat="1" applyFont="1" applyFill="1" applyBorder="1">
      <alignment vertical="center"/>
    </xf>
    <xf numFmtId="176" fontId="24" fillId="2" borderId="5" xfId="0" applyNumberFormat="1" applyFont="1" applyFill="1" applyBorder="1">
      <alignment vertical="center"/>
    </xf>
    <xf numFmtId="0" fontId="24" fillId="2" borderId="6" xfId="0" applyFont="1" applyFill="1" applyBorder="1">
      <alignment vertical="center"/>
    </xf>
    <xf numFmtId="0" fontId="24" fillId="2" borderId="7" xfId="0" applyFont="1" applyFill="1" applyBorder="1">
      <alignment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8" xfId="0" applyFon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9" fillId="2" borderId="3" xfId="0" applyNumberFormat="1" applyFont="1" applyFill="1" applyBorder="1">
      <alignment vertical="center"/>
    </xf>
    <xf numFmtId="176" fontId="30" fillId="2" borderId="3" xfId="0" applyNumberFormat="1" applyFont="1" applyFill="1" applyBorder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176" fontId="24" fillId="0" borderId="0" xfId="0" applyNumberFormat="1" applyFont="1">
      <alignment vertical="center"/>
    </xf>
    <xf numFmtId="176" fontId="25" fillId="2" borderId="0" xfId="0" applyNumberFormat="1" applyFont="1" applyFill="1">
      <alignment vertical="center"/>
    </xf>
    <xf numFmtId="176" fontId="24" fillId="2" borderId="0" xfId="0" applyNumberFormat="1" applyFont="1" applyFill="1">
      <alignment vertical="center"/>
    </xf>
    <xf numFmtId="0" fontId="34" fillId="0" borderId="0" xfId="0" applyFont="1">
      <alignment vertical="center"/>
    </xf>
    <xf numFmtId="38" fontId="0" fillId="0" borderId="0" xfId="2" applyFont="1">
      <alignment vertical="center"/>
    </xf>
    <xf numFmtId="0" fontId="35" fillId="0" borderId="0" xfId="0" applyFont="1">
      <alignment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38" fontId="7" fillId="0" borderId="9" xfId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38" fontId="0" fillId="0" borderId="9" xfId="2" applyFont="1" applyBorder="1">
      <alignment vertical="center"/>
    </xf>
    <xf numFmtId="38" fontId="0" fillId="0" borderId="4" xfId="2" applyFont="1" applyBorder="1">
      <alignment vertical="center"/>
    </xf>
    <xf numFmtId="0" fontId="7" fillId="0" borderId="5" xfId="0" applyFont="1" applyBorder="1" applyAlignment="1">
      <alignment horizontal="center"/>
    </xf>
    <xf numFmtId="38" fontId="7" fillId="0" borderId="5" xfId="1" applyFont="1" applyFill="1" applyBorder="1"/>
    <xf numFmtId="38" fontId="7" fillId="0" borderId="6" xfId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38" fontId="0" fillId="0" borderId="5" xfId="2" applyFont="1" applyBorder="1">
      <alignment vertical="center"/>
    </xf>
    <xf numFmtId="0" fontId="7" fillId="0" borderId="9" xfId="0" applyFont="1" applyBorder="1" applyAlignment="1"/>
    <xf numFmtId="38" fontId="7" fillId="0" borderId="3" xfId="1" applyFont="1" applyFill="1" applyBorder="1"/>
    <xf numFmtId="38" fontId="0" fillId="0" borderId="3" xfId="2" applyFont="1" applyBorder="1">
      <alignment vertical="center"/>
    </xf>
    <xf numFmtId="56" fontId="7" fillId="0" borderId="5" xfId="0" quotePrefix="1" applyNumberFormat="1" applyFont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38" fontId="0" fillId="0" borderId="6" xfId="2" applyFont="1" applyBorder="1">
      <alignment vertical="center"/>
    </xf>
    <xf numFmtId="38" fontId="7" fillId="0" borderId="9" xfId="1" applyFont="1" applyFill="1" applyBorder="1"/>
    <xf numFmtId="38" fontId="0" fillId="0" borderId="0" xfId="2" applyFont="1" applyBorder="1">
      <alignment vertical="center"/>
    </xf>
    <xf numFmtId="38" fontId="7" fillId="0" borderId="6" xfId="1" applyFont="1" applyFill="1" applyBorder="1"/>
    <xf numFmtId="38" fontId="0" fillId="0" borderId="10" xfId="2" applyFont="1" applyBorder="1">
      <alignment vertical="center"/>
    </xf>
    <xf numFmtId="38" fontId="0" fillId="0" borderId="7" xfId="2" applyFont="1" applyBorder="1">
      <alignment vertical="center"/>
    </xf>
    <xf numFmtId="3" fontId="7" fillId="0" borderId="4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3" fontId="7" fillId="0" borderId="5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left" vertical="center"/>
    </xf>
    <xf numFmtId="38" fontId="0" fillId="0" borderId="7" xfId="0" applyNumberForma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56" fontId="7" fillId="0" borderId="6" xfId="0" quotePrefix="1" applyNumberFormat="1" applyFont="1" applyBorder="1" applyAlignment="1">
      <alignment horizontal="right"/>
    </xf>
    <xf numFmtId="38" fontId="7" fillId="0" borderId="6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0" fillId="0" borderId="10" xfId="0" applyNumberFormat="1" applyBorder="1">
      <alignment vertical="center"/>
    </xf>
    <xf numFmtId="0" fontId="0" fillId="0" borderId="4" xfId="0" applyBorder="1" applyAlignment="1">
      <alignment horizontal="right" vertical="center"/>
    </xf>
    <xf numFmtId="3" fontId="7" fillId="0" borderId="6" xfId="0" applyNumberFormat="1" applyFont="1" applyBorder="1" applyAlignment="1">
      <alignment horizontal="right"/>
    </xf>
    <xf numFmtId="3" fontId="0" fillId="0" borderId="8" xfId="0" applyNumberFormat="1" applyBorder="1" applyAlignment="1"/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5" xfId="0" applyNumberForma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3" fontId="7" fillId="4" borderId="4" xfId="0" applyNumberFormat="1" applyFont="1" applyFill="1" applyBorder="1" applyAlignment="1">
      <alignment horizontal="left" wrapText="1"/>
    </xf>
    <xf numFmtId="0" fontId="7" fillId="4" borderId="10" xfId="0" applyFont="1" applyFill="1" applyBorder="1" applyAlignment="1"/>
    <xf numFmtId="38" fontId="7" fillId="4" borderId="4" xfId="1" applyFont="1" applyFill="1" applyBorder="1"/>
    <xf numFmtId="38" fontId="1" fillId="4" borderId="9" xfId="2" applyFont="1" applyFill="1" applyBorder="1">
      <alignment vertical="center"/>
    </xf>
    <xf numFmtId="38" fontId="1" fillId="4" borderId="4" xfId="2" applyFont="1" applyFill="1" applyBorder="1">
      <alignment vertical="center"/>
    </xf>
    <xf numFmtId="3" fontId="7" fillId="4" borderId="5" xfId="0" applyNumberFormat="1" applyFont="1" applyFill="1" applyBorder="1" applyAlignment="1">
      <alignment horizontal="left" wrapText="1"/>
    </xf>
    <xf numFmtId="56" fontId="7" fillId="4" borderId="8" xfId="0" quotePrefix="1" applyNumberFormat="1" applyFont="1" applyFill="1" applyBorder="1" applyAlignment="1">
      <alignment horizontal="right"/>
    </xf>
    <xf numFmtId="38" fontId="7" fillId="4" borderId="5" xfId="1" applyFont="1" applyFill="1" applyBorder="1"/>
    <xf numFmtId="38" fontId="1" fillId="4" borderId="2" xfId="2" applyFont="1" applyFill="1" applyBorder="1">
      <alignment vertical="center"/>
    </xf>
    <xf numFmtId="38" fontId="1" fillId="4" borderId="5" xfId="2" applyFont="1" applyFill="1" applyBorder="1">
      <alignment vertical="center"/>
    </xf>
    <xf numFmtId="0" fontId="7" fillId="4" borderId="9" xfId="0" applyFont="1" applyFill="1" applyBorder="1" applyAlignment="1"/>
    <xf numFmtId="38" fontId="7" fillId="4" borderId="2" xfId="1" applyFont="1" applyFill="1" applyBorder="1"/>
    <xf numFmtId="38" fontId="7" fillId="4" borderId="9" xfId="1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38" fontId="1" fillId="4" borderId="10" xfId="2" applyFont="1" applyFill="1" applyBorder="1">
      <alignment vertical="center"/>
    </xf>
    <xf numFmtId="38" fontId="1" fillId="4" borderId="3" xfId="2" applyFont="1" applyFill="1" applyBorder="1">
      <alignment vertical="center"/>
    </xf>
    <xf numFmtId="56" fontId="7" fillId="4" borderId="5" xfId="0" quotePrefix="1" applyNumberFormat="1" applyFont="1" applyFill="1" applyBorder="1" applyAlignment="1">
      <alignment horizontal="right"/>
    </xf>
    <xf numFmtId="38" fontId="7" fillId="4" borderId="6" xfId="1" applyFont="1" applyFill="1" applyBorder="1"/>
    <xf numFmtId="38" fontId="7" fillId="4" borderId="6" xfId="1" applyFont="1" applyFill="1" applyBorder="1" applyAlignment="1">
      <alignment horizontal="right"/>
    </xf>
    <xf numFmtId="0" fontId="7" fillId="4" borderId="7" xfId="0" applyFont="1" applyFill="1" applyBorder="1" applyAlignment="1"/>
    <xf numFmtId="0" fontId="7" fillId="4" borderId="8" xfId="0" applyFont="1" applyFill="1" applyBorder="1" applyAlignment="1">
      <alignment horizontal="right"/>
    </xf>
    <xf numFmtId="38" fontId="1" fillId="4" borderId="7" xfId="2" applyFont="1" applyFill="1" applyBorder="1">
      <alignment vertical="center"/>
    </xf>
    <xf numFmtId="3" fontId="7" fillId="4" borderId="4" xfId="0" applyNumberFormat="1" applyFont="1" applyFill="1" applyBorder="1" applyAlignment="1">
      <alignment horizontal="left" vertical="center"/>
    </xf>
    <xf numFmtId="0" fontId="0" fillId="4" borderId="10" xfId="0" applyFill="1" applyBorder="1">
      <alignment vertical="center"/>
    </xf>
    <xf numFmtId="0" fontId="0" fillId="4" borderId="4" xfId="0" applyFill="1" applyBorder="1">
      <alignment vertical="center"/>
    </xf>
    <xf numFmtId="3" fontId="7" fillId="4" borderId="5" xfId="0" applyNumberFormat="1" applyFont="1" applyFill="1" applyBorder="1" applyAlignment="1">
      <alignment horizontal="left" vertical="center"/>
    </xf>
    <xf numFmtId="38" fontId="7" fillId="4" borderId="2" xfId="2" quotePrefix="1" applyFont="1" applyFill="1" applyBorder="1" applyAlignment="1">
      <alignment horizontal="right"/>
    </xf>
    <xf numFmtId="38" fontId="0" fillId="4" borderId="7" xfId="0" applyNumberFormat="1" applyFill="1" applyBorder="1">
      <alignment vertical="center"/>
    </xf>
    <xf numFmtId="0" fontId="0" fillId="4" borderId="5" xfId="0" applyFill="1" applyBorder="1" applyAlignment="1">
      <alignment horizontal="right" vertical="center"/>
    </xf>
    <xf numFmtId="0" fontId="34" fillId="4" borderId="4" xfId="0" applyFont="1" applyFill="1" applyBorder="1">
      <alignment vertical="center"/>
    </xf>
    <xf numFmtId="0" fontId="34" fillId="4" borderId="5" xfId="0" applyFont="1" applyFill="1" applyBorder="1">
      <alignment vertical="center"/>
    </xf>
    <xf numFmtId="0" fontId="9" fillId="0" borderId="0" xfId="0" applyFont="1">
      <alignment vertical="center"/>
    </xf>
    <xf numFmtId="0" fontId="36" fillId="0" borderId="0" xfId="0" applyFont="1">
      <alignment vertical="center"/>
    </xf>
    <xf numFmtId="14" fontId="34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9" fillId="0" borderId="0" xfId="2" applyFont="1">
      <alignment vertical="center"/>
    </xf>
    <xf numFmtId="38" fontId="12" fillId="0" borderId="0" xfId="2" applyFont="1">
      <alignment vertical="center"/>
    </xf>
    <xf numFmtId="0" fontId="38" fillId="0" borderId="0" xfId="0" applyFont="1">
      <alignment vertical="center"/>
    </xf>
    <xf numFmtId="0" fontId="13" fillId="0" borderId="0" xfId="0" applyFont="1">
      <alignment vertical="center"/>
    </xf>
    <xf numFmtId="38" fontId="39" fillId="0" borderId="0" xfId="2" applyFont="1">
      <alignment vertical="center"/>
    </xf>
    <xf numFmtId="3" fontId="39" fillId="0" borderId="0" xfId="0" applyNumberFormat="1" applyFont="1">
      <alignment vertical="center"/>
    </xf>
    <xf numFmtId="3" fontId="36" fillId="0" borderId="0" xfId="0" applyNumberFormat="1" applyFont="1">
      <alignment vertical="center"/>
    </xf>
    <xf numFmtId="38" fontId="36" fillId="0" borderId="0" xfId="2" applyFont="1">
      <alignment vertical="center"/>
    </xf>
    <xf numFmtId="3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40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176" fontId="16" fillId="2" borderId="3" xfId="0" applyNumberFormat="1" applyFont="1" applyFill="1" applyBorder="1">
      <alignment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38" fontId="18" fillId="0" borderId="0" xfId="2" applyFo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24" fillId="0" borderId="16" xfId="0" applyFont="1" applyBorder="1">
      <alignment vertical="center"/>
    </xf>
    <xf numFmtId="0" fontId="24" fillId="5" borderId="15" xfId="0" applyFont="1" applyFill="1" applyBorder="1">
      <alignment vertical="center"/>
    </xf>
    <xf numFmtId="0" fontId="24" fillId="5" borderId="16" xfId="0" applyFont="1" applyFill="1" applyBorder="1">
      <alignment vertical="center"/>
    </xf>
    <xf numFmtId="0" fontId="24" fillId="0" borderId="17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8" xfId="0" applyFont="1" applyBorder="1">
      <alignment vertical="center"/>
    </xf>
    <xf numFmtId="0" fontId="29" fillId="0" borderId="14" xfId="0" applyFont="1" applyBorder="1">
      <alignment vertical="center"/>
    </xf>
    <xf numFmtId="0" fontId="29" fillId="0" borderId="19" xfId="0" applyFont="1" applyBorder="1">
      <alignment vertical="center"/>
    </xf>
    <xf numFmtId="0" fontId="24" fillId="5" borderId="14" xfId="0" applyFont="1" applyFill="1" applyBorder="1">
      <alignment vertical="center"/>
    </xf>
    <xf numFmtId="0" fontId="24" fillId="5" borderId="20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left" vertical="center"/>
    </xf>
    <xf numFmtId="0" fontId="24" fillId="5" borderId="21" xfId="0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7" xfId="0" applyFont="1" applyBorder="1">
      <alignment vertical="center"/>
    </xf>
    <xf numFmtId="176" fontId="24" fillId="0" borderId="2" xfId="0" applyNumberFormat="1" applyFont="1" applyBorder="1">
      <alignment vertical="center"/>
    </xf>
    <xf numFmtId="176" fontId="25" fillId="2" borderId="2" xfId="0" applyNumberFormat="1" applyFont="1" applyFill="1" applyBorder="1">
      <alignment vertical="center"/>
    </xf>
    <xf numFmtId="176" fontId="26" fillId="2" borderId="2" xfId="0" applyNumberFormat="1" applyFont="1" applyFill="1" applyBorder="1">
      <alignment vertical="center"/>
    </xf>
    <xf numFmtId="176" fontId="27" fillId="2" borderId="2" xfId="0" applyNumberFormat="1" applyFont="1" applyFill="1" applyBorder="1">
      <alignment vertical="center"/>
    </xf>
    <xf numFmtId="176" fontId="26" fillId="0" borderId="2" xfId="0" applyNumberFormat="1" applyFont="1" applyBorder="1">
      <alignment vertical="center"/>
    </xf>
    <xf numFmtId="176" fontId="24" fillId="0" borderId="4" xfId="0" applyNumberFormat="1" applyFont="1" applyBorder="1">
      <alignment vertical="center"/>
    </xf>
    <xf numFmtId="0" fontId="24" fillId="0" borderId="3" xfId="0" applyFont="1" applyBorder="1">
      <alignment vertical="center"/>
    </xf>
    <xf numFmtId="176" fontId="26" fillId="0" borderId="5" xfId="0" applyNumberFormat="1" applyFont="1" applyBorder="1">
      <alignment vertical="center"/>
    </xf>
    <xf numFmtId="176" fontId="16" fillId="2" borderId="2" xfId="0" applyNumberFormat="1" applyFont="1" applyFill="1" applyBorder="1">
      <alignment vertical="center"/>
    </xf>
    <xf numFmtId="0" fontId="24" fillId="6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176" fontId="5" fillId="0" borderId="3" xfId="0" applyNumberFormat="1" applyFont="1" applyBorder="1">
      <alignment vertical="center"/>
    </xf>
    <xf numFmtId="176" fontId="21" fillId="2" borderId="3" xfId="0" applyNumberFormat="1" applyFont="1" applyFill="1" applyBorder="1">
      <alignment vertical="center"/>
    </xf>
    <xf numFmtId="176" fontId="22" fillId="2" borderId="3" xfId="0" applyNumberFormat="1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176" fontId="16" fillId="0" borderId="3" xfId="0" applyNumberFormat="1" applyFont="1" applyBorder="1">
      <alignment vertical="center"/>
    </xf>
    <xf numFmtId="0" fontId="25" fillId="2" borderId="0" xfId="0" applyFont="1" applyFill="1" applyAlignment="1">
      <alignment horizontal="left" vertical="distributed"/>
    </xf>
    <xf numFmtId="0" fontId="24" fillId="2" borderId="0" xfId="0" applyFont="1" applyFill="1" applyAlignment="1">
      <alignment horizontal="left" vertical="distributed"/>
    </xf>
    <xf numFmtId="0" fontId="27" fillId="2" borderId="0" xfId="0" applyFont="1" applyFill="1" applyAlignment="1">
      <alignment horizontal="left" vertical="distributed"/>
    </xf>
    <xf numFmtId="0" fontId="25" fillId="2" borderId="0" xfId="0" applyFont="1" applyFill="1" applyAlignment="1">
      <alignment horizontal="left" vertical="distributed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7" xfId="0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>
      <alignment vertical="center"/>
    </xf>
    <xf numFmtId="0" fontId="24" fillId="7" borderId="7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left"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16" xfId="0" applyFont="1" applyFill="1" applyBorder="1" applyAlignment="1">
      <alignment horizontal="left" vertical="center"/>
    </xf>
    <xf numFmtId="0" fontId="24" fillId="5" borderId="19" xfId="0" applyFont="1" applyFill="1" applyBorder="1" applyAlignment="1">
      <alignment horizontal="left" vertical="center"/>
    </xf>
    <xf numFmtId="0" fontId="24" fillId="5" borderId="24" xfId="0" applyFont="1" applyFill="1" applyBorder="1" applyAlignment="1">
      <alignment horizontal="left" vertical="center"/>
    </xf>
    <xf numFmtId="0" fontId="24" fillId="5" borderId="25" xfId="0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14" fontId="24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5" borderId="17" xfId="0" applyFont="1" applyFill="1" applyBorder="1" applyAlignment="1">
      <alignment horizontal="left" vertical="center"/>
    </xf>
    <xf numFmtId="0" fontId="24" fillId="5" borderId="10" xfId="0" applyFont="1" applyFill="1" applyBorder="1" applyAlignment="1">
      <alignment horizontal="left" vertical="center"/>
    </xf>
    <xf numFmtId="0" fontId="24" fillId="5" borderId="18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24" fillId="5" borderId="30" xfId="0" applyFont="1" applyFill="1" applyBorder="1" applyAlignment="1">
      <alignment horizontal="left" vertical="center"/>
    </xf>
    <xf numFmtId="0" fontId="24" fillId="5" borderId="29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31" xfId="0" applyFont="1" applyFill="1" applyBorder="1" applyAlignment="1">
      <alignment horizontal="left" vertical="center"/>
    </xf>
    <xf numFmtId="3" fontId="7" fillId="0" borderId="4" xfId="0" quotePrefix="1" applyNumberFormat="1" applyFont="1" applyBorder="1" applyAlignment="1">
      <alignment horizontal="left" vertical="center"/>
    </xf>
    <xf numFmtId="3" fontId="7" fillId="0" borderId="5" xfId="0" quotePrefix="1" applyNumberFormat="1" applyFont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left" wrapText="1"/>
    </xf>
    <xf numFmtId="3" fontId="7" fillId="4" borderId="5" xfId="0" applyNumberFormat="1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38" fontId="7" fillId="4" borderId="10" xfId="1" applyFont="1" applyFill="1" applyBorder="1" applyAlignment="1">
      <alignment horizontal="right"/>
    </xf>
    <xf numFmtId="38" fontId="7" fillId="4" borderId="7" xfId="1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left"/>
    </xf>
    <xf numFmtId="3" fontId="7" fillId="4" borderId="5" xfId="0" applyNumberFormat="1" applyFont="1" applyFill="1" applyBorder="1" applyAlignment="1">
      <alignment horizontal="left"/>
    </xf>
    <xf numFmtId="38" fontId="7" fillId="4" borderId="9" xfId="1" applyFont="1" applyFill="1" applyBorder="1" applyAlignment="1">
      <alignment horizontal="right"/>
    </xf>
    <xf numFmtId="38" fontId="7" fillId="4" borderId="6" xfId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8" fontId="7" fillId="0" borderId="9" xfId="1" applyFont="1" applyFill="1" applyBorder="1" applyAlignment="1">
      <alignment horizontal="right"/>
    </xf>
    <xf numFmtId="38" fontId="7" fillId="0" borderId="6" xfId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7" fillId="0" borderId="4" xfId="0" applyNumberFormat="1" applyFont="1" applyBorder="1" applyAlignment="1">
      <alignment horizontal="left" wrapText="1"/>
    </xf>
    <xf numFmtId="3" fontId="7" fillId="0" borderId="5" xfId="0" applyNumberFormat="1" applyFont="1" applyBorder="1" applyAlignment="1">
      <alignment horizontal="left" wrapText="1"/>
    </xf>
    <xf numFmtId="3" fontId="7" fillId="0" borderId="3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/>
    </xf>
  </cellXfs>
  <cellStyles count="3">
    <cellStyle name="Comma [0] 6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38100</xdr:rowOff>
    </xdr:from>
    <xdr:to>
      <xdr:col>5</xdr:col>
      <xdr:colOff>628650</xdr:colOff>
      <xdr:row>35</xdr:row>
      <xdr:rowOff>28575</xdr:rowOff>
    </xdr:to>
    <xdr:pic>
      <xdr:nvPicPr>
        <xdr:cNvPr id="5136" name="図 1">
          <a:extLst>
            <a:ext uri="{FF2B5EF4-FFF2-40B4-BE49-F238E27FC236}">
              <a16:creationId xmlns:a16="http://schemas.microsoft.com/office/drawing/2014/main" id="{FAAEC6AD-D38E-733D-E182-39C39DF5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943100"/>
          <a:ext cx="4572000" cy="475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2fed060d1ce20c4/&#12487;&#12473;&#12463;&#12488;&#12483;&#12503;/A%20Dream%20A%20Day%20in%20Tokyo/&#22266;&#23450;&#36027;&#20869;&#35379;_FY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固定費（年間）"/>
      <sheetName val="正味財産増減計算書（事業費管理費の区分なし）"/>
      <sheetName val="正味財産増減計算書"/>
      <sheetName val="財産目録"/>
      <sheetName val="正味財産増減計算書内訳書"/>
      <sheetName val="注記１"/>
      <sheetName val="注記２"/>
      <sheetName val="附属明細書"/>
    </sheetNames>
    <sheetDataSet>
      <sheetData sheetId="0" refreshError="1"/>
      <sheetData sheetId="1">
        <row r="28">
          <cell r="H28">
            <v>109292</v>
          </cell>
        </row>
        <row r="38">
          <cell r="H38">
            <v>42948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showGridLines="0" tabSelected="1" zoomScale="130" zoomScaleNormal="130" workbookViewId="0">
      <selection activeCell="G36" sqref="G36"/>
    </sheetView>
  </sheetViews>
  <sheetFormatPr defaultColWidth="9" defaultRowHeight="12"/>
  <cols>
    <col min="1" max="1" width="3.6640625" style="2" customWidth="1"/>
    <col min="2" max="2" width="3" style="2" customWidth="1"/>
    <col min="3" max="4" width="5.6640625" style="2" customWidth="1"/>
    <col min="5" max="5" width="21.6640625" style="2" customWidth="1"/>
    <col min="6" max="6" width="3.44140625" style="2" customWidth="1"/>
    <col min="7" max="7" width="17.6640625" style="2" customWidth="1"/>
    <col min="8" max="8" width="13.33203125" style="2" customWidth="1"/>
    <col min="9" max="9" width="17.6640625" style="2" customWidth="1"/>
    <col min="10" max="10" width="3.44140625" style="2" customWidth="1"/>
    <col min="11" max="11" width="9" style="35" customWidth="1"/>
    <col min="12" max="16384" width="9" style="2"/>
  </cols>
  <sheetData>
    <row r="1" spans="1:12" ht="16.2">
      <c r="A1" s="193" t="s">
        <v>211</v>
      </c>
      <c r="B1" s="193"/>
      <c r="C1" s="193"/>
      <c r="D1" s="193"/>
      <c r="E1" s="193"/>
      <c r="F1" s="193"/>
      <c r="G1" s="193"/>
      <c r="H1" s="193"/>
      <c r="I1" s="193"/>
      <c r="J1" s="194"/>
      <c r="K1" s="34"/>
      <c r="L1" s="1"/>
    </row>
    <row r="2" spans="1:12">
      <c r="B2" s="187" t="s">
        <v>212</v>
      </c>
      <c r="C2" s="187"/>
      <c r="D2" s="187"/>
      <c r="E2" s="187"/>
      <c r="F2" s="187"/>
      <c r="G2" s="187"/>
      <c r="H2" s="187"/>
      <c r="I2" s="187"/>
    </row>
    <row r="4" spans="1:12">
      <c r="B4" s="188" t="s">
        <v>0</v>
      </c>
      <c r="C4" s="188"/>
      <c r="D4" s="188"/>
      <c r="E4" s="188"/>
      <c r="F4" s="188"/>
      <c r="G4" s="188"/>
      <c r="H4" s="188"/>
      <c r="I4" s="188"/>
    </row>
    <row r="5" spans="1:12">
      <c r="B5" s="189" t="s">
        <v>1</v>
      </c>
      <c r="C5" s="189"/>
      <c r="D5" s="189"/>
      <c r="E5" s="189"/>
      <c r="F5" s="189"/>
      <c r="G5" s="189"/>
      <c r="H5" s="189"/>
      <c r="I5" s="189"/>
    </row>
    <row r="6" spans="1:12" ht="12.9" customHeight="1">
      <c r="B6" s="190" t="s">
        <v>2</v>
      </c>
      <c r="C6" s="191"/>
      <c r="D6" s="191"/>
      <c r="E6" s="191"/>
      <c r="F6" s="192"/>
      <c r="G6" s="3" t="s">
        <v>3</v>
      </c>
      <c r="H6" s="3" t="s">
        <v>4</v>
      </c>
      <c r="I6" s="3" t="s">
        <v>5</v>
      </c>
    </row>
    <row r="7" spans="1:12" ht="12.9" customHeight="1">
      <c r="B7" s="4" t="s">
        <v>6</v>
      </c>
      <c r="G7" s="5"/>
      <c r="H7" s="5"/>
      <c r="I7" s="5"/>
    </row>
    <row r="8" spans="1:12" ht="12.9" customHeight="1">
      <c r="B8" s="4"/>
      <c r="C8" s="2" t="s">
        <v>7</v>
      </c>
      <c r="G8" s="5"/>
      <c r="H8" s="5"/>
      <c r="I8" s="5"/>
    </row>
    <row r="9" spans="1:12" ht="12.9" customHeight="1">
      <c r="B9" s="4"/>
      <c r="C9" s="2" t="s">
        <v>8</v>
      </c>
      <c r="G9" s="5"/>
      <c r="H9" s="5"/>
      <c r="I9" s="5"/>
    </row>
    <row r="10" spans="1:12" ht="12.9" customHeight="1">
      <c r="B10" s="4"/>
      <c r="D10" s="186" t="s">
        <v>33</v>
      </c>
      <c r="E10" s="186"/>
      <c r="F10" s="6"/>
      <c r="G10" s="7">
        <v>60000</v>
      </c>
      <c r="H10" s="7">
        <v>60000</v>
      </c>
      <c r="I10" s="7">
        <f>SUM(G10:H10)</f>
        <v>120000</v>
      </c>
    </row>
    <row r="11" spans="1:12" ht="12.9" customHeight="1">
      <c r="B11" s="4"/>
      <c r="D11" s="8"/>
      <c r="E11" s="9" t="s">
        <v>35</v>
      </c>
      <c r="F11" s="8"/>
      <c r="G11" s="10">
        <v>60000</v>
      </c>
      <c r="H11" s="10">
        <v>60000</v>
      </c>
      <c r="I11" s="10">
        <f>SUM(G11:H11)</f>
        <v>120000</v>
      </c>
    </row>
    <row r="12" spans="1:12" ht="12.9" customHeight="1">
      <c r="B12" s="4"/>
      <c r="D12" s="185" t="s">
        <v>34</v>
      </c>
      <c r="E12" s="185"/>
      <c r="F12" s="11"/>
      <c r="G12" s="12">
        <f>SUM(G13:G14)</f>
        <v>3600000</v>
      </c>
      <c r="H12" s="12">
        <f>SUM(H13:H14)</f>
        <v>1800000</v>
      </c>
      <c r="I12" s="12">
        <f>SUM(G12:H12)</f>
        <v>5400000</v>
      </c>
    </row>
    <row r="13" spans="1:12" ht="12.9" customHeight="1">
      <c r="B13" s="4"/>
      <c r="D13" s="9"/>
      <c r="E13" s="9" t="s">
        <v>36</v>
      </c>
      <c r="F13" s="13"/>
      <c r="G13" s="10">
        <f>2400000*1.5</f>
        <v>3600000</v>
      </c>
      <c r="H13" s="145">
        <f>1200000*1.5</f>
        <v>1800000</v>
      </c>
      <c r="I13" s="10">
        <f>SUM(G13:H13)</f>
        <v>5400000</v>
      </c>
    </row>
    <row r="14" spans="1:12" ht="12.9" customHeight="1">
      <c r="B14" s="4"/>
      <c r="D14" s="9"/>
      <c r="E14" s="9" t="s">
        <v>37</v>
      </c>
      <c r="F14" s="9"/>
      <c r="G14" s="10">
        <v>0</v>
      </c>
      <c r="H14" s="10">
        <v>0</v>
      </c>
      <c r="I14" s="10">
        <f>SUM(G14:H14)</f>
        <v>0</v>
      </c>
    </row>
    <row r="15" spans="1:12" ht="12.9" customHeight="1">
      <c r="B15" s="4"/>
      <c r="D15" s="15"/>
      <c r="E15" s="15"/>
      <c r="F15" s="15"/>
      <c r="G15" s="5"/>
      <c r="H15" s="5"/>
      <c r="I15" s="5"/>
    </row>
    <row r="16" spans="1:12" ht="12.9" customHeight="1">
      <c r="B16" s="16"/>
      <c r="C16" s="17" t="s">
        <v>9</v>
      </c>
      <c r="D16" s="17"/>
      <c r="E16" s="17"/>
      <c r="F16" s="17"/>
      <c r="G16" s="18">
        <f>SUM(G10,G12)</f>
        <v>3660000</v>
      </c>
      <c r="H16" s="18">
        <f>SUM(H10,H12)</f>
        <v>1860000</v>
      </c>
      <c r="I16" s="18">
        <f>SUM(I10,I12)</f>
        <v>5520000</v>
      </c>
    </row>
    <row r="17" spans="2:13" ht="12.9" customHeight="1">
      <c r="B17" s="4"/>
      <c r="C17" s="2" t="s">
        <v>10</v>
      </c>
      <c r="G17" s="5"/>
      <c r="H17" s="5"/>
      <c r="I17" s="5"/>
    </row>
    <row r="18" spans="2:13" ht="12.9" customHeight="1">
      <c r="B18" s="4"/>
      <c r="D18" s="186" t="s">
        <v>11</v>
      </c>
      <c r="E18" s="186"/>
      <c r="F18" s="6"/>
      <c r="G18" s="7">
        <f>SUM(G19:G41)</f>
        <v>14286200</v>
      </c>
      <c r="H18" s="7"/>
      <c r="I18" s="7">
        <f>SUM(G18:H18)</f>
        <v>14286200</v>
      </c>
    </row>
    <row r="19" spans="2:13" ht="12.9" customHeight="1">
      <c r="B19" s="4"/>
      <c r="D19" s="183"/>
      <c r="E19" s="9" t="s">
        <v>213</v>
      </c>
      <c r="F19" s="6"/>
      <c r="G19" s="145">
        <v>1800000</v>
      </c>
      <c r="H19" s="37"/>
      <c r="I19" s="10">
        <f t="shared" ref="I19:I32" si="0">SUM(G19:H19)</f>
        <v>1800000</v>
      </c>
    </row>
    <row r="20" spans="2:13" ht="12.9" customHeight="1">
      <c r="B20" s="4"/>
      <c r="D20" s="183"/>
      <c r="E20" s="9" t="s">
        <v>214</v>
      </c>
      <c r="F20" s="6"/>
      <c r="G20" s="145">
        <v>2300000</v>
      </c>
      <c r="H20" s="37"/>
      <c r="I20" s="10">
        <f t="shared" si="0"/>
        <v>2300000</v>
      </c>
    </row>
    <row r="21" spans="2:13" ht="12.9" customHeight="1">
      <c r="B21" s="4"/>
      <c r="D21" s="183"/>
      <c r="E21" s="9" t="s">
        <v>215</v>
      </c>
      <c r="F21" s="6"/>
      <c r="G21" s="145">
        <v>900000</v>
      </c>
      <c r="H21" s="37"/>
      <c r="I21" s="10">
        <f t="shared" si="0"/>
        <v>900000</v>
      </c>
    </row>
    <row r="22" spans="2:13" ht="12.9" customHeight="1">
      <c r="B22" s="4"/>
      <c r="D22" s="183"/>
      <c r="E22" s="9" t="s">
        <v>216</v>
      </c>
      <c r="F22" s="6"/>
      <c r="G22" s="145">
        <v>200000</v>
      </c>
      <c r="H22" s="37"/>
      <c r="I22" s="10">
        <f t="shared" si="0"/>
        <v>200000</v>
      </c>
    </row>
    <row r="23" spans="2:13" ht="12.9" customHeight="1">
      <c r="B23" s="4"/>
      <c r="D23" s="9"/>
      <c r="E23" s="9" t="s">
        <v>48</v>
      </c>
      <c r="F23" s="19"/>
      <c r="G23" s="145">
        <f>2880000*0.9</f>
        <v>2592000</v>
      </c>
      <c r="H23" s="177"/>
      <c r="I23" s="10">
        <f t="shared" si="0"/>
        <v>2592000</v>
      </c>
      <c r="K23" s="35">
        <f>G23/(SUM(I23,I43))</f>
        <v>0.9</v>
      </c>
      <c r="L23" s="33"/>
      <c r="M23" s="33"/>
    </row>
    <row r="24" spans="2:13" ht="12.9" customHeight="1">
      <c r="B24" s="4"/>
      <c r="D24" s="9"/>
      <c r="E24" s="9" t="s">
        <v>47</v>
      </c>
      <c r="F24" s="19"/>
      <c r="G24" s="145">
        <f>G23*0.1</f>
        <v>259200</v>
      </c>
      <c r="H24" s="177"/>
      <c r="I24" s="10">
        <f t="shared" si="0"/>
        <v>259200</v>
      </c>
      <c r="K24" s="35">
        <f>G24/(SUM(I24,I44))</f>
        <v>0.9</v>
      </c>
      <c r="L24" s="33"/>
    </row>
    <row r="25" spans="2:13" ht="12.9" customHeight="1">
      <c r="B25" s="4"/>
      <c r="D25" s="9"/>
      <c r="E25" s="9" t="s">
        <v>95</v>
      </c>
      <c r="F25" s="19"/>
      <c r="G25" s="182">
        <f>1128000*0.75*0.9</f>
        <v>761400</v>
      </c>
      <c r="H25" s="177"/>
      <c r="I25" s="10">
        <f t="shared" si="0"/>
        <v>761400</v>
      </c>
      <c r="K25" s="35">
        <f>G25/(SUM(I25,I45))</f>
        <v>0.9</v>
      </c>
      <c r="L25" s="33"/>
    </row>
    <row r="26" spans="2:13" ht="12.9" customHeight="1">
      <c r="B26" s="4"/>
      <c r="D26" s="9"/>
      <c r="E26" s="9" t="s">
        <v>21</v>
      </c>
      <c r="F26" s="19"/>
      <c r="G26" s="145">
        <v>2500000</v>
      </c>
      <c r="H26" s="177"/>
      <c r="I26" s="10">
        <f t="shared" si="0"/>
        <v>2500000</v>
      </c>
    </row>
    <row r="27" spans="2:13" ht="12.9" customHeight="1">
      <c r="B27" s="4"/>
      <c r="D27" s="9"/>
      <c r="E27" s="9" t="s">
        <v>22</v>
      </c>
      <c r="F27" s="19"/>
      <c r="G27" s="145">
        <v>405000</v>
      </c>
      <c r="H27" s="177"/>
      <c r="I27" s="10">
        <f t="shared" si="0"/>
        <v>405000</v>
      </c>
      <c r="K27" s="35">
        <f>G27/(SUM(I27,I47))</f>
        <v>0.9</v>
      </c>
    </row>
    <row r="28" spans="2:13" ht="12.9" customHeight="1">
      <c r="B28" s="4"/>
      <c r="D28" s="9"/>
      <c r="E28" s="9" t="s">
        <v>40</v>
      </c>
      <c r="F28" s="19"/>
      <c r="G28" s="145">
        <v>0</v>
      </c>
      <c r="H28" s="177"/>
      <c r="I28" s="10">
        <f t="shared" si="0"/>
        <v>0</v>
      </c>
    </row>
    <row r="29" spans="2:13" ht="12.9" customHeight="1">
      <c r="B29" s="4"/>
      <c r="D29" s="9"/>
      <c r="E29" s="9" t="s">
        <v>41</v>
      </c>
      <c r="F29" s="19"/>
      <c r="G29" s="145">
        <v>200000</v>
      </c>
      <c r="H29" s="177"/>
      <c r="I29" s="10">
        <f t="shared" si="0"/>
        <v>200000</v>
      </c>
    </row>
    <row r="30" spans="2:13" ht="12.9" customHeight="1">
      <c r="B30" s="4"/>
      <c r="D30" s="9"/>
      <c r="E30" s="9" t="s">
        <v>14</v>
      </c>
      <c r="F30" s="19"/>
      <c r="G30" s="145">
        <v>300000</v>
      </c>
      <c r="H30" s="177"/>
      <c r="I30" s="10">
        <f t="shared" si="0"/>
        <v>300000</v>
      </c>
    </row>
    <row r="31" spans="2:13" ht="12.9" customHeight="1">
      <c r="B31" s="4"/>
      <c r="D31" s="9"/>
      <c r="E31" s="9" t="s">
        <v>38</v>
      </c>
      <c r="F31" s="17"/>
      <c r="G31" s="145">
        <v>0</v>
      </c>
      <c r="H31" s="177"/>
      <c r="I31" s="10">
        <f t="shared" si="0"/>
        <v>0</v>
      </c>
      <c r="K31" s="35">
        <f>G31/(SUM(I31,I51))</f>
        <v>0</v>
      </c>
    </row>
    <row r="32" spans="2:13" ht="12.9" customHeight="1">
      <c r="B32" s="4"/>
      <c r="D32" s="9"/>
      <c r="E32" s="9" t="s">
        <v>15</v>
      </c>
      <c r="F32" s="17"/>
      <c r="G32" s="182">
        <v>831600</v>
      </c>
      <c r="H32" s="177"/>
      <c r="I32" s="10">
        <f t="shared" si="0"/>
        <v>831600</v>
      </c>
      <c r="K32" s="35">
        <f>G32/(SUM(I32,I52))</f>
        <v>0.9</v>
      </c>
    </row>
    <row r="33" spans="2:11" ht="12.9" customHeight="1">
      <c r="B33" s="4"/>
      <c r="D33" s="9"/>
      <c r="E33" s="9" t="s">
        <v>16</v>
      </c>
      <c r="F33" s="17"/>
      <c r="G33" s="145">
        <v>320000</v>
      </c>
      <c r="H33" s="177"/>
      <c r="I33" s="10">
        <f t="shared" ref="I33:I41" si="1">SUM(G33:H33)</f>
        <v>320000</v>
      </c>
      <c r="K33" s="35">
        <f>G33/(SUM(I33,I53))</f>
        <v>0.8</v>
      </c>
    </row>
    <row r="34" spans="2:11" ht="12.9" customHeight="1">
      <c r="B34" s="4"/>
      <c r="D34" s="9"/>
      <c r="E34" s="9" t="s">
        <v>42</v>
      </c>
      <c r="F34" s="17"/>
      <c r="G34" s="145">
        <v>0</v>
      </c>
      <c r="H34" s="177"/>
      <c r="I34" s="10">
        <f t="shared" si="1"/>
        <v>0</v>
      </c>
      <c r="K34" s="35">
        <f>G34/(SUM(I34,I54))</f>
        <v>0</v>
      </c>
    </row>
    <row r="35" spans="2:11" ht="12.9" customHeight="1">
      <c r="B35" s="4"/>
      <c r="D35" s="9"/>
      <c r="E35" s="9" t="s">
        <v>17</v>
      </c>
      <c r="F35" s="17"/>
      <c r="G35" s="145">
        <v>30000</v>
      </c>
      <c r="H35" s="177"/>
      <c r="I35" s="10">
        <f t="shared" si="1"/>
        <v>30000</v>
      </c>
    </row>
    <row r="36" spans="2:11" ht="12.9" customHeight="1">
      <c r="B36" s="4"/>
      <c r="D36" s="9"/>
      <c r="E36" s="9" t="s">
        <v>43</v>
      </c>
      <c r="F36" s="17"/>
      <c r="G36" s="145">
        <f>330000/10*9</f>
        <v>297000</v>
      </c>
      <c r="H36" s="177"/>
      <c r="I36" s="10">
        <f t="shared" si="1"/>
        <v>297000</v>
      </c>
      <c r="K36" s="35">
        <f>G36/(SUM(I36,I56))</f>
        <v>0.9</v>
      </c>
    </row>
    <row r="37" spans="2:11" ht="12.9" customHeight="1">
      <c r="B37" s="4"/>
      <c r="D37" s="9"/>
      <c r="E37" s="9" t="s">
        <v>18</v>
      </c>
      <c r="F37" s="17"/>
      <c r="G37" s="145">
        <v>0</v>
      </c>
      <c r="H37" s="177"/>
      <c r="I37" s="10">
        <f t="shared" si="1"/>
        <v>0</v>
      </c>
      <c r="K37" s="35" t="e">
        <f>G37/(SUM(I37,I57))</f>
        <v>#DIV/0!</v>
      </c>
    </row>
    <row r="38" spans="2:11" ht="12.9" customHeight="1">
      <c r="B38" s="4"/>
      <c r="D38" s="9"/>
      <c r="E38" s="9" t="s">
        <v>45</v>
      </c>
      <c r="F38" s="17"/>
      <c r="G38" s="145">
        <v>100000</v>
      </c>
      <c r="H38" s="177"/>
      <c r="I38" s="10">
        <f t="shared" si="1"/>
        <v>100000</v>
      </c>
      <c r="K38" s="35">
        <f>G38/(SUM(I38,I58))</f>
        <v>1</v>
      </c>
    </row>
    <row r="39" spans="2:11">
      <c r="B39" s="4"/>
      <c r="D39" s="9"/>
      <c r="E39" s="9" t="s">
        <v>19</v>
      </c>
      <c r="F39" s="17"/>
      <c r="G39" s="145">
        <v>150000</v>
      </c>
      <c r="H39" s="177"/>
      <c r="I39" s="10">
        <f t="shared" si="1"/>
        <v>150000</v>
      </c>
    </row>
    <row r="40" spans="2:11" ht="12.9" customHeight="1">
      <c r="B40" s="4"/>
      <c r="D40" s="9"/>
      <c r="E40" s="9" t="s">
        <v>39</v>
      </c>
      <c r="F40" s="17"/>
      <c r="G40" s="145">
        <v>0</v>
      </c>
      <c r="H40" s="177"/>
      <c r="I40" s="10">
        <f t="shared" si="1"/>
        <v>0</v>
      </c>
      <c r="K40" s="35">
        <f>G40/(SUM(I40,I60))</f>
        <v>0</v>
      </c>
    </row>
    <row r="41" spans="2:11" ht="12.9" customHeight="1">
      <c r="B41" s="4"/>
      <c r="D41" s="9"/>
      <c r="E41" s="9" t="s">
        <v>46</v>
      </c>
      <c r="F41" s="17"/>
      <c r="G41" s="145">
        <v>340000</v>
      </c>
      <c r="H41" s="177"/>
      <c r="I41" s="10">
        <f t="shared" si="1"/>
        <v>340000</v>
      </c>
    </row>
    <row r="42" spans="2:11" ht="12.9" customHeight="1">
      <c r="B42" s="4"/>
      <c r="D42" s="186" t="s">
        <v>20</v>
      </c>
      <c r="E42" s="186"/>
      <c r="F42" s="20"/>
      <c r="G42" s="180">
        <f>SUM(G43:G61)</f>
        <v>0</v>
      </c>
      <c r="H42" s="180">
        <f>SUM(H43:H61)</f>
        <v>1201800</v>
      </c>
      <c r="I42" s="12">
        <f t="shared" ref="I42:I60" si="2">SUM(G42:H42)</f>
        <v>1201800</v>
      </c>
    </row>
    <row r="43" spans="2:11" ht="12.9" customHeight="1">
      <c r="B43" s="4"/>
      <c r="D43" s="9"/>
      <c r="E43" s="9" t="s">
        <v>48</v>
      </c>
      <c r="F43" s="17"/>
      <c r="G43" s="145">
        <v>0</v>
      </c>
      <c r="H43" s="145">
        <v>288000</v>
      </c>
      <c r="I43" s="10">
        <f t="shared" si="2"/>
        <v>288000</v>
      </c>
    </row>
    <row r="44" spans="2:11" ht="12.9" customHeight="1">
      <c r="B44" s="4"/>
      <c r="D44" s="9"/>
      <c r="E44" s="9" t="s">
        <v>47</v>
      </c>
      <c r="F44" s="17"/>
      <c r="G44" s="145">
        <v>0</v>
      </c>
      <c r="H44" s="145">
        <f>H43*0.1</f>
        <v>28800</v>
      </c>
      <c r="I44" s="10">
        <f t="shared" si="2"/>
        <v>28800</v>
      </c>
    </row>
    <row r="45" spans="2:11" ht="12.9" customHeight="1">
      <c r="B45" s="4"/>
      <c r="D45" s="9"/>
      <c r="E45" s="9" t="s">
        <v>95</v>
      </c>
      <c r="F45" s="17"/>
      <c r="G45" s="145">
        <v>0</v>
      </c>
      <c r="H45" s="145">
        <f>1128000*0.75*0.1</f>
        <v>84600</v>
      </c>
      <c r="I45" s="10">
        <f t="shared" si="2"/>
        <v>84600</v>
      </c>
    </row>
    <row r="46" spans="2:11" ht="12.9" customHeight="1">
      <c r="B46" s="4"/>
      <c r="D46" s="9"/>
      <c r="E46" s="9" t="s">
        <v>21</v>
      </c>
      <c r="F46" s="17"/>
      <c r="G46" s="145">
        <v>0</v>
      </c>
      <c r="H46" s="145">
        <v>80000</v>
      </c>
      <c r="I46" s="10">
        <f t="shared" si="2"/>
        <v>80000</v>
      </c>
    </row>
    <row r="47" spans="2:11" ht="12.9" customHeight="1">
      <c r="B47" s="4"/>
      <c r="D47" s="21"/>
      <c r="E47" s="21" t="s">
        <v>22</v>
      </c>
      <c r="G47" s="182">
        <v>0</v>
      </c>
      <c r="H47" s="145">
        <v>45000</v>
      </c>
      <c r="I47" s="22">
        <f t="shared" si="2"/>
        <v>45000</v>
      </c>
    </row>
    <row r="48" spans="2:11" ht="12.9" customHeight="1">
      <c r="B48" s="4"/>
      <c r="D48" s="21"/>
      <c r="E48" s="21" t="s">
        <v>12</v>
      </c>
      <c r="G48" s="182">
        <v>0</v>
      </c>
      <c r="H48" s="145">
        <v>0</v>
      </c>
      <c r="I48" s="22">
        <f t="shared" si="2"/>
        <v>0</v>
      </c>
    </row>
    <row r="49" spans="2:9" ht="12.9" customHeight="1">
      <c r="B49" s="4"/>
      <c r="D49" s="21"/>
      <c r="E49" s="21" t="s">
        <v>13</v>
      </c>
      <c r="G49" s="182">
        <v>0</v>
      </c>
      <c r="H49" s="145">
        <v>100000</v>
      </c>
      <c r="I49" s="22">
        <f t="shared" si="2"/>
        <v>100000</v>
      </c>
    </row>
    <row r="50" spans="2:9" ht="12.9" customHeight="1">
      <c r="B50" s="4"/>
      <c r="D50" s="21"/>
      <c r="E50" s="21" t="s">
        <v>14</v>
      </c>
      <c r="G50" s="182">
        <v>0</v>
      </c>
      <c r="H50" s="145">
        <v>150000</v>
      </c>
      <c r="I50" s="22">
        <f t="shared" si="2"/>
        <v>150000</v>
      </c>
    </row>
    <row r="51" spans="2:9" ht="12.9" customHeight="1">
      <c r="B51" s="4"/>
      <c r="D51" s="21"/>
      <c r="E51" s="21" t="s">
        <v>38</v>
      </c>
      <c r="G51" s="182">
        <v>0</v>
      </c>
      <c r="H51" s="145">
        <v>75000</v>
      </c>
      <c r="I51" s="22">
        <f t="shared" si="2"/>
        <v>75000</v>
      </c>
    </row>
    <row r="52" spans="2:9" ht="12.9" customHeight="1">
      <c r="B52" s="4"/>
      <c r="D52" s="21"/>
      <c r="E52" s="21" t="s">
        <v>15</v>
      </c>
      <c r="G52" s="182">
        <v>0</v>
      </c>
      <c r="H52" s="145">
        <v>92400</v>
      </c>
      <c r="I52" s="22">
        <f t="shared" si="2"/>
        <v>92400</v>
      </c>
    </row>
    <row r="53" spans="2:9" ht="12.9" customHeight="1">
      <c r="B53" s="4"/>
      <c r="D53" s="21"/>
      <c r="E53" s="21" t="s">
        <v>16</v>
      </c>
      <c r="G53" s="182">
        <v>0</v>
      </c>
      <c r="H53" s="145">
        <v>80000</v>
      </c>
      <c r="I53" s="22">
        <f t="shared" si="2"/>
        <v>80000</v>
      </c>
    </row>
    <row r="54" spans="2:9" ht="12.9" customHeight="1">
      <c r="B54" s="4"/>
      <c r="D54" s="21"/>
      <c r="E54" s="21" t="s">
        <v>42</v>
      </c>
      <c r="G54" s="182">
        <v>0</v>
      </c>
      <c r="H54" s="145">
        <v>10000</v>
      </c>
      <c r="I54" s="22">
        <f t="shared" si="2"/>
        <v>10000</v>
      </c>
    </row>
    <row r="55" spans="2:9" ht="12.9" customHeight="1">
      <c r="B55" s="4"/>
      <c r="D55" s="21"/>
      <c r="E55" s="21" t="s">
        <v>17</v>
      </c>
      <c r="G55" s="182">
        <v>0</v>
      </c>
      <c r="H55" s="145">
        <f>G35*2</f>
        <v>60000</v>
      </c>
      <c r="I55" s="22">
        <f t="shared" si="2"/>
        <v>60000</v>
      </c>
    </row>
    <row r="56" spans="2:9" ht="12.9" customHeight="1">
      <c r="B56" s="4"/>
      <c r="D56" s="21"/>
      <c r="E56" s="21" t="s">
        <v>43</v>
      </c>
      <c r="G56" s="182">
        <v>0</v>
      </c>
      <c r="H56" s="145">
        <f>330000*1/10</f>
        <v>33000</v>
      </c>
      <c r="I56" s="22">
        <f t="shared" si="2"/>
        <v>33000</v>
      </c>
    </row>
    <row r="57" spans="2:9" ht="12.9" customHeight="1">
      <c r="B57" s="4"/>
      <c r="D57" s="21"/>
      <c r="E57" s="21" t="s">
        <v>44</v>
      </c>
      <c r="G57" s="182">
        <v>0</v>
      </c>
      <c r="H57" s="145">
        <v>0</v>
      </c>
      <c r="I57" s="22">
        <f t="shared" si="2"/>
        <v>0</v>
      </c>
    </row>
    <row r="58" spans="2:9" ht="12.9" customHeight="1">
      <c r="B58" s="4"/>
      <c r="D58" s="21"/>
      <c r="E58" s="21" t="s">
        <v>45</v>
      </c>
      <c r="G58" s="182">
        <v>0</v>
      </c>
      <c r="H58" s="145">
        <v>0</v>
      </c>
      <c r="I58" s="22">
        <f t="shared" si="2"/>
        <v>0</v>
      </c>
    </row>
    <row r="59" spans="2:9" ht="12.9" customHeight="1">
      <c r="B59" s="4"/>
      <c r="D59" s="21"/>
      <c r="E59" s="21" t="s">
        <v>19</v>
      </c>
      <c r="G59" s="182">
        <v>0</v>
      </c>
      <c r="H59" s="145">
        <v>50000</v>
      </c>
      <c r="I59" s="22">
        <f t="shared" si="2"/>
        <v>50000</v>
      </c>
    </row>
    <row r="60" spans="2:9" ht="12.9" customHeight="1">
      <c r="B60" s="4"/>
      <c r="D60" s="21"/>
      <c r="E60" s="21" t="s">
        <v>39</v>
      </c>
      <c r="G60" s="182">
        <v>0</v>
      </c>
      <c r="H60" s="145">
        <v>10000</v>
      </c>
      <c r="I60" s="22">
        <f t="shared" si="2"/>
        <v>10000</v>
      </c>
    </row>
    <row r="61" spans="2:9" ht="12.9" customHeight="1">
      <c r="B61" s="4"/>
      <c r="D61" s="21"/>
      <c r="E61" s="21" t="s">
        <v>46</v>
      </c>
      <c r="G61" s="182">
        <v>0</v>
      </c>
      <c r="H61" s="182">
        <v>15000</v>
      </c>
      <c r="I61" s="22">
        <f>SUM(G61:H61)</f>
        <v>15000</v>
      </c>
    </row>
    <row r="62" spans="2:9" ht="12.9" customHeight="1">
      <c r="B62" s="16"/>
      <c r="C62" s="17"/>
      <c r="D62" s="184" t="s">
        <v>23</v>
      </c>
      <c r="E62" s="184"/>
      <c r="F62" s="17"/>
      <c r="G62" s="18">
        <f>SUM(G18,G42)</f>
        <v>14286200</v>
      </c>
      <c r="H62" s="18">
        <f>SUM(H18,H42)</f>
        <v>1201800</v>
      </c>
      <c r="I62" s="18">
        <f>SUM(G62:H62)</f>
        <v>15488000</v>
      </c>
    </row>
    <row r="63" spans="2:9" ht="12.9" customHeight="1">
      <c r="B63" s="16"/>
      <c r="C63" s="17"/>
      <c r="D63" s="184" t="s">
        <v>24</v>
      </c>
      <c r="E63" s="184"/>
      <c r="F63" s="17"/>
      <c r="G63" s="18">
        <f>G16-G18</f>
        <v>-10626200</v>
      </c>
      <c r="H63" s="18">
        <f>H16-H62</f>
        <v>658200</v>
      </c>
      <c r="I63" s="18">
        <f>SUM(G63:H63)</f>
        <v>-9968000</v>
      </c>
    </row>
    <row r="64" spans="2:9" ht="12.9" customHeight="1">
      <c r="B64" s="16"/>
      <c r="C64" s="17"/>
      <c r="D64" s="184" t="s">
        <v>25</v>
      </c>
      <c r="E64" s="184"/>
      <c r="F64" s="17"/>
      <c r="G64" s="18">
        <v>0</v>
      </c>
      <c r="H64" s="18">
        <v>0</v>
      </c>
      <c r="I64" s="18">
        <f t="shared" ref="I64:I70" si="3">SUM(G64-H64)</f>
        <v>0</v>
      </c>
    </row>
    <row r="65" spans="2:9" ht="12.9" customHeight="1">
      <c r="B65" s="16"/>
      <c r="C65" s="17"/>
      <c r="D65" s="184" t="s">
        <v>26</v>
      </c>
      <c r="E65" s="184"/>
      <c r="F65" s="17"/>
      <c r="G65" s="18">
        <f>SUM(G63:G64)</f>
        <v>-10626200</v>
      </c>
      <c r="H65" s="18">
        <f>SUM(H63:H64)</f>
        <v>658200</v>
      </c>
      <c r="I65" s="18">
        <f>SUM(G65:H65)</f>
        <v>-9968000</v>
      </c>
    </row>
    <row r="66" spans="2:9" ht="12.9" customHeight="1">
      <c r="B66" s="16"/>
      <c r="C66" s="17" t="s">
        <v>27</v>
      </c>
      <c r="D66" s="13"/>
      <c r="E66" s="13"/>
      <c r="F66" s="17"/>
      <c r="G66" s="14"/>
      <c r="H66" s="14"/>
      <c r="I66" s="23"/>
    </row>
    <row r="67" spans="2:9" ht="12.9" customHeight="1">
      <c r="B67" s="16"/>
      <c r="C67" s="17"/>
      <c r="D67" s="17" t="s">
        <v>28</v>
      </c>
      <c r="E67" s="17"/>
      <c r="F67" s="17"/>
      <c r="G67" s="14"/>
      <c r="H67" s="14"/>
      <c r="I67" s="24"/>
    </row>
    <row r="68" spans="2:9" ht="12.9" customHeight="1">
      <c r="B68" s="16"/>
      <c r="C68" s="17"/>
      <c r="D68" s="184" t="s">
        <v>29</v>
      </c>
      <c r="E68" s="184"/>
      <c r="F68" s="17"/>
      <c r="G68" s="18">
        <v>0</v>
      </c>
      <c r="H68" s="18">
        <v>0</v>
      </c>
      <c r="I68" s="18">
        <f t="shared" si="3"/>
        <v>0</v>
      </c>
    </row>
    <row r="69" spans="2:9" ht="12.9" customHeight="1">
      <c r="B69" s="16"/>
      <c r="C69" s="17"/>
      <c r="D69" s="19" t="s">
        <v>30</v>
      </c>
      <c r="E69" s="19"/>
      <c r="F69" s="17"/>
      <c r="G69" s="18"/>
      <c r="H69" s="18"/>
      <c r="I69" s="18"/>
    </row>
    <row r="70" spans="2:9" ht="12.9" customHeight="1">
      <c r="B70" s="16"/>
      <c r="C70" s="19"/>
      <c r="D70" s="19" t="s">
        <v>31</v>
      </c>
      <c r="E70" s="19"/>
      <c r="F70" s="19"/>
      <c r="G70" s="18">
        <v>0</v>
      </c>
      <c r="H70" s="18">
        <v>0</v>
      </c>
      <c r="I70" s="18">
        <f t="shared" si="3"/>
        <v>0</v>
      </c>
    </row>
    <row r="71" spans="2:9" ht="12.9" customHeight="1">
      <c r="B71" s="25"/>
      <c r="C71" s="26"/>
      <c r="D71" s="27" t="s">
        <v>32</v>
      </c>
      <c r="E71" s="26"/>
      <c r="F71" s="28"/>
      <c r="G71" s="18"/>
      <c r="H71" s="18"/>
      <c r="I71" s="18"/>
    </row>
    <row r="72" spans="2:9" ht="12.9" customHeight="1"/>
    <row r="73" spans="2:9" ht="12.9" customHeight="1"/>
    <row r="74" spans="2:9" ht="12.9" customHeight="1"/>
    <row r="75" spans="2:9" ht="12.9" customHeight="1"/>
    <row r="76" spans="2:9" ht="12.9" customHeight="1"/>
    <row r="77" spans="2:9" ht="12.9" customHeight="1"/>
    <row r="78" spans="2:9" ht="12.9" customHeight="1"/>
    <row r="79" spans="2:9" ht="12.9" customHeight="1"/>
    <row r="80" spans="2:9" ht="12.9" customHeight="1"/>
    <row r="81" ht="12.9" customHeight="1"/>
    <row r="82" ht="12.9" customHeight="1"/>
    <row r="83" ht="12.9" customHeight="1"/>
    <row r="84" ht="12.9" customHeight="1"/>
    <row r="85" ht="12.9" customHeight="1"/>
    <row r="86" ht="12.9" customHeight="1"/>
    <row r="87" ht="12.9" customHeight="1"/>
    <row r="88" ht="12.9" customHeight="1"/>
  </sheetData>
  <mergeCells count="14">
    <mergeCell ref="A1:J1"/>
    <mergeCell ref="B2:I2"/>
    <mergeCell ref="B4:I4"/>
    <mergeCell ref="B5:I5"/>
    <mergeCell ref="B6:F6"/>
    <mergeCell ref="D10:E10"/>
    <mergeCell ref="D64:E64"/>
    <mergeCell ref="D65:E65"/>
    <mergeCell ref="D68:E68"/>
    <mergeCell ref="D12:E12"/>
    <mergeCell ref="D18:E18"/>
    <mergeCell ref="D42:E42"/>
    <mergeCell ref="D62:E62"/>
    <mergeCell ref="D63:E63"/>
  </mergeCells>
  <phoneticPr fontId="2"/>
  <printOptions horizontalCentered="1" verticalCentered="1"/>
  <pageMargins left="0.25" right="0.25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4"/>
  <sheetViews>
    <sheetView showGridLines="0" topLeftCell="A7" zoomScaleNormal="100" workbookViewId="0">
      <selection activeCell="G20" sqref="G20"/>
    </sheetView>
  </sheetViews>
  <sheetFormatPr defaultColWidth="9" defaultRowHeight="12"/>
  <cols>
    <col min="1" max="1" width="3.6640625" style="2" customWidth="1"/>
    <col min="2" max="2" width="3" style="2" customWidth="1"/>
    <col min="3" max="4" width="5.6640625" style="2" customWidth="1"/>
    <col min="5" max="5" width="21.6640625" style="2" customWidth="1"/>
    <col min="6" max="6" width="3.44140625" style="2" customWidth="1"/>
    <col min="7" max="7" width="17.6640625" style="2" customWidth="1"/>
    <col min="8" max="8" width="13.33203125" style="2" customWidth="1"/>
    <col min="9" max="10" width="17.6640625" style="2" customWidth="1"/>
    <col min="11" max="11" width="13.33203125" style="2" customWidth="1"/>
    <col min="12" max="12" width="17.6640625" style="2" customWidth="1"/>
    <col min="13" max="13" width="12.21875" style="2" bestFit="1" customWidth="1"/>
    <col min="14" max="14" width="9" style="2"/>
    <col min="15" max="15" width="9" style="35"/>
    <col min="16" max="16384" width="9" style="2"/>
  </cols>
  <sheetData>
    <row r="1" spans="1:16" ht="16.2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30"/>
      <c r="K1" s="30"/>
      <c r="L1" s="30"/>
      <c r="M1" s="30"/>
      <c r="N1" s="1"/>
      <c r="O1" s="34"/>
      <c r="P1" s="1"/>
    </row>
    <row r="2" spans="1:16">
      <c r="B2" s="187" t="s">
        <v>49</v>
      </c>
      <c r="C2" s="187"/>
      <c r="D2" s="187"/>
      <c r="E2" s="187"/>
      <c r="F2" s="187"/>
      <c r="G2" s="187"/>
      <c r="H2" s="187"/>
      <c r="I2" s="187"/>
      <c r="J2" s="29"/>
      <c r="K2" s="29"/>
      <c r="L2" s="29"/>
      <c r="M2" s="29"/>
    </row>
    <row r="4" spans="1:16">
      <c r="B4" s="188" t="s">
        <v>0</v>
      </c>
      <c r="C4" s="188"/>
      <c r="D4" s="188"/>
      <c r="E4" s="188"/>
      <c r="F4" s="188"/>
      <c r="G4" s="188"/>
      <c r="H4" s="188"/>
      <c r="I4" s="188"/>
      <c r="J4" s="15"/>
      <c r="K4" s="15"/>
      <c r="L4" s="165" t="s">
        <v>197</v>
      </c>
      <c r="M4" s="165"/>
    </row>
    <row r="5" spans="1:16">
      <c r="B5" s="166"/>
      <c r="C5" s="166"/>
      <c r="D5" s="166"/>
      <c r="E5" s="166"/>
      <c r="F5" s="166"/>
      <c r="G5" s="195" t="s">
        <v>199</v>
      </c>
      <c r="H5" s="195"/>
      <c r="I5" s="195"/>
      <c r="J5" s="196" t="s">
        <v>200</v>
      </c>
      <c r="K5" s="196"/>
      <c r="L5" s="196"/>
      <c r="M5" s="176" t="s">
        <v>207</v>
      </c>
      <c r="N5" s="2" t="s">
        <v>198</v>
      </c>
    </row>
    <row r="6" spans="1:16" ht="12.9" customHeight="1">
      <c r="B6" s="190" t="s">
        <v>2</v>
      </c>
      <c r="C6" s="191"/>
      <c r="D6" s="191"/>
      <c r="E6" s="191"/>
      <c r="F6" s="192"/>
      <c r="G6" s="3" t="s">
        <v>3</v>
      </c>
      <c r="H6" s="3" t="s">
        <v>4</v>
      </c>
      <c r="I6" s="3" t="s">
        <v>5</v>
      </c>
      <c r="J6" s="3" t="s">
        <v>56</v>
      </c>
      <c r="K6" s="3" t="s">
        <v>57</v>
      </c>
      <c r="L6" s="3" t="s">
        <v>58</v>
      </c>
      <c r="M6" s="29"/>
    </row>
    <row r="7" spans="1:16" ht="12.9" customHeight="1">
      <c r="B7" s="4" t="s">
        <v>6</v>
      </c>
      <c r="G7" s="178"/>
      <c r="H7" s="178"/>
      <c r="I7" s="178"/>
      <c r="J7" s="5"/>
      <c r="K7" s="5"/>
      <c r="L7" s="5"/>
      <c r="M7" s="36"/>
    </row>
    <row r="8" spans="1:16" ht="12.9" customHeight="1">
      <c r="B8" s="4"/>
      <c r="C8" s="2" t="s">
        <v>7</v>
      </c>
      <c r="G8" s="178"/>
      <c r="H8" s="178"/>
      <c r="I8" s="178"/>
      <c r="J8" s="5"/>
      <c r="K8" s="5"/>
      <c r="L8" s="5"/>
      <c r="M8" s="36"/>
    </row>
    <row r="9" spans="1:16" ht="12.9" customHeight="1">
      <c r="B9" s="4"/>
      <c r="C9" s="2" t="s">
        <v>8</v>
      </c>
      <c r="G9" s="178"/>
      <c r="H9" s="178"/>
      <c r="I9" s="178"/>
      <c r="J9" s="5"/>
      <c r="K9" s="5"/>
      <c r="L9" s="5"/>
      <c r="M9" s="36"/>
    </row>
    <row r="10" spans="1:16" ht="12.9" customHeight="1">
      <c r="B10" s="4"/>
      <c r="D10" s="186" t="s">
        <v>33</v>
      </c>
      <c r="E10" s="186"/>
      <c r="F10" s="6"/>
      <c r="G10" s="179">
        <v>105000</v>
      </c>
      <c r="H10" s="179">
        <v>105000</v>
      </c>
      <c r="I10" s="179">
        <f>SUM(G10:H10)</f>
        <v>210000</v>
      </c>
      <c r="J10" s="7">
        <v>105000</v>
      </c>
      <c r="K10" s="7">
        <v>105000</v>
      </c>
      <c r="L10" s="7">
        <f>SUM(J10:K10)</f>
        <v>210000</v>
      </c>
      <c r="M10" s="37">
        <f>I10-L10</f>
        <v>0</v>
      </c>
    </row>
    <row r="11" spans="1:16" ht="12.9" customHeight="1">
      <c r="B11" s="4"/>
      <c r="D11" s="8"/>
      <c r="E11" s="9" t="s">
        <v>35</v>
      </c>
      <c r="F11" s="8"/>
      <c r="G11" s="145">
        <v>105000</v>
      </c>
      <c r="H11" s="145">
        <v>105000</v>
      </c>
      <c r="I11" s="145">
        <f>SUM(G11:H11)</f>
        <v>210000</v>
      </c>
      <c r="J11" s="10">
        <v>105000</v>
      </c>
      <c r="K11" s="10">
        <v>105000</v>
      </c>
      <c r="L11" s="10">
        <f>SUM(J11:K11)</f>
        <v>210000</v>
      </c>
      <c r="M11" s="37">
        <f>I11-L11</f>
        <v>0</v>
      </c>
    </row>
    <row r="12" spans="1:16" ht="12.9" customHeight="1">
      <c r="B12" s="4"/>
      <c r="D12" s="185" t="s">
        <v>34</v>
      </c>
      <c r="E12" s="185"/>
      <c r="F12" s="11"/>
      <c r="G12" s="180">
        <f>SUM(G13:G14)</f>
        <v>14400000</v>
      </c>
      <c r="H12" s="180">
        <f>SUM(H13:H14)</f>
        <v>1200000</v>
      </c>
      <c r="I12" s="180">
        <f>SUM(G12:H12)</f>
        <v>15600000</v>
      </c>
      <c r="J12" s="12">
        <f>SUM(J13:J14)</f>
        <v>16000000</v>
      </c>
      <c r="K12" s="12">
        <f>SUM(K13:K14)</f>
        <v>1500000</v>
      </c>
      <c r="L12" s="12">
        <f>SUM(J12:K12)</f>
        <v>17500000</v>
      </c>
      <c r="M12" s="37">
        <f>I12-L12</f>
        <v>-1900000</v>
      </c>
    </row>
    <row r="13" spans="1:16" ht="12.9" customHeight="1">
      <c r="B13" s="4"/>
      <c r="D13" s="9"/>
      <c r="E13" s="9" t="s">
        <v>36</v>
      </c>
      <c r="F13" s="13"/>
      <c r="G13" s="145">
        <v>2400000</v>
      </c>
      <c r="H13" s="145">
        <v>1200000</v>
      </c>
      <c r="I13" s="145">
        <f>SUM(G13:H13)</f>
        <v>3600000</v>
      </c>
      <c r="J13" s="10">
        <v>3000000</v>
      </c>
      <c r="K13" s="145">
        <v>1500000</v>
      </c>
      <c r="L13" s="10">
        <f>SUM(J13:K13)</f>
        <v>4500000</v>
      </c>
      <c r="M13" s="37">
        <f>I13-L13</f>
        <v>-900000</v>
      </c>
      <c r="N13" s="2" t="s">
        <v>201</v>
      </c>
    </row>
    <row r="14" spans="1:16" ht="12.9" customHeight="1">
      <c r="B14" s="4"/>
      <c r="D14" s="9"/>
      <c r="E14" s="9" t="s">
        <v>37</v>
      </c>
      <c r="F14" s="9"/>
      <c r="G14" s="145">
        <v>12000000</v>
      </c>
      <c r="H14" s="145">
        <v>0</v>
      </c>
      <c r="I14" s="145">
        <f>SUM(G14:H14)</f>
        <v>12000000</v>
      </c>
      <c r="J14" s="10">
        <v>13000000</v>
      </c>
      <c r="K14" s="10">
        <v>0</v>
      </c>
      <c r="L14" s="10">
        <f>SUM(J14:K14)</f>
        <v>13000000</v>
      </c>
      <c r="M14" s="37">
        <f>I14-L14</f>
        <v>-1000000</v>
      </c>
      <c r="N14" s="2" t="s">
        <v>202</v>
      </c>
    </row>
    <row r="15" spans="1:16" ht="12.9" customHeight="1">
      <c r="B15" s="4"/>
      <c r="D15" s="15"/>
      <c r="E15" s="15"/>
      <c r="F15" s="15"/>
      <c r="G15" s="178"/>
      <c r="H15" s="178"/>
      <c r="I15" s="178"/>
      <c r="J15" s="5"/>
      <c r="K15" s="5"/>
      <c r="L15" s="5"/>
      <c r="M15" s="37"/>
    </row>
    <row r="16" spans="1:16" ht="12.9" customHeight="1">
      <c r="B16" s="16"/>
      <c r="C16" s="17" t="s">
        <v>9</v>
      </c>
      <c r="D16" s="17"/>
      <c r="E16" s="17"/>
      <c r="F16" s="17"/>
      <c r="G16" s="181">
        <f t="shared" ref="G16:L16" si="0">SUM(G10,G12)</f>
        <v>14505000</v>
      </c>
      <c r="H16" s="181">
        <f t="shared" si="0"/>
        <v>1305000</v>
      </c>
      <c r="I16" s="181">
        <f t="shared" si="0"/>
        <v>15810000</v>
      </c>
      <c r="J16" s="18">
        <f t="shared" si="0"/>
        <v>16105000</v>
      </c>
      <c r="K16" s="18">
        <f t="shared" si="0"/>
        <v>1605000</v>
      </c>
      <c r="L16" s="18">
        <f t="shared" si="0"/>
        <v>17710000</v>
      </c>
      <c r="M16" s="37"/>
    </row>
    <row r="17" spans="2:17" ht="12.9" customHeight="1">
      <c r="B17" s="4"/>
      <c r="C17" s="2" t="s">
        <v>10</v>
      </c>
      <c r="G17" s="178"/>
      <c r="H17" s="178"/>
      <c r="I17" s="178"/>
      <c r="J17" s="167"/>
      <c r="K17" s="172"/>
      <c r="L17" s="172"/>
      <c r="M17" s="37"/>
    </row>
    <row r="18" spans="2:17" ht="12.9" customHeight="1">
      <c r="B18" s="4"/>
      <c r="D18" s="186" t="s">
        <v>11</v>
      </c>
      <c r="E18" s="186"/>
      <c r="F18" s="6"/>
      <c r="G18" s="179">
        <f>SUM(G19:G37)</f>
        <v>14508700</v>
      </c>
      <c r="H18" s="179"/>
      <c r="I18" s="179">
        <f t="shared" ref="I18:I56" si="1">SUM(G18:H18)</f>
        <v>14508700</v>
      </c>
      <c r="J18" s="168">
        <f>SUM(J19:J37)</f>
        <v>16111400</v>
      </c>
      <c r="K18" s="7"/>
      <c r="L18" s="7">
        <f>SUM(J18:K18)</f>
        <v>16111400</v>
      </c>
      <c r="M18" s="37"/>
    </row>
    <row r="19" spans="2:17" ht="12.9" customHeight="1">
      <c r="B19" s="4"/>
      <c r="D19" s="9"/>
      <c r="E19" s="9" t="s">
        <v>48</v>
      </c>
      <c r="F19" s="19"/>
      <c r="G19" s="145">
        <f>事業費管理費の按分!O26</f>
        <v>2475000</v>
      </c>
      <c r="H19" s="177"/>
      <c r="I19" s="145">
        <f t="shared" si="1"/>
        <v>2475000</v>
      </c>
      <c r="J19" s="175">
        <v>4320000</v>
      </c>
      <c r="K19" s="173"/>
      <c r="L19" s="10">
        <f>SUM(J19:K19)</f>
        <v>4320000</v>
      </c>
      <c r="M19" s="37">
        <f>I19-L19</f>
        <v>-1845000</v>
      </c>
      <c r="N19" s="2" t="s">
        <v>203</v>
      </c>
      <c r="P19" s="33"/>
      <c r="Q19" s="33"/>
    </row>
    <row r="20" spans="2:17" ht="12.9" customHeight="1">
      <c r="B20" s="4"/>
      <c r="D20" s="9"/>
      <c r="E20" s="9" t="s">
        <v>47</v>
      </c>
      <c r="F20" s="19"/>
      <c r="G20" s="145">
        <f>G19/10</f>
        <v>247500</v>
      </c>
      <c r="H20" s="177"/>
      <c r="I20" s="145">
        <f t="shared" si="1"/>
        <v>247500</v>
      </c>
      <c r="J20" s="175">
        <v>432000</v>
      </c>
      <c r="K20" s="173"/>
      <c r="L20" s="10">
        <f>SUM(J20:K20)</f>
        <v>432000</v>
      </c>
      <c r="M20" s="37">
        <f t="shared" ref="M20:M59" si="2">I20-L20</f>
        <v>-184500</v>
      </c>
      <c r="P20" s="33"/>
    </row>
    <row r="21" spans="2:17" ht="12.9" customHeight="1">
      <c r="B21" s="4"/>
      <c r="D21" s="9"/>
      <c r="E21" s="9" t="s">
        <v>95</v>
      </c>
      <c r="F21" s="19"/>
      <c r="G21" s="145">
        <f>事業費管理費の按分!O28</f>
        <v>930600</v>
      </c>
      <c r="H21" s="177"/>
      <c r="I21" s="145">
        <f t="shared" si="1"/>
        <v>930600</v>
      </c>
      <c r="K21" s="173"/>
      <c r="L21" s="173"/>
      <c r="M21" s="37">
        <f t="shared" si="2"/>
        <v>930600</v>
      </c>
      <c r="N21" s="2" t="s">
        <v>204</v>
      </c>
      <c r="P21" s="33"/>
    </row>
    <row r="22" spans="2:17" ht="12.9" customHeight="1">
      <c r="B22" s="4"/>
      <c r="D22" s="9"/>
      <c r="E22" s="9" t="s">
        <v>21</v>
      </c>
      <c r="F22" s="19"/>
      <c r="G22" s="145">
        <v>6370000</v>
      </c>
      <c r="H22" s="177"/>
      <c r="I22" s="145">
        <f t="shared" si="1"/>
        <v>6370000</v>
      </c>
      <c r="J22" s="169">
        <v>6370000</v>
      </c>
      <c r="K22" s="173"/>
      <c r="L22" s="10">
        <f t="shared" ref="L22:L37" si="3">SUM(J22:K22)</f>
        <v>6370000</v>
      </c>
      <c r="M22" s="37">
        <f t="shared" si="2"/>
        <v>0</v>
      </c>
    </row>
    <row r="23" spans="2:17" ht="12.9" customHeight="1">
      <c r="B23" s="4"/>
      <c r="D23" s="9"/>
      <c r="E23" s="9" t="s">
        <v>22</v>
      </c>
      <c r="F23" s="19"/>
      <c r="G23" s="145">
        <v>405000</v>
      </c>
      <c r="H23" s="177"/>
      <c r="I23" s="145">
        <f t="shared" si="1"/>
        <v>405000</v>
      </c>
      <c r="J23" s="169">
        <v>405000</v>
      </c>
      <c r="K23" s="173"/>
      <c r="L23" s="10">
        <f t="shared" si="3"/>
        <v>405000</v>
      </c>
      <c r="M23" s="37">
        <f t="shared" si="2"/>
        <v>0</v>
      </c>
    </row>
    <row r="24" spans="2:17" ht="12.9" customHeight="1">
      <c r="B24" s="4"/>
      <c r="D24" s="9"/>
      <c r="E24" s="9" t="s">
        <v>40</v>
      </c>
      <c r="F24" s="19"/>
      <c r="G24" s="145">
        <v>0</v>
      </c>
      <c r="H24" s="177"/>
      <c r="I24" s="145">
        <f t="shared" si="1"/>
        <v>0</v>
      </c>
      <c r="J24" s="169">
        <v>0</v>
      </c>
      <c r="K24" s="173"/>
      <c r="L24" s="10">
        <f t="shared" si="3"/>
        <v>0</v>
      </c>
      <c r="M24" s="37">
        <f t="shared" si="2"/>
        <v>0</v>
      </c>
    </row>
    <row r="25" spans="2:17" ht="12.9" customHeight="1">
      <c r="B25" s="4"/>
      <c r="D25" s="9"/>
      <c r="E25" s="9" t="s">
        <v>41</v>
      </c>
      <c r="F25" s="19"/>
      <c r="G25" s="145">
        <v>200000</v>
      </c>
      <c r="H25" s="177"/>
      <c r="I25" s="145">
        <f t="shared" si="1"/>
        <v>200000</v>
      </c>
      <c r="J25" s="169">
        <v>200000</v>
      </c>
      <c r="K25" s="173"/>
      <c r="L25" s="10">
        <f t="shared" si="3"/>
        <v>200000</v>
      </c>
      <c r="M25" s="37">
        <f t="shared" si="2"/>
        <v>0</v>
      </c>
    </row>
    <row r="26" spans="2:17" ht="12.9" customHeight="1">
      <c r="B26" s="4"/>
      <c r="D26" s="9"/>
      <c r="E26" s="9" t="s">
        <v>14</v>
      </c>
      <c r="F26" s="19"/>
      <c r="G26" s="145">
        <v>300000</v>
      </c>
      <c r="H26" s="177"/>
      <c r="I26" s="145">
        <f t="shared" si="1"/>
        <v>300000</v>
      </c>
      <c r="J26" s="169">
        <v>230000</v>
      </c>
      <c r="K26" s="173"/>
      <c r="L26" s="10">
        <f t="shared" si="3"/>
        <v>230000</v>
      </c>
      <c r="M26" s="37">
        <f t="shared" si="2"/>
        <v>70000</v>
      </c>
      <c r="N26" s="2" t="s">
        <v>210</v>
      </c>
    </row>
    <row r="27" spans="2:17" ht="12.9" customHeight="1">
      <c r="B27" s="4"/>
      <c r="D27" s="9"/>
      <c r="E27" s="9" t="s">
        <v>38</v>
      </c>
      <c r="F27" s="17"/>
      <c r="G27" s="145">
        <v>0</v>
      </c>
      <c r="H27" s="177"/>
      <c r="I27" s="145">
        <f t="shared" si="1"/>
        <v>0</v>
      </c>
      <c r="J27" s="169">
        <v>0</v>
      </c>
      <c r="K27" s="173"/>
      <c r="L27" s="10">
        <f t="shared" si="3"/>
        <v>0</v>
      </c>
      <c r="M27" s="37">
        <f t="shared" si="2"/>
        <v>0</v>
      </c>
    </row>
    <row r="28" spans="2:17" ht="12.9" customHeight="1">
      <c r="B28" s="4"/>
      <c r="D28" s="9"/>
      <c r="E28" s="9" t="s">
        <v>15</v>
      </c>
      <c r="F28" s="17"/>
      <c r="G28" s="145">
        <f>事業費管理費の按分!O12</f>
        <v>831600</v>
      </c>
      <c r="H28" s="177"/>
      <c r="I28" s="145">
        <f t="shared" si="1"/>
        <v>831600</v>
      </c>
      <c r="J28" s="169">
        <v>891000</v>
      </c>
      <c r="K28" s="173"/>
      <c r="L28" s="10">
        <f t="shared" si="3"/>
        <v>891000</v>
      </c>
      <c r="M28" s="37">
        <f t="shared" si="2"/>
        <v>-59400</v>
      </c>
      <c r="N28" s="2" t="s">
        <v>205</v>
      </c>
    </row>
    <row r="29" spans="2:17" ht="12.9" customHeight="1">
      <c r="B29" s="4"/>
      <c r="D29" s="9"/>
      <c r="E29" s="9" t="s">
        <v>16</v>
      </c>
      <c r="F29" s="17"/>
      <c r="G29" s="145">
        <v>320000</v>
      </c>
      <c r="H29" s="177"/>
      <c r="I29" s="145">
        <f t="shared" si="1"/>
        <v>320000</v>
      </c>
      <c r="J29" s="169">
        <v>320000</v>
      </c>
      <c r="K29" s="173"/>
      <c r="L29" s="10">
        <f t="shared" si="3"/>
        <v>320000</v>
      </c>
      <c r="M29" s="37">
        <f t="shared" si="2"/>
        <v>0</v>
      </c>
    </row>
    <row r="30" spans="2:17" ht="12.9" customHeight="1">
      <c r="B30" s="4"/>
      <c r="D30" s="9"/>
      <c r="E30" s="9" t="s">
        <v>42</v>
      </c>
      <c r="F30" s="17"/>
      <c r="G30" s="145">
        <v>0</v>
      </c>
      <c r="H30" s="177"/>
      <c r="I30" s="145">
        <f t="shared" si="1"/>
        <v>0</v>
      </c>
      <c r="J30" s="169">
        <v>0</v>
      </c>
      <c r="K30" s="173"/>
      <c r="L30" s="10">
        <f t="shared" si="3"/>
        <v>0</v>
      </c>
      <c r="M30" s="37">
        <f t="shared" si="2"/>
        <v>0</v>
      </c>
    </row>
    <row r="31" spans="2:17" ht="12.9" customHeight="1">
      <c r="B31" s="4"/>
      <c r="D31" s="9"/>
      <c r="E31" s="9" t="s">
        <v>17</v>
      </c>
      <c r="F31" s="17"/>
      <c r="G31" s="145">
        <v>100000</v>
      </c>
      <c r="H31" s="177"/>
      <c r="I31" s="145">
        <f t="shared" si="1"/>
        <v>100000</v>
      </c>
      <c r="J31" s="169">
        <v>200000</v>
      </c>
      <c r="K31" s="173"/>
      <c r="L31" s="10">
        <f t="shared" si="3"/>
        <v>200000</v>
      </c>
      <c r="M31" s="37">
        <f t="shared" si="2"/>
        <v>-100000</v>
      </c>
    </row>
    <row r="32" spans="2:17" ht="12.9" customHeight="1">
      <c r="B32" s="4"/>
      <c r="D32" s="9"/>
      <c r="E32" s="9" t="s">
        <v>43</v>
      </c>
      <c r="F32" s="17"/>
      <c r="G32" s="145">
        <f>事業費管理費の按分!O19</f>
        <v>1269000</v>
      </c>
      <c r="H32" s="177"/>
      <c r="I32" s="145">
        <f t="shared" si="1"/>
        <v>1269000</v>
      </c>
      <c r="J32" s="169">
        <v>2408400</v>
      </c>
      <c r="K32" s="173"/>
      <c r="L32" s="10">
        <f t="shared" si="3"/>
        <v>2408400</v>
      </c>
      <c r="M32" s="37">
        <f t="shared" si="2"/>
        <v>-1139400</v>
      </c>
      <c r="N32" s="2" t="s">
        <v>206</v>
      </c>
    </row>
    <row r="33" spans="2:14" ht="12.9" customHeight="1">
      <c r="B33" s="4"/>
      <c r="D33" s="9"/>
      <c r="E33" s="9" t="s">
        <v>18</v>
      </c>
      <c r="F33" s="17"/>
      <c r="G33" s="145">
        <v>100000</v>
      </c>
      <c r="H33" s="177"/>
      <c r="I33" s="145">
        <f t="shared" si="1"/>
        <v>100000</v>
      </c>
      <c r="J33" s="169">
        <v>100000</v>
      </c>
      <c r="K33" s="173"/>
      <c r="L33" s="10">
        <f t="shared" si="3"/>
        <v>100000</v>
      </c>
      <c r="M33" s="37">
        <f t="shared" si="2"/>
        <v>0</v>
      </c>
    </row>
    <row r="34" spans="2:14" ht="12.9" customHeight="1">
      <c r="B34" s="4"/>
      <c r="D34" s="9"/>
      <c r="E34" s="9" t="s">
        <v>45</v>
      </c>
      <c r="F34" s="17"/>
      <c r="G34" s="145">
        <v>200000</v>
      </c>
      <c r="H34" s="177"/>
      <c r="I34" s="145">
        <f t="shared" si="1"/>
        <v>200000</v>
      </c>
      <c r="J34" s="169">
        <v>200000</v>
      </c>
      <c r="K34" s="173"/>
      <c r="L34" s="10">
        <f t="shared" si="3"/>
        <v>200000</v>
      </c>
      <c r="M34" s="37">
        <f t="shared" si="2"/>
        <v>0</v>
      </c>
    </row>
    <row r="35" spans="2:14" ht="12.9" customHeight="1">
      <c r="B35" s="4"/>
      <c r="D35" s="9"/>
      <c r="E35" s="9" t="s">
        <v>19</v>
      </c>
      <c r="F35" s="17"/>
      <c r="G35" s="145">
        <v>420000</v>
      </c>
      <c r="H35" s="177"/>
      <c r="I35" s="145">
        <f t="shared" si="1"/>
        <v>420000</v>
      </c>
      <c r="J35" s="169">
        <v>20000</v>
      </c>
      <c r="K35" s="173"/>
      <c r="L35" s="10">
        <f t="shared" si="3"/>
        <v>20000</v>
      </c>
      <c r="M35" s="37">
        <f t="shared" si="2"/>
        <v>400000</v>
      </c>
    </row>
    <row r="36" spans="2:14" ht="12.9" customHeight="1">
      <c r="B36" s="4"/>
      <c r="D36" s="9"/>
      <c r="E36" s="9" t="s">
        <v>39</v>
      </c>
      <c r="F36" s="17"/>
      <c r="G36" s="145">
        <v>0</v>
      </c>
      <c r="H36" s="177"/>
      <c r="I36" s="145">
        <f t="shared" si="1"/>
        <v>0</v>
      </c>
      <c r="J36" s="169">
        <v>0</v>
      </c>
      <c r="K36" s="173"/>
      <c r="L36" s="10">
        <f t="shared" si="3"/>
        <v>0</v>
      </c>
      <c r="M36" s="37">
        <f t="shared" si="2"/>
        <v>0</v>
      </c>
    </row>
    <row r="37" spans="2:14" ht="12.9" customHeight="1">
      <c r="B37" s="4"/>
      <c r="D37" s="9"/>
      <c r="E37" s="9" t="s">
        <v>46</v>
      </c>
      <c r="F37" s="17"/>
      <c r="G37" s="145">
        <v>340000</v>
      </c>
      <c r="H37" s="177"/>
      <c r="I37" s="145">
        <f t="shared" si="1"/>
        <v>340000</v>
      </c>
      <c r="J37" s="169">
        <v>15000</v>
      </c>
      <c r="K37" s="173"/>
      <c r="L37" s="10">
        <f t="shared" si="3"/>
        <v>15000</v>
      </c>
      <c r="M37" s="37">
        <f t="shared" si="2"/>
        <v>325000</v>
      </c>
      <c r="N37" s="2" t="s">
        <v>208</v>
      </c>
    </row>
    <row r="38" spans="2:14" ht="12.9" customHeight="1">
      <c r="B38" s="4"/>
      <c r="D38" s="186" t="s">
        <v>20</v>
      </c>
      <c r="E38" s="186"/>
      <c r="F38" s="20"/>
      <c r="G38" s="180">
        <f>SUM(G39:G57)</f>
        <v>0</v>
      </c>
      <c r="H38" s="180">
        <f>SUM(H39:H57)</f>
        <v>1424300</v>
      </c>
      <c r="I38" s="180">
        <f t="shared" si="1"/>
        <v>1424300</v>
      </c>
      <c r="J38" s="170">
        <f>SUM(J39:J57)</f>
        <v>0</v>
      </c>
      <c r="K38" s="12">
        <f>SUM(K39:K57)</f>
        <v>1699600</v>
      </c>
      <c r="L38" s="12">
        <f t="shared" ref="L38:L56" si="4">SUM(J38:K38)</f>
        <v>1699600</v>
      </c>
      <c r="M38" s="37"/>
    </row>
    <row r="39" spans="2:14" ht="12.9" customHeight="1">
      <c r="B39" s="4"/>
      <c r="D39" s="9"/>
      <c r="E39" s="9" t="s">
        <v>48</v>
      </c>
      <c r="F39" s="17"/>
      <c r="G39" s="145">
        <v>0</v>
      </c>
      <c r="H39" s="145">
        <f>事業費管理費の按分!P26</f>
        <v>275000</v>
      </c>
      <c r="I39" s="145">
        <f t="shared" si="1"/>
        <v>275000</v>
      </c>
      <c r="J39" s="169">
        <v>0</v>
      </c>
      <c r="K39" s="32">
        <v>480000</v>
      </c>
      <c r="L39" s="10">
        <f t="shared" si="4"/>
        <v>480000</v>
      </c>
      <c r="M39" s="37">
        <f t="shared" si="2"/>
        <v>-205000</v>
      </c>
      <c r="N39" s="2" t="s">
        <v>203</v>
      </c>
    </row>
    <row r="40" spans="2:14" ht="12.9" customHeight="1">
      <c r="B40" s="4"/>
      <c r="D40" s="9"/>
      <c r="E40" s="9" t="s">
        <v>47</v>
      </c>
      <c r="F40" s="17"/>
      <c r="G40" s="145">
        <v>0</v>
      </c>
      <c r="H40" s="145">
        <f>H39/10</f>
        <v>27500</v>
      </c>
      <c r="I40" s="145">
        <f t="shared" si="1"/>
        <v>27500</v>
      </c>
      <c r="J40" s="169"/>
      <c r="K40" s="32">
        <v>48000</v>
      </c>
      <c r="L40" s="10">
        <f t="shared" si="4"/>
        <v>48000</v>
      </c>
      <c r="M40" s="37">
        <f t="shared" si="2"/>
        <v>-20500</v>
      </c>
      <c r="N40" s="2" t="s">
        <v>187</v>
      </c>
    </row>
    <row r="41" spans="2:14" ht="12.9" customHeight="1">
      <c r="B41" s="4"/>
      <c r="D41" s="9"/>
      <c r="E41" s="9" t="s">
        <v>95</v>
      </c>
      <c r="F41" s="17"/>
      <c r="G41" s="145">
        <v>0</v>
      </c>
      <c r="H41" s="145">
        <f>事業費管理費の按分!P28</f>
        <v>103400</v>
      </c>
      <c r="I41" s="145">
        <f t="shared" si="1"/>
        <v>103400</v>
      </c>
      <c r="J41" s="169"/>
      <c r="K41" s="32"/>
      <c r="L41" s="10"/>
      <c r="M41" s="37">
        <f t="shared" si="2"/>
        <v>103400</v>
      </c>
      <c r="N41" s="2" t="s">
        <v>204</v>
      </c>
    </row>
    <row r="42" spans="2:14" ht="12.9" customHeight="1">
      <c r="B42" s="4"/>
      <c r="D42" s="9"/>
      <c r="E42" s="9" t="s">
        <v>21</v>
      </c>
      <c r="F42" s="17"/>
      <c r="G42" s="145">
        <v>0</v>
      </c>
      <c r="H42" s="145">
        <v>80000</v>
      </c>
      <c r="I42" s="145">
        <f t="shared" si="1"/>
        <v>80000</v>
      </c>
      <c r="J42" s="169">
        <v>0</v>
      </c>
      <c r="K42" s="10">
        <v>130000</v>
      </c>
      <c r="L42" s="10">
        <f t="shared" si="4"/>
        <v>130000</v>
      </c>
      <c r="M42" s="37">
        <f t="shared" si="2"/>
        <v>-50000</v>
      </c>
    </row>
    <row r="43" spans="2:14" ht="12.9" customHeight="1">
      <c r="B43" s="4"/>
      <c r="D43" s="21"/>
      <c r="E43" s="21" t="s">
        <v>22</v>
      </c>
      <c r="G43" s="182">
        <v>0</v>
      </c>
      <c r="H43" s="145">
        <v>45000</v>
      </c>
      <c r="I43" s="182">
        <f t="shared" si="1"/>
        <v>45000</v>
      </c>
      <c r="J43" s="171">
        <v>0</v>
      </c>
      <c r="K43" s="10">
        <v>45000</v>
      </c>
      <c r="L43" s="22">
        <f t="shared" si="4"/>
        <v>45000</v>
      </c>
      <c r="M43" s="37">
        <f t="shared" si="2"/>
        <v>0</v>
      </c>
    </row>
    <row r="44" spans="2:14" ht="12.9" customHeight="1">
      <c r="B44" s="4"/>
      <c r="D44" s="21"/>
      <c r="E44" s="21" t="s">
        <v>12</v>
      </c>
      <c r="G44" s="182">
        <v>0</v>
      </c>
      <c r="H44" s="145">
        <v>0</v>
      </c>
      <c r="I44" s="182">
        <f t="shared" si="1"/>
        <v>0</v>
      </c>
      <c r="J44" s="171">
        <v>0</v>
      </c>
      <c r="K44" s="10">
        <v>0</v>
      </c>
      <c r="L44" s="22">
        <f t="shared" si="4"/>
        <v>0</v>
      </c>
      <c r="M44" s="37">
        <f t="shared" si="2"/>
        <v>0</v>
      </c>
    </row>
    <row r="45" spans="2:14" ht="12.9" customHeight="1">
      <c r="B45" s="4"/>
      <c r="D45" s="21"/>
      <c r="E45" s="21" t="s">
        <v>13</v>
      </c>
      <c r="G45" s="182">
        <v>0</v>
      </c>
      <c r="H45" s="145">
        <v>100000</v>
      </c>
      <c r="I45" s="182">
        <f t="shared" si="1"/>
        <v>100000</v>
      </c>
      <c r="J45" s="171">
        <v>0</v>
      </c>
      <c r="K45" s="10">
        <v>100000</v>
      </c>
      <c r="L45" s="22">
        <f t="shared" si="4"/>
        <v>100000</v>
      </c>
      <c r="M45" s="37">
        <f t="shared" si="2"/>
        <v>0</v>
      </c>
    </row>
    <row r="46" spans="2:14" ht="12.9" customHeight="1">
      <c r="B46" s="4"/>
      <c r="D46" s="21"/>
      <c r="E46" s="21" t="s">
        <v>14</v>
      </c>
      <c r="G46" s="182">
        <v>0</v>
      </c>
      <c r="H46" s="145">
        <v>150000</v>
      </c>
      <c r="I46" s="182">
        <f t="shared" si="1"/>
        <v>150000</v>
      </c>
      <c r="J46" s="171">
        <v>0</v>
      </c>
      <c r="K46" s="10">
        <v>120000</v>
      </c>
      <c r="L46" s="22">
        <f t="shared" si="4"/>
        <v>120000</v>
      </c>
      <c r="M46" s="37">
        <f t="shared" si="2"/>
        <v>30000</v>
      </c>
    </row>
    <row r="47" spans="2:14" ht="12.9" customHeight="1">
      <c r="B47" s="4"/>
      <c r="D47" s="21"/>
      <c r="E47" s="21" t="s">
        <v>38</v>
      </c>
      <c r="G47" s="182">
        <v>0</v>
      </c>
      <c r="H47" s="145">
        <v>75000</v>
      </c>
      <c r="I47" s="182">
        <f t="shared" si="1"/>
        <v>75000</v>
      </c>
      <c r="J47" s="171">
        <v>0</v>
      </c>
      <c r="K47" s="10">
        <v>75000</v>
      </c>
      <c r="L47" s="22">
        <f t="shared" si="4"/>
        <v>75000</v>
      </c>
      <c r="M47" s="37">
        <f t="shared" si="2"/>
        <v>0</v>
      </c>
    </row>
    <row r="48" spans="2:14" ht="12.9" customHeight="1">
      <c r="B48" s="4"/>
      <c r="D48" s="21"/>
      <c r="E48" s="21" t="s">
        <v>15</v>
      </c>
      <c r="G48" s="182">
        <v>0</v>
      </c>
      <c r="H48" s="145">
        <f>事業費管理費の按分!P12</f>
        <v>92400</v>
      </c>
      <c r="I48" s="182">
        <f t="shared" si="1"/>
        <v>92400</v>
      </c>
      <c r="J48" s="171">
        <v>0</v>
      </c>
      <c r="K48" s="10">
        <v>99000</v>
      </c>
      <c r="L48" s="22">
        <f t="shared" si="4"/>
        <v>99000</v>
      </c>
      <c r="M48" s="37">
        <f t="shared" si="2"/>
        <v>-6600</v>
      </c>
      <c r="N48" s="2" t="s">
        <v>205</v>
      </c>
    </row>
    <row r="49" spans="2:14" ht="12.9" customHeight="1">
      <c r="B49" s="4"/>
      <c r="D49" s="21"/>
      <c r="E49" s="21" t="s">
        <v>16</v>
      </c>
      <c r="G49" s="182">
        <v>0</v>
      </c>
      <c r="H49" s="145">
        <v>80000</v>
      </c>
      <c r="I49" s="182">
        <f t="shared" si="1"/>
        <v>80000</v>
      </c>
      <c r="J49" s="171">
        <v>0</v>
      </c>
      <c r="K49" s="10">
        <v>80000</v>
      </c>
      <c r="L49" s="22">
        <f t="shared" si="4"/>
        <v>80000</v>
      </c>
      <c r="M49" s="37">
        <f t="shared" si="2"/>
        <v>0</v>
      </c>
    </row>
    <row r="50" spans="2:14" ht="12.9" customHeight="1">
      <c r="B50" s="4"/>
      <c r="D50" s="21"/>
      <c r="E50" s="21" t="s">
        <v>42</v>
      </c>
      <c r="G50" s="182">
        <v>0</v>
      </c>
      <c r="H50" s="145">
        <v>10000</v>
      </c>
      <c r="I50" s="182">
        <f t="shared" si="1"/>
        <v>10000</v>
      </c>
      <c r="J50" s="171">
        <v>0</v>
      </c>
      <c r="K50" s="10">
        <v>10000</v>
      </c>
      <c r="L50" s="22">
        <f t="shared" si="4"/>
        <v>10000</v>
      </c>
      <c r="M50" s="37">
        <f t="shared" si="2"/>
        <v>0</v>
      </c>
    </row>
    <row r="51" spans="2:14" ht="12.9" customHeight="1">
      <c r="B51" s="4"/>
      <c r="D51" s="21"/>
      <c r="E51" s="21" t="s">
        <v>17</v>
      </c>
      <c r="G51" s="182">
        <v>0</v>
      </c>
      <c r="H51" s="145">
        <v>200000</v>
      </c>
      <c r="I51" s="182">
        <f t="shared" si="1"/>
        <v>200000</v>
      </c>
      <c r="J51" s="171">
        <v>0</v>
      </c>
      <c r="K51" s="10">
        <v>200000</v>
      </c>
      <c r="L51" s="22">
        <f t="shared" si="4"/>
        <v>200000</v>
      </c>
      <c r="M51" s="37">
        <f t="shared" si="2"/>
        <v>0</v>
      </c>
    </row>
    <row r="52" spans="2:14" ht="12.9" customHeight="1">
      <c r="B52" s="4"/>
      <c r="D52" s="21"/>
      <c r="E52" s="21" t="s">
        <v>43</v>
      </c>
      <c r="G52" s="182">
        <v>0</v>
      </c>
      <c r="H52" s="145">
        <f>事業費管理費の按分!P19</f>
        <v>141000</v>
      </c>
      <c r="I52" s="182">
        <f t="shared" si="1"/>
        <v>141000</v>
      </c>
      <c r="J52" s="171">
        <v>0</v>
      </c>
      <c r="K52" s="10">
        <v>267600</v>
      </c>
      <c r="L52" s="22">
        <f t="shared" si="4"/>
        <v>267600</v>
      </c>
      <c r="M52" s="37">
        <f t="shared" si="2"/>
        <v>-126600</v>
      </c>
      <c r="N52" s="2" t="s">
        <v>206</v>
      </c>
    </row>
    <row r="53" spans="2:14" ht="12.9" customHeight="1">
      <c r="B53" s="4"/>
      <c r="D53" s="21"/>
      <c r="E53" s="21" t="s">
        <v>44</v>
      </c>
      <c r="G53" s="182">
        <v>0</v>
      </c>
      <c r="H53" s="145">
        <v>0</v>
      </c>
      <c r="I53" s="182">
        <f t="shared" si="1"/>
        <v>0</v>
      </c>
      <c r="J53" s="171"/>
      <c r="K53" s="10">
        <v>0</v>
      </c>
      <c r="L53" s="22">
        <f t="shared" si="4"/>
        <v>0</v>
      </c>
      <c r="M53" s="37">
        <f t="shared" si="2"/>
        <v>0</v>
      </c>
    </row>
    <row r="54" spans="2:14" ht="12.9" customHeight="1">
      <c r="B54" s="4"/>
      <c r="D54" s="21"/>
      <c r="E54" s="21" t="s">
        <v>45</v>
      </c>
      <c r="G54" s="182">
        <v>0</v>
      </c>
      <c r="H54" s="145">
        <v>0</v>
      </c>
      <c r="I54" s="182">
        <f t="shared" si="1"/>
        <v>0</v>
      </c>
      <c r="J54" s="171"/>
      <c r="K54" s="10">
        <v>0</v>
      </c>
      <c r="L54" s="22">
        <f t="shared" si="4"/>
        <v>0</v>
      </c>
      <c r="M54" s="37">
        <f t="shared" si="2"/>
        <v>0</v>
      </c>
    </row>
    <row r="55" spans="2:14" ht="12.9" customHeight="1">
      <c r="B55" s="4"/>
      <c r="D55" s="21"/>
      <c r="E55" s="21" t="s">
        <v>19</v>
      </c>
      <c r="G55" s="182">
        <v>0</v>
      </c>
      <c r="H55" s="145">
        <v>20000</v>
      </c>
      <c r="I55" s="182">
        <f t="shared" si="1"/>
        <v>20000</v>
      </c>
      <c r="J55" s="171"/>
      <c r="K55" s="10">
        <v>20000</v>
      </c>
      <c r="L55" s="22">
        <f t="shared" si="4"/>
        <v>20000</v>
      </c>
      <c r="M55" s="37">
        <f t="shared" si="2"/>
        <v>0</v>
      </c>
    </row>
    <row r="56" spans="2:14" ht="12.9" customHeight="1">
      <c r="B56" s="4"/>
      <c r="D56" s="21"/>
      <c r="E56" s="21" t="s">
        <v>39</v>
      </c>
      <c r="G56" s="182">
        <v>0</v>
      </c>
      <c r="H56" s="145">
        <v>10000</v>
      </c>
      <c r="I56" s="182">
        <f t="shared" si="1"/>
        <v>10000</v>
      </c>
      <c r="J56" s="171"/>
      <c r="K56" s="10">
        <v>10000</v>
      </c>
      <c r="L56" s="22">
        <f t="shared" si="4"/>
        <v>10000</v>
      </c>
      <c r="M56" s="37">
        <f t="shared" si="2"/>
        <v>0</v>
      </c>
    </row>
    <row r="57" spans="2:14" ht="12.9" customHeight="1">
      <c r="B57" s="4"/>
      <c r="D57" s="21"/>
      <c r="E57" s="21" t="s">
        <v>46</v>
      </c>
      <c r="G57" s="182">
        <v>0</v>
      </c>
      <c r="H57" s="182">
        <v>15000</v>
      </c>
      <c r="I57" s="182">
        <f>SUM(G57:H57)</f>
        <v>15000</v>
      </c>
      <c r="J57" s="171">
        <v>0</v>
      </c>
      <c r="K57" s="174">
        <v>15000</v>
      </c>
      <c r="L57" s="174">
        <f>SUM(J57:K57)</f>
        <v>15000</v>
      </c>
      <c r="M57" s="37">
        <f t="shared" si="2"/>
        <v>0</v>
      </c>
    </row>
    <row r="58" spans="2:14" ht="12.9" customHeight="1">
      <c r="B58" s="16"/>
      <c r="C58" s="17"/>
      <c r="D58" s="184" t="s">
        <v>23</v>
      </c>
      <c r="E58" s="184"/>
      <c r="F58" s="17"/>
      <c r="G58" s="18">
        <f>SUM(G18,G38)</f>
        <v>14508700</v>
      </c>
      <c r="H58" s="18">
        <f>SUM(H18,H38)</f>
        <v>1424300</v>
      </c>
      <c r="I58" s="18">
        <f>SUM(G58:H58)</f>
        <v>15933000</v>
      </c>
      <c r="J58" s="18">
        <f>SUM(J18,J38)</f>
        <v>16111400</v>
      </c>
      <c r="K58" s="18">
        <f>SUM(K18,K38)</f>
        <v>1699600</v>
      </c>
      <c r="L58" s="18">
        <f>SUM(J58:K58)</f>
        <v>17811000</v>
      </c>
      <c r="M58" s="37">
        <f t="shared" si="2"/>
        <v>-1878000</v>
      </c>
    </row>
    <row r="59" spans="2:14" ht="12.9" customHeight="1">
      <c r="B59" s="16"/>
      <c r="C59" s="17"/>
      <c r="D59" s="184" t="s">
        <v>24</v>
      </c>
      <c r="E59" s="184"/>
      <c r="F59" s="17"/>
      <c r="G59" s="18">
        <f>G16-G18</f>
        <v>-3700</v>
      </c>
      <c r="H59" s="18">
        <f>H16-H58</f>
        <v>-119300</v>
      </c>
      <c r="I59" s="18">
        <f>SUM(G59:H59)</f>
        <v>-123000</v>
      </c>
      <c r="J59" s="18">
        <f>J16-J18</f>
        <v>-6400</v>
      </c>
      <c r="K59" s="18">
        <f>K16-K58</f>
        <v>-94600</v>
      </c>
      <c r="L59" s="18">
        <f>SUM(J59:K59)</f>
        <v>-101000</v>
      </c>
      <c r="M59" s="37">
        <f t="shared" si="2"/>
        <v>-22000</v>
      </c>
    </row>
    <row r="60" spans="2:14" ht="12.9" customHeight="1">
      <c r="B60" s="16"/>
      <c r="C60" s="17"/>
      <c r="D60" s="184" t="s">
        <v>25</v>
      </c>
      <c r="E60" s="184"/>
      <c r="F60" s="17"/>
      <c r="G60" s="18">
        <v>0</v>
      </c>
      <c r="H60" s="18">
        <v>0</v>
      </c>
      <c r="I60" s="18">
        <f t="shared" ref="I60:I66" si="5">SUM(G60-H60)</f>
        <v>0</v>
      </c>
      <c r="J60" s="18">
        <v>0</v>
      </c>
      <c r="K60" s="18">
        <v>0</v>
      </c>
      <c r="L60" s="18">
        <f t="shared" ref="L60:L66" si="6">SUM(J60-K60)</f>
        <v>0</v>
      </c>
      <c r="M60" s="37"/>
    </row>
    <row r="61" spans="2:14" ht="12.9" customHeight="1">
      <c r="B61" s="16"/>
      <c r="C61" s="17"/>
      <c r="D61" s="184" t="s">
        <v>26</v>
      </c>
      <c r="E61" s="184"/>
      <c r="F61" s="17"/>
      <c r="G61" s="18">
        <f>SUM(G59:G60)</f>
        <v>-3700</v>
      </c>
      <c r="H61" s="18">
        <f>SUM(H59:H60)</f>
        <v>-119300</v>
      </c>
      <c r="I61" s="18">
        <f>SUM(G61:H61)</f>
        <v>-123000</v>
      </c>
      <c r="J61" s="18">
        <f>SUM(J59:J60)</f>
        <v>-6400</v>
      </c>
      <c r="K61" s="18">
        <f>SUM(K59:K60)</f>
        <v>-94600</v>
      </c>
      <c r="L61" s="18">
        <f>SUM(J61:K61)</f>
        <v>-101000</v>
      </c>
      <c r="M61" s="37"/>
    </row>
    <row r="62" spans="2:14" ht="12.9" customHeight="1">
      <c r="B62" s="16"/>
      <c r="C62" s="17" t="s">
        <v>27</v>
      </c>
      <c r="D62" s="13"/>
      <c r="E62" s="13"/>
      <c r="F62" s="17"/>
      <c r="G62" s="14"/>
      <c r="H62" s="14"/>
      <c r="I62" s="23"/>
      <c r="J62" s="14"/>
      <c r="K62" s="14"/>
      <c r="L62" s="23"/>
      <c r="M62" s="37"/>
    </row>
    <row r="63" spans="2:14" ht="12.9" customHeight="1">
      <c r="B63" s="16"/>
      <c r="C63" s="17"/>
      <c r="D63" s="17" t="s">
        <v>28</v>
      </c>
      <c r="E63" s="17"/>
      <c r="F63" s="17"/>
      <c r="G63" s="14"/>
      <c r="H63" s="14"/>
      <c r="I63" s="24"/>
      <c r="J63" s="14"/>
      <c r="K63" s="14"/>
      <c r="L63" s="24"/>
      <c r="M63" s="37"/>
    </row>
    <row r="64" spans="2:14" ht="12.9" customHeight="1">
      <c r="B64" s="16"/>
      <c r="C64" s="17"/>
      <c r="D64" s="184" t="s">
        <v>29</v>
      </c>
      <c r="E64" s="184"/>
      <c r="F64" s="17"/>
      <c r="G64" s="18">
        <v>0</v>
      </c>
      <c r="H64" s="18">
        <v>0</v>
      </c>
      <c r="I64" s="18">
        <f t="shared" si="5"/>
        <v>0</v>
      </c>
      <c r="J64" s="18">
        <v>0</v>
      </c>
      <c r="K64" s="18">
        <v>0</v>
      </c>
      <c r="L64" s="18">
        <f t="shared" si="6"/>
        <v>0</v>
      </c>
      <c r="M64" s="37"/>
    </row>
    <row r="65" spans="2:13" ht="12.9" customHeight="1">
      <c r="B65" s="16"/>
      <c r="C65" s="17"/>
      <c r="D65" s="19" t="s">
        <v>30</v>
      </c>
      <c r="E65" s="19"/>
      <c r="F65" s="17"/>
      <c r="G65" s="18"/>
      <c r="H65" s="18"/>
      <c r="I65" s="18"/>
      <c r="J65" s="18"/>
      <c r="K65" s="18"/>
      <c r="L65" s="18"/>
      <c r="M65" s="37"/>
    </row>
    <row r="66" spans="2:13" ht="12.9" customHeight="1">
      <c r="B66" s="16"/>
      <c r="C66" s="19"/>
      <c r="D66" s="19" t="s">
        <v>31</v>
      </c>
      <c r="E66" s="19"/>
      <c r="F66" s="19"/>
      <c r="G66" s="18">
        <v>0</v>
      </c>
      <c r="H66" s="18">
        <v>0</v>
      </c>
      <c r="I66" s="18">
        <f t="shared" si="5"/>
        <v>0</v>
      </c>
      <c r="J66" s="18">
        <v>0</v>
      </c>
      <c r="K66" s="18">
        <v>0</v>
      </c>
      <c r="L66" s="18">
        <f t="shared" si="6"/>
        <v>0</v>
      </c>
      <c r="M66" s="37"/>
    </row>
    <row r="67" spans="2:13" ht="12.9" customHeight="1">
      <c r="B67" s="25"/>
      <c r="C67" s="26"/>
      <c r="D67" s="27" t="s">
        <v>32</v>
      </c>
      <c r="E67" s="26"/>
      <c r="F67" s="28"/>
      <c r="G67" s="18"/>
      <c r="H67" s="18"/>
      <c r="I67" s="18"/>
      <c r="J67" s="18"/>
      <c r="K67" s="18"/>
      <c r="L67" s="18"/>
      <c r="M67" s="38"/>
    </row>
    <row r="68" spans="2:13" ht="12.9" customHeight="1"/>
    <row r="69" spans="2:13" ht="12.9" customHeight="1"/>
    <row r="70" spans="2:13" ht="12.9" customHeight="1"/>
    <row r="71" spans="2:13" ht="12.9" customHeight="1"/>
    <row r="72" spans="2:13" ht="12.9" customHeight="1"/>
    <row r="73" spans="2:13" ht="12.9" customHeight="1"/>
    <row r="74" spans="2:13" ht="12.9" customHeight="1"/>
    <row r="75" spans="2:13" ht="12.9" customHeight="1"/>
    <row r="76" spans="2:13" ht="12.9" customHeight="1"/>
    <row r="77" spans="2:13" ht="12.9" customHeight="1"/>
    <row r="78" spans="2:13" ht="12.9" customHeight="1"/>
    <row r="79" spans="2:13" ht="12.9" customHeight="1"/>
    <row r="80" spans="2:13" ht="12.9" customHeight="1"/>
    <row r="81" ht="12.9" customHeight="1"/>
    <row r="82" ht="12.9" customHeight="1"/>
    <row r="83" ht="12.9" customHeight="1"/>
    <row r="84" ht="12.9" customHeight="1"/>
  </sheetData>
  <mergeCells count="15">
    <mergeCell ref="A1:I1"/>
    <mergeCell ref="B2:I2"/>
    <mergeCell ref="B4:I4"/>
    <mergeCell ref="J5:L5"/>
    <mergeCell ref="B6:F6"/>
    <mergeCell ref="D61:E61"/>
    <mergeCell ref="D64:E64"/>
    <mergeCell ref="G5:I5"/>
    <mergeCell ref="D10:E10"/>
    <mergeCell ref="D12:E12"/>
    <mergeCell ref="D18:E18"/>
    <mergeCell ref="D38:E38"/>
    <mergeCell ref="D58:E58"/>
    <mergeCell ref="D59:E59"/>
    <mergeCell ref="D60:E60"/>
  </mergeCells>
  <phoneticPr fontId="2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0"/>
  <sheetViews>
    <sheetView workbookViewId="0">
      <selection activeCell="C9" sqref="C9"/>
    </sheetView>
  </sheetViews>
  <sheetFormatPr defaultColWidth="8.77734375" defaultRowHeight="14.4"/>
  <cols>
    <col min="1" max="1" width="8.77734375" style="129"/>
    <col min="2" max="2" width="24.33203125" style="129" bestFit="1" customWidth="1"/>
    <col min="3" max="4" width="9.88671875" style="129" bestFit="1" customWidth="1"/>
    <col min="5" max="16384" width="8.77734375" style="129"/>
  </cols>
  <sheetData>
    <row r="1" spans="2:4">
      <c r="B1" s="136" t="s">
        <v>188</v>
      </c>
    </row>
    <row r="2" spans="2:4">
      <c r="B2" s="130"/>
      <c r="C2" s="144" t="s">
        <v>182</v>
      </c>
      <c r="D2" s="144" t="s">
        <v>183</v>
      </c>
    </row>
    <row r="3" spans="2:4">
      <c r="B3" s="130" t="s">
        <v>179</v>
      </c>
      <c r="C3" s="138">
        <v>224056</v>
      </c>
      <c r="D3" s="138">
        <v>207507</v>
      </c>
    </row>
    <row r="4" spans="2:4">
      <c r="B4" s="130" t="s">
        <v>180</v>
      </c>
      <c r="C4" s="138">
        <v>312927</v>
      </c>
      <c r="D4" s="139">
        <v>289854</v>
      </c>
    </row>
    <row r="5" spans="2:4">
      <c r="B5" s="130" t="s">
        <v>181</v>
      </c>
      <c r="C5" s="137">
        <v>94000</v>
      </c>
      <c r="D5" s="137">
        <v>94000</v>
      </c>
    </row>
    <row r="6" spans="2:4">
      <c r="B6" s="130" t="s">
        <v>189</v>
      </c>
      <c r="C6" s="140">
        <f>C5*0.25</f>
        <v>23500</v>
      </c>
      <c r="D6" s="140">
        <f>D5*0.25</f>
        <v>23500</v>
      </c>
    </row>
    <row r="7" spans="2:4">
      <c r="B7" s="130" t="s">
        <v>190</v>
      </c>
      <c r="C7" s="141">
        <f>C3-C6</f>
        <v>200556</v>
      </c>
      <c r="D7" s="141">
        <f>D3-D6</f>
        <v>184007</v>
      </c>
    </row>
    <row r="8" spans="2:4">
      <c r="B8" s="143" t="s">
        <v>192</v>
      </c>
      <c r="C8" s="133">
        <v>50000</v>
      </c>
      <c r="D8" s="133">
        <v>50000</v>
      </c>
    </row>
    <row r="9" spans="2:4">
      <c r="B9" s="135"/>
    </row>
    <row r="10" spans="2:4">
      <c r="B10" s="142" t="s">
        <v>191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29"/>
  <sheetViews>
    <sheetView showGridLines="0" topLeftCell="A4" workbookViewId="0">
      <selection activeCell="K13" sqref="K13"/>
    </sheetView>
  </sheetViews>
  <sheetFormatPr defaultRowHeight="13.2" outlineLevelCol="1"/>
  <cols>
    <col min="1" max="1" width="15.33203125" style="2" customWidth="1"/>
    <col min="2" max="7" width="15.6640625" style="2" hidden="1" customWidth="1" outlineLevel="1"/>
    <col min="8" max="8" width="10.6640625" style="2" customWidth="1" collapsed="1"/>
    <col min="9" max="10" width="10.6640625" style="2" customWidth="1"/>
    <col min="11" max="11" width="18.21875" style="39" customWidth="1"/>
    <col min="12" max="12" width="9" bestFit="1" customWidth="1"/>
    <col min="13" max="13" width="5.33203125" bestFit="1" customWidth="1"/>
    <col min="14" max="15" width="10.109375" bestFit="1" customWidth="1"/>
    <col min="16" max="16" width="9" bestFit="1" customWidth="1"/>
  </cols>
  <sheetData>
    <row r="2" spans="1:17">
      <c r="I2" s="209" t="s">
        <v>196</v>
      </c>
      <c r="J2" s="209"/>
      <c r="K2" s="131"/>
    </row>
    <row r="3" spans="1:17">
      <c r="A3" s="210" t="s">
        <v>96</v>
      </c>
      <c r="B3" s="210"/>
      <c r="C3" s="210"/>
      <c r="D3" s="210"/>
      <c r="E3" s="210"/>
      <c r="F3" s="210"/>
      <c r="G3" s="210"/>
      <c r="H3" s="210"/>
      <c r="I3" s="210"/>
      <c r="J3" s="210"/>
      <c r="K3" s="132"/>
    </row>
    <row r="4" spans="1:17" ht="13.8" thickBot="1"/>
    <row r="5" spans="1:17">
      <c r="A5" s="150" t="s">
        <v>97</v>
      </c>
      <c r="B5" s="211" t="s">
        <v>98</v>
      </c>
      <c r="C5" s="212"/>
      <c r="D5" s="213"/>
      <c r="E5" s="212" t="s">
        <v>99</v>
      </c>
      <c r="F5" s="212"/>
      <c r="G5" s="212"/>
      <c r="H5" s="211" t="s">
        <v>100</v>
      </c>
      <c r="I5" s="212"/>
      <c r="J5" s="213"/>
      <c r="K5" s="146" t="s">
        <v>194</v>
      </c>
      <c r="L5" s="147" t="s">
        <v>141</v>
      </c>
      <c r="M5" s="147" t="s">
        <v>142</v>
      </c>
      <c r="N5" s="147" t="s">
        <v>176</v>
      </c>
      <c r="O5" s="147" t="s">
        <v>143</v>
      </c>
      <c r="P5" s="147" t="s">
        <v>144</v>
      </c>
    </row>
    <row r="6" spans="1:17">
      <c r="A6" s="151" t="s">
        <v>101</v>
      </c>
      <c r="B6" s="151" t="s">
        <v>102</v>
      </c>
      <c r="C6" s="152"/>
      <c r="D6" s="153"/>
      <c r="E6" s="152" t="s">
        <v>103</v>
      </c>
      <c r="F6" s="152"/>
      <c r="G6" s="152"/>
      <c r="H6" s="151"/>
      <c r="I6" s="152"/>
      <c r="J6" s="153"/>
      <c r="K6" s="148"/>
      <c r="L6" s="149"/>
      <c r="M6" s="149"/>
      <c r="N6" s="149"/>
      <c r="O6" s="149"/>
      <c r="P6" s="149"/>
    </row>
    <row r="7" spans="1:17">
      <c r="A7" s="151" t="s">
        <v>104</v>
      </c>
      <c r="B7" s="151" t="s">
        <v>105</v>
      </c>
      <c r="C7" s="152"/>
      <c r="D7" s="153"/>
      <c r="E7" s="152" t="s">
        <v>106</v>
      </c>
      <c r="F7" s="152"/>
      <c r="G7" s="152"/>
      <c r="H7" s="161" t="s">
        <v>107</v>
      </c>
      <c r="I7" s="154"/>
      <c r="J7" s="155"/>
      <c r="K7" s="148"/>
      <c r="L7" s="149"/>
      <c r="M7" s="149"/>
      <c r="N7" s="149"/>
      <c r="O7" s="149"/>
      <c r="P7" s="149"/>
    </row>
    <row r="8" spans="1:17">
      <c r="A8" s="151" t="s">
        <v>108</v>
      </c>
      <c r="B8" s="151" t="s">
        <v>109</v>
      </c>
      <c r="C8" s="152"/>
      <c r="D8" s="153"/>
      <c r="E8" s="152"/>
      <c r="F8" s="152"/>
      <c r="G8" s="152"/>
      <c r="H8" s="151"/>
      <c r="I8" s="152"/>
      <c r="J8" s="153"/>
      <c r="K8" s="148"/>
      <c r="L8" s="149"/>
      <c r="M8" s="149"/>
      <c r="N8" s="149"/>
      <c r="O8" s="149"/>
      <c r="P8" s="149"/>
    </row>
    <row r="9" spans="1:17">
      <c r="A9" s="151" t="s">
        <v>110</v>
      </c>
      <c r="B9" s="151"/>
      <c r="C9" s="152"/>
      <c r="D9" s="153"/>
      <c r="E9" s="152"/>
      <c r="F9" s="152"/>
      <c r="G9" s="152"/>
      <c r="H9" s="151" t="s">
        <v>111</v>
      </c>
      <c r="I9" s="152"/>
      <c r="J9" s="153"/>
      <c r="K9" s="148"/>
      <c r="L9" s="149"/>
      <c r="M9" s="149"/>
      <c r="N9" s="149"/>
      <c r="O9" s="149"/>
      <c r="P9" s="149"/>
    </row>
    <row r="10" spans="1:17">
      <c r="A10" s="151" t="s">
        <v>112</v>
      </c>
      <c r="B10" s="151" t="s">
        <v>113</v>
      </c>
      <c r="C10" s="152"/>
      <c r="D10" s="153"/>
      <c r="E10" s="152"/>
      <c r="F10" s="152"/>
      <c r="G10" s="152"/>
      <c r="H10" s="161" t="s">
        <v>114</v>
      </c>
      <c r="I10" s="154"/>
      <c r="J10" s="155"/>
      <c r="K10" s="148"/>
      <c r="L10" s="149"/>
      <c r="M10" s="149"/>
      <c r="N10" s="149"/>
      <c r="O10" s="149"/>
      <c r="P10" s="149"/>
    </row>
    <row r="11" spans="1:17">
      <c r="A11" s="151" t="s">
        <v>115</v>
      </c>
      <c r="B11" s="151" t="s">
        <v>116</v>
      </c>
      <c r="C11" s="152"/>
      <c r="D11" s="153"/>
      <c r="E11" s="152"/>
      <c r="F11" s="152"/>
      <c r="G11" s="152"/>
      <c r="H11" s="161" t="s">
        <v>114</v>
      </c>
      <c r="I11" s="154"/>
      <c r="J11" s="155"/>
      <c r="K11" s="148"/>
      <c r="L11" s="149"/>
      <c r="M11" s="149"/>
      <c r="N11" s="149"/>
      <c r="O11" s="149"/>
      <c r="P11" s="149"/>
    </row>
    <row r="12" spans="1:17">
      <c r="A12" s="151" t="s">
        <v>117</v>
      </c>
      <c r="B12" s="151" t="s">
        <v>118</v>
      </c>
      <c r="C12" s="152"/>
      <c r="D12" s="153"/>
      <c r="E12" s="152"/>
      <c r="F12" s="152"/>
      <c r="G12" s="152"/>
      <c r="H12" s="161" t="s">
        <v>107</v>
      </c>
      <c r="I12" s="154"/>
      <c r="J12" s="155"/>
      <c r="K12" s="148"/>
      <c r="L12" s="149">
        <v>77000</v>
      </c>
      <c r="M12" s="149">
        <v>12</v>
      </c>
      <c r="N12" s="149">
        <f>L12*M12</f>
        <v>924000</v>
      </c>
      <c r="O12" s="149">
        <f>(L12*M12)*9/10</f>
        <v>831600</v>
      </c>
      <c r="P12" s="149">
        <f>(L12*M12)/10</f>
        <v>92400</v>
      </c>
      <c r="Q12" s="40"/>
    </row>
    <row r="13" spans="1:17">
      <c r="A13" s="151" t="s">
        <v>119</v>
      </c>
      <c r="B13" s="151" t="s">
        <v>120</v>
      </c>
      <c r="C13" s="152"/>
      <c r="D13" s="153"/>
      <c r="E13" s="152" t="s">
        <v>121</v>
      </c>
      <c r="F13" s="152"/>
      <c r="G13" s="152"/>
      <c r="H13" s="151"/>
      <c r="I13" s="152"/>
      <c r="J13" s="153"/>
      <c r="K13" s="148"/>
      <c r="L13" s="149"/>
      <c r="M13" s="149"/>
      <c r="N13" s="149"/>
      <c r="O13" s="149"/>
      <c r="P13" s="149"/>
    </row>
    <row r="14" spans="1:17">
      <c r="A14" s="151" t="s">
        <v>122</v>
      </c>
      <c r="B14" s="151"/>
      <c r="C14" s="152"/>
      <c r="D14" s="153"/>
      <c r="E14" s="152"/>
      <c r="F14" s="152"/>
      <c r="G14" s="152"/>
      <c r="H14" s="151"/>
      <c r="I14" s="152"/>
      <c r="J14" s="153"/>
      <c r="K14" s="148"/>
      <c r="L14" s="149"/>
      <c r="M14" s="149"/>
      <c r="N14" s="149"/>
      <c r="O14" s="149"/>
      <c r="P14" s="149"/>
    </row>
    <row r="15" spans="1:17">
      <c r="A15" s="151" t="s">
        <v>123</v>
      </c>
      <c r="B15" s="151"/>
      <c r="C15" s="152"/>
      <c r="D15" s="153"/>
      <c r="E15" s="152"/>
      <c r="F15" s="152"/>
      <c r="G15" s="152"/>
      <c r="H15" s="151"/>
      <c r="I15" s="152"/>
      <c r="J15" s="153"/>
      <c r="K15" s="148"/>
      <c r="L15" s="149"/>
      <c r="M15" s="149"/>
      <c r="N15" s="149"/>
      <c r="O15" s="149"/>
      <c r="P15" s="149"/>
    </row>
    <row r="16" spans="1:17">
      <c r="A16" s="151" t="s">
        <v>124</v>
      </c>
      <c r="B16" s="151" t="s">
        <v>125</v>
      </c>
      <c r="C16" s="152"/>
      <c r="D16" s="153"/>
      <c r="E16" s="152" t="s">
        <v>126</v>
      </c>
      <c r="F16" s="152"/>
      <c r="G16" s="152"/>
      <c r="H16" s="151"/>
      <c r="I16" s="152"/>
      <c r="J16" s="153"/>
      <c r="K16" s="148"/>
      <c r="L16" s="149"/>
      <c r="M16" s="149"/>
      <c r="N16" s="149"/>
      <c r="O16" s="149"/>
      <c r="P16" s="149"/>
    </row>
    <row r="17" spans="1:16">
      <c r="A17" s="151" t="s">
        <v>127</v>
      </c>
      <c r="B17" s="151" t="s">
        <v>128</v>
      </c>
      <c r="C17" s="152"/>
      <c r="D17" s="153"/>
      <c r="E17" s="152" t="s">
        <v>129</v>
      </c>
      <c r="F17" s="152"/>
      <c r="G17" s="152"/>
      <c r="H17" s="151"/>
      <c r="I17" s="152"/>
      <c r="J17" s="153"/>
      <c r="K17" s="148"/>
      <c r="L17" s="149"/>
      <c r="M17" s="149"/>
      <c r="N17" s="149"/>
      <c r="O17" s="149"/>
      <c r="P17" s="149"/>
    </row>
    <row r="18" spans="1:16">
      <c r="A18" s="151" t="s">
        <v>130</v>
      </c>
      <c r="B18" s="151" t="s">
        <v>131</v>
      </c>
      <c r="C18" s="152"/>
      <c r="D18" s="153"/>
      <c r="E18" s="152"/>
      <c r="F18" s="152"/>
      <c r="G18" s="152"/>
      <c r="H18" s="151"/>
      <c r="I18" s="152"/>
      <c r="J18" s="153"/>
      <c r="K18" s="148"/>
      <c r="L18" s="149"/>
      <c r="M18" s="149"/>
      <c r="N18" s="149"/>
      <c r="O18" s="149"/>
      <c r="P18" s="149"/>
    </row>
    <row r="19" spans="1:16">
      <c r="A19" s="214" t="s">
        <v>132</v>
      </c>
      <c r="B19" s="217" t="s">
        <v>193</v>
      </c>
      <c r="C19" s="218"/>
      <c r="D19" s="219"/>
      <c r="E19" s="223"/>
      <c r="F19" s="223"/>
      <c r="G19" s="223"/>
      <c r="H19" s="225" t="s">
        <v>107</v>
      </c>
      <c r="I19" s="226"/>
      <c r="J19" s="227"/>
      <c r="K19" s="148" t="s">
        <v>186</v>
      </c>
      <c r="L19" s="149">
        <v>55000</v>
      </c>
      <c r="M19" s="149">
        <v>12</v>
      </c>
      <c r="N19" s="149">
        <f>L19*M19</f>
        <v>660000</v>
      </c>
      <c r="O19" s="149">
        <f>SUM(N19:N22)*9/10</f>
        <v>1269000</v>
      </c>
      <c r="P19" s="149">
        <f>SUM(N19:N22)/10</f>
        <v>141000</v>
      </c>
    </row>
    <row r="20" spans="1:16">
      <c r="A20" s="215"/>
      <c r="B20" s="215"/>
      <c r="C20" s="188"/>
      <c r="D20" s="220"/>
      <c r="E20" s="187"/>
      <c r="F20" s="187"/>
      <c r="G20" s="187"/>
      <c r="H20" s="228"/>
      <c r="I20" s="229"/>
      <c r="J20" s="230"/>
      <c r="K20" s="148" t="s">
        <v>187</v>
      </c>
      <c r="L20" s="149">
        <v>200000</v>
      </c>
      <c r="M20" s="149">
        <v>1</v>
      </c>
      <c r="N20" s="149">
        <f>L20*M20</f>
        <v>200000</v>
      </c>
      <c r="O20" s="149"/>
      <c r="P20" s="149"/>
    </row>
    <row r="21" spans="1:16">
      <c r="A21" s="215"/>
      <c r="B21" s="215"/>
      <c r="C21" s="188"/>
      <c r="D21" s="220"/>
      <c r="E21" s="187"/>
      <c r="F21" s="187"/>
      <c r="G21" s="187"/>
      <c r="H21" s="228"/>
      <c r="I21" s="229"/>
      <c r="J21" s="230"/>
      <c r="K21" s="148" t="s">
        <v>185</v>
      </c>
      <c r="L21" s="149">
        <v>27500</v>
      </c>
      <c r="M21" s="149">
        <v>12</v>
      </c>
      <c r="N21" s="149">
        <f>L21*M21</f>
        <v>330000</v>
      </c>
      <c r="O21" s="149"/>
      <c r="P21" s="149"/>
    </row>
    <row r="22" spans="1:16">
      <c r="A22" s="216"/>
      <c r="B22" s="216"/>
      <c r="C22" s="221"/>
      <c r="D22" s="222"/>
      <c r="E22" s="224"/>
      <c r="F22" s="224"/>
      <c r="G22" s="224"/>
      <c r="H22" s="231"/>
      <c r="I22" s="232"/>
      <c r="J22" s="233"/>
      <c r="K22" s="148" t="s">
        <v>187</v>
      </c>
      <c r="L22" s="149">
        <v>220000</v>
      </c>
      <c r="M22" s="149">
        <v>1</v>
      </c>
      <c r="N22" s="149">
        <f>L22*M22</f>
        <v>220000</v>
      </c>
      <c r="O22" s="149"/>
      <c r="P22" s="149"/>
    </row>
    <row r="23" spans="1:16">
      <c r="A23" s="151" t="s">
        <v>133</v>
      </c>
      <c r="B23" s="151" t="s">
        <v>134</v>
      </c>
      <c r="C23" s="152"/>
      <c r="D23" s="153"/>
      <c r="E23" s="152" t="s">
        <v>135</v>
      </c>
      <c r="F23" s="152"/>
      <c r="G23" s="152"/>
      <c r="H23" s="151"/>
      <c r="I23" s="152"/>
      <c r="J23" s="153"/>
      <c r="K23" s="148"/>
      <c r="L23" s="149"/>
      <c r="M23" s="149"/>
      <c r="N23" s="149"/>
      <c r="O23" s="149"/>
      <c r="P23" s="149"/>
    </row>
    <row r="24" spans="1:16">
      <c r="A24" s="151" t="s">
        <v>136</v>
      </c>
      <c r="B24" s="151" t="s">
        <v>137</v>
      </c>
      <c r="C24" s="152"/>
      <c r="D24" s="153"/>
      <c r="E24" s="152"/>
      <c r="F24" s="152"/>
      <c r="G24" s="152"/>
      <c r="H24" s="151"/>
      <c r="I24" s="152"/>
      <c r="J24" s="153"/>
      <c r="K24" s="148"/>
      <c r="L24" s="149"/>
      <c r="M24" s="149"/>
      <c r="N24" s="149"/>
      <c r="O24" s="149"/>
      <c r="P24" s="149"/>
    </row>
    <row r="25" spans="1:16">
      <c r="A25" s="156" t="s">
        <v>138</v>
      </c>
      <c r="B25" s="156" t="s">
        <v>139</v>
      </c>
      <c r="C25" s="157"/>
      <c r="D25" s="158"/>
      <c r="E25" s="157" t="s">
        <v>140</v>
      </c>
      <c r="F25" s="157"/>
      <c r="G25" s="157"/>
      <c r="H25" s="156"/>
      <c r="I25" s="157"/>
      <c r="J25" s="158"/>
      <c r="K25" s="148"/>
      <c r="L25" s="149"/>
      <c r="M25" s="149"/>
      <c r="N25" s="149"/>
      <c r="O25" s="149"/>
      <c r="P25" s="149"/>
    </row>
    <row r="26" spans="1:16">
      <c r="A26" s="159" t="s">
        <v>70</v>
      </c>
      <c r="B26" s="206"/>
      <c r="C26" s="207"/>
      <c r="D26" s="208"/>
      <c r="E26" s="206"/>
      <c r="F26" s="207"/>
      <c r="G26" s="207"/>
      <c r="H26" s="162" t="s">
        <v>178</v>
      </c>
      <c r="I26" s="163"/>
      <c r="J26" s="164"/>
      <c r="K26" s="148"/>
      <c r="L26" s="149">
        <v>250000</v>
      </c>
      <c r="M26" s="149">
        <v>11</v>
      </c>
      <c r="N26" s="149">
        <f>L26*M26</f>
        <v>2750000</v>
      </c>
      <c r="O26" s="149">
        <f>N26*9/10</f>
        <v>2475000</v>
      </c>
      <c r="P26" s="149">
        <f>N26/10</f>
        <v>275000</v>
      </c>
    </row>
    <row r="27" spans="1:16">
      <c r="A27" s="159" t="s">
        <v>209</v>
      </c>
      <c r="B27" s="206"/>
      <c r="C27" s="207"/>
      <c r="D27" s="208"/>
      <c r="E27" s="206"/>
      <c r="F27" s="207"/>
      <c r="G27" s="207"/>
      <c r="H27" s="197" t="s">
        <v>195</v>
      </c>
      <c r="I27" s="198"/>
      <c r="J27" s="199"/>
      <c r="K27" s="148"/>
      <c r="L27" s="149"/>
      <c r="M27" s="149"/>
      <c r="N27" s="149"/>
      <c r="O27" s="149"/>
      <c r="P27" s="149"/>
    </row>
    <row r="28" spans="1:16" ht="13.8" thickBot="1">
      <c r="A28" s="160" t="s">
        <v>95</v>
      </c>
      <c r="B28" s="203" t="s">
        <v>177</v>
      </c>
      <c r="C28" s="204"/>
      <c r="D28" s="205"/>
      <c r="E28" s="203"/>
      <c r="F28" s="204"/>
      <c r="G28" s="204"/>
      <c r="H28" s="200" t="s">
        <v>195</v>
      </c>
      <c r="I28" s="201"/>
      <c r="J28" s="202"/>
      <c r="K28" s="148"/>
      <c r="L28" s="149">
        <v>94000</v>
      </c>
      <c r="M28" s="149">
        <v>11</v>
      </c>
      <c r="N28" s="149">
        <f>L28*M28</f>
        <v>1034000</v>
      </c>
      <c r="O28" s="149">
        <f>N28*9/10</f>
        <v>930600</v>
      </c>
      <c r="P28" s="149">
        <f>N28/10</f>
        <v>103400</v>
      </c>
    </row>
    <row r="29" spans="1:16" ht="13.8">
      <c r="L29" s="134"/>
      <c r="M29" s="134"/>
      <c r="N29" s="134"/>
      <c r="O29" s="134"/>
      <c r="P29" s="134"/>
    </row>
  </sheetData>
  <mergeCells count="17">
    <mergeCell ref="A19:A22"/>
    <mergeCell ref="B19:D22"/>
    <mergeCell ref="E19:G22"/>
    <mergeCell ref="H19:J22"/>
    <mergeCell ref="I2:J2"/>
    <mergeCell ref="A3:J3"/>
    <mergeCell ref="B5:D5"/>
    <mergeCell ref="E5:G5"/>
    <mergeCell ref="H5:J5"/>
    <mergeCell ref="H27:J27"/>
    <mergeCell ref="H28:J28"/>
    <mergeCell ref="B28:D28"/>
    <mergeCell ref="B27:D27"/>
    <mergeCell ref="B26:D26"/>
    <mergeCell ref="E26:G26"/>
    <mergeCell ref="E27:G27"/>
    <mergeCell ref="E28:G28"/>
  </mergeCells>
  <phoneticPr fontId="2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workbookViewId="0">
      <selection activeCell="H66" sqref="H66"/>
    </sheetView>
  </sheetViews>
  <sheetFormatPr defaultColWidth="9" defaultRowHeight="12"/>
  <cols>
    <col min="1" max="1" width="3.6640625" style="2" customWidth="1"/>
    <col min="2" max="2" width="3" style="2" customWidth="1"/>
    <col min="3" max="4" width="5.6640625" style="2" customWidth="1"/>
    <col min="5" max="5" width="21.6640625" style="2" customWidth="1"/>
    <col min="6" max="6" width="3.44140625" style="2" customWidth="1"/>
    <col min="7" max="7" width="17.6640625" style="2" customWidth="1"/>
    <col min="8" max="8" width="13.33203125" style="2" customWidth="1"/>
    <col min="9" max="9" width="17.6640625" style="2" customWidth="1"/>
    <col min="10" max="16384" width="9" style="2"/>
  </cols>
  <sheetData>
    <row r="1" spans="1:12" ht="16.2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"/>
      <c r="K1" s="1"/>
      <c r="L1" s="1"/>
    </row>
    <row r="2" spans="1:12">
      <c r="B2" s="187" t="s">
        <v>52</v>
      </c>
      <c r="C2" s="187"/>
      <c r="D2" s="187"/>
      <c r="E2" s="187"/>
      <c r="F2" s="187"/>
      <c r="G2" s="187"/>
      <c r="H2" s="187"/>
      <c r="I2" s="187"/>
    </row>
    <row r="4" spans="1:12">
      <c r="B4" s="188" t="s">
        <v>53</v>
      </c>
      <c r="C4" s="188"/>
      <c r="D4" s="188"/>
      <c r="E4" s="188"/>
      <c r="F4" s="188"/>
      <c r="G4" s="188"/>
      <c r="H4" s="188"/>
      <c r="I4" s="188"/>
    </row>
    <row r="5" spans="1:12">
      <c r="B5" s="189" t="s">
        <v>54</v>
      </c>
      <c r="C5" s="189"/>
      <c r="D5" s="189"/>
      <c r="E5" s="189"/>
      <c r="F5" s="189"/>
      <c r="G5" s="189"/>
      <c r="H5" s="189"/>
      <c r="I5" s="189"/>
    </row>
    <row r="6" spans="1:12" ht="12.9" customHeight="1">
      <c r="B6" s="190" t="s">
        <v>55</v>
      </c>
      <c r="C6" s="191"/>
      <c r="D6" s="191"/>
      <c r="E6" s="191"/>
      <c r="F6" s="192"/>
      <c r="G6" s="3" t="s">
        <v>56</v>
      </c>
      <c r="H6" s="3" t="s">
        <v>57</v>
      </c>
      <c r="I6" s="3" t="s">
        <v>58</v>
      </c>
    </row>
    <row r="7" spans="1:12" ht="12.9" customHeight="1">
      <c r="B7" s="4" t="s">
        <v>59</v>
      </c>
      <c r="G7" s="5"/>
      <c r="H7" s="5"/>
      <c r="I7" s="5"/>
    </row>
    <row r="8" spans="1:12" ht="12.9" customHeight="1">
      <c r="B8" s="4"/>
      <c r="C8" s="2" t="s">
        <v>60</v>
      </c>
      <c r="G8" s="5"/>
      <c r="H8" s="5"/>
      <c r="I8" s="5"/>
    </row>
    <row r="9" spans="1:12" ht="12.9" customHeight="1">
      <c r="B9" s="4"/>
      <c r="C9" s="2" t="s">
        <v>61</v>
      </c>
      <c r="G9" s="5"/>
      <c r="H9" s="5"/>
      <c r="I9" s="5"/>
    </row>
    <row r="10" spans="1:12" ht="12.9" customHeight="1">
      <c r="B10" s="4"/>
      <c r="D10" s="186" t="s">
        <v>62</v>
      </c>
      <c r="E10" s="186"/>
      <c r="F10" s="6"/>
      <c r="G10" s="7">
        <v>105000</v>
      </c>
      <c r="H10" s="7">
        <v>105000</v>
      </c>
      <c r="I10" s="7">
        <f>SUM(G10:H10)</f>
        <v>210000</v>
      </c>
    </row>
    <row r="11" spans="1:12" ht="12.9" customHeight="1">
      <c r="B11" s="4"/>
      <c r="D11" s="8"/>
      <c r="E11" s="9" t="s">
        <v>63</v>
      </c>
      <c r="F11" s="8"/>
      <c r="G11" s="10">
        <v>105000</v>
      </c>
      <c r="H11" s="10">
        <v>105000</v>
      </c>
      <c r="I11" s="10">
        <f>SUM(G11:H11)</f>
        <v>210000</v>
      </c>
    </row>
    <row r="12" spans="1:12" ht="12.9" customHeight="1">
      <c r="B12" s="4"/>
      <c r="D12" s="185" t="s">
        <v>64</v>
      </c>
      <c r="E12" s="185"/>
      <c r="F12" s="11"/>
      <c r="G12" s="12">
        <f>SUM(G13:G14)</f>
        <v>16000000</v>
      </c>
      <c r="H12" s="12">
        <f>SUM(H13:H14)</f>
        <v>1500000</v>
      </c>
      <c r="I12" s="12">
        <f>SUM(G12:H12)</f>
        <v>17500000</v>
      </c>
    </row>
    <row r="13" spans="1:12" ht="12.9" customHeight="1">
      <c r="B13" s="4"/>
      <c r="D13" s="9"/>
      <c r="E13" s="9" t="s">
        <v>65</v>
      </c>
      <c r="F13" s="13"/>
      <c r="G13" s="14">
        <v>3000000</v>
      </c>
      <c r="H13" s="31">
        <v>1500000</v>
      </c>
      <c r="I13" s="14">
        <f>SUM(G13:H13)</f>
        <v>4500000</v>
      </c>
    </row>
    <row r="14" spans="1:12" ht="12.9" customHeight="1">
      <c r="B14" s="4"/>
      <c r="D14" s="9"/>
      <c r="E14" s="9" t="s">
        <v>66</v>
      </c>
      <c r="F14" s="9"/>
      <c r="G14" s="10">
        <v>13000000</v>
      </c>
      <c r="H14" s="10">
        <v>0</v>
      </c>
      <c r="I14" s="10">
        <f>SUM(G14:H14)</f>
        <v>13000000</v>
      </c>
    </row>
    <row r="15" spans="1:12" ht="12.9" customHeight="1">
      <c r="B15" s="4"/>
      <c r="D15" s="15"/>
      <c r="E15" s="15"/>
      <c r="F15" s="15"/>
      <c r="G15" s="5"/>
      <c r="H15" s="5"/>
      <c r="I15" s="5"/>
    </row>
    <row r="16" spans="1:12" ht="12.9" customHeight="1">
      <c r="B16" s="16"/>
      <c r="C16" s="17" t="s">
        <v>67</v>
      </c>
      <c r="D16" s="17"/>
      <c r="E16" s="17"/>
      <c r="F16" s="17"/>
      <c r="G16" s="18">
        <f>SUM(G10,G12)</f>
        <v>16105000</v>
      </c>
      <c r="H16" s="18">
        <f>SUM(H10,H12)</f>
        <v>1605000</v>
      </c>
      <c r="I16" s="18">
        <f>SUM(I10,I12)</f>
        <v>17710000</v>
      </c>
    </row>
    <row r="17" spans="2:9" ht="12.9" customHeight="1">
      <c r="B17" s="4"/>
      <c r="C17" s="2" t="s">
        <v>68</v>
      </c>
      <c r="G17" s="5"/>
      <c r="H17" s="5"/>
      <c r="I17" s="5"/>
    </row>
    <row r="18" spans="2:9" ht="12.9" customHeight="1">
      <c r="B18" s="4"/>
      <c r="D18" s="186" t="s">
        <v>69</v>
      </c>
      <c r="E18" s="186"/>
      <c r="F18" s="6"/>
      <c r="G18" s="7">
        <f>SUM(G19:G36)</f>
        <v>16111400</v>
      </c>
      <c r="H18" s="7"/>
      <c r="I18" s="7">
        <f t="shared" ref="I18:I34" si="0">SUM(G18:H18)</f>
        <v>16111400</v>
      </c>
    </row>
    <row r="19" spans="2:9" ht="12.9" customHeight="1">
      <c r="B19" s="4"/>
      <c r="D19" s="9"/>
      <c r="E19" s="9" t="s">
        <v>70</v>
      </c>
      <c r="F19" s="19"/>
      <c r="G19" s="32">
        <v>4320000</v>
      </c>
      <c r="I19" s="10">
        <f t="shared" si="0"/>
        <v>4320000</v>
      </c>
    </row>
    <row r="20" spans="2:9" ht="12.9" customHeight="1">
      <c r="B20" s="4"/>
      <c r="D20" s="9"/>
      <c r="E20" s="9" t="s">
        <v>47</v>
      </c>
      <c r="F20" s="19"/>
      <c r="G20" s="32">
        <v>432000</v>
      </c>
      <c r="I20" s="10">
        <f t="shared" si="0"/>
        <v>432000</v>
      </c>
    </row>
    <row r="21" spans="2:9" ht="12.9" customHeight="1">
      <c r="B21" s="4"/>
      <c r="D21" s="9"/>
      <c r="E21" s="9" t="s">
        <v>71</v>
      </c>
      <c r="F21" s="19"/>
      <c r="G21" s="10">
        <v>6370000</v>
      </c>
      <c r="I21" s="10">
        <f t="shared" si="0"/>
        <v>6370000</v>
      </c>
    </row>
    <row r="22" spans="2:9" ht="12.9" customHeight="1">
      <c r="B22" s="4"/>
      <c r="D22" s="9"/>
      <c r="E22" s="9" t="s">
        <v>72</v>
      </c>
      <c r="F22" s="19"/>
      <c r="G22" s="10">
        <v>405000</v>
      </c>
      <c r="I22" s="10">
        <f t="shared" si="0"/>
        <v>405000</v>
      </c>
    </row>
    <row r="23" spans="2:9" ht="12.9" customHeight="1">
      <c r="B23" s="4"/>
      <c r="D23" s="9"/>
      <c r="E23" s="9" t="s">
        <v>73</v>
      </c>
      <c r="F23" s="19"/>
      <c r="G23" s="10">
        <v>0</v>
      </c>
      <c r="I23" s="10">
        <f t="shared" si="0"/>
        <v>0</v>
      </c>
    </row>
    <row r="24" spans="2:9" ht="12.9" customHeight="1">
      <c r="B24" s="4"/>
      <c r="D24" s="9"/>
      <c r="E24" s="9" t="s">
        <v>74</v>
      </c>
      <c r="F24" s="19"/>
      <c r="G24" s="10">
        <v>200000</v>
      </c>
      <c r="I24" s="10">
        <f t="shared" si="0"/>
        <v>200000</v>
      </c>
    </row>
    <row r="25" spans="2:9" ht="12.9" customHeight="1">
      <c r="B25" s="4"/>
      <c r="D25" s="9"/>
      <c r="E25" s="9" t="s">
        <v>75</v>
      </c>
      <c r="F25" s="19"/>
      <c r="G25" s="10">
        <v>230000</v>
      </c>
      <c r="I25" s="10">
        <f t="shared" si="0"/>
        <v>230000</v>
      </c>
    </row>
    <row r="26" spans="2:9" ht="12.9" customHeight="1">
      <c r="B26" s="4"/>
      <c r="D26" s="9"/>
      <c r="E26" s="9" t="s">
        <v>76</v>
      </c>
      <c r="F26" s="17"/>
      <c r="G26" s="10">
        <v>0</v>
      </c>
      <c r="I26" s="10">
        <f t="shared" si="0"/>
        <v>0</v>
      </c>
    </row>
    <row r="27" spans="2:9" ht="12.9" customHeight="1">
      <c r="B27" s="4"/>
      <c r="D27" s="9"/>
      <c r="E27" s="9" t="s">
        <v>77</v>
      </c>
      <c r="F27" s="17"/>
      <c r="G27" s="10">
        <v>891000</v>
      </c>
      <c r="I27" s="10">
        <f t="shared" si="0"/>
        <v>891000</v>
      </c>
    </row>
    <row r="28" spans="2:9" ht="12.9" customHeight="1">
      <c r="B28" s="4"/>
      <c r="D28" s="9"/>
      <c r="E28" s="9" t="s">
        <v>78</v>
      </c>
      <c r="F28" s="17"/>
      <c r="G28" s="10">
        <v>320000</v>
      </c>
      <c r="I28" s="10">
        <f t="shared" si="0"/>
        <v>320000</v>
      </c>
    </row>
    <row r="29" spans="2:9" ht="12.9" customHeight="1">
      <c r="B29" s="4"/>
      <c r="D29" s="9"/>
      <c r="E29" s="9" t="s">
        <v>42</v>
      </c>
      <c r="F29" s="17"/>
      <c r="G29" s="10">
        <v>0</v>
      </c>
      <c r="I29" s="10">
        <f t="shared" si="0"/>
        <v>0</v>
      </c>
    </row>
    <row r="30" spans="2:9" ht="12.9" customHeight="1">
      <c r="B30" s="4"/>
      <c r="D30" s="9"/>
      <c r="E30" s="9" t="s">
        <v>79</v>
      </c>
      <c r="F30" s="17"/>
      <c r="G30" s="10">
        <v>200000</v>
      </c>
      <c r="I30" s="10">
        <f t="shared" si="0"/>
        <v>200000</v>
      </c>
    </row>
    <row r="31" spans="2:9" ht="12.9" customHeight="1">
      <c r="B31" s="4"/>
      <c r="D31" s="9"/>
      <c r="E31" s="9" t="s">
        <v>80</v>
      </c>
      <c r="F31" s="17"/>
      <c r="G31" s="10">
        <v>2408400</v>
      </c>
      <c r="I31" s="10">
        <f t="shared" si="0"/>
        <v>2408400</v>
      </c>
    </row>
    <row r="32" spans="2:9" ht="12.9" customHeight="1">
      <c r="B32" s="4"/>
      <c r="D32" s="9"/>
      <c r="E32" s="9" t="s">
        <v>44</v>
      </c>
      <c r="F32" s="17"/>
      <c r="G32" s="10">
        <v>100000</v>
      </c>
      <c r="I32" s="10">
        <f t="shared" si="0"/>
        <v>100000</v>
      </c>
    </row>
    <row r="33" spans="2:9" ht="12.9" customHeight="1">
      <c r="B33" s="4"/>
      <c r="D33" s="9"/>
      <c r="E33" s="9" t="s">
        <v>45</v>
      </c>
      <c r="F33" s="17"/>
      <c r="G33" s="10">
        <v>200000</v>
      </c>
      <c r="I33" s="10">
        <f t="shared" si="0"/>
        <v>200000</v>
      </c>
    </row>
    <row r="34" spans="2:9" ht="12.9" customHeight="1">
      <c r="B34" s="4"/>
      <c r="D34" s="9"/>
      <c r="E34" s="9" t="s">
        <v>81</v>
      </c>
      <c r="F34" s="17"/>
      <c r="G34" s="10">
        <v>20000</v>
      </c>
      <c r="I34" s="10">
        <f t="shared" si="0"/>
        <v>20000</v>
      </c>
    </row>
    <row r="35" spans="2:9" ht="12.9" customHeight="1">
      <c r="B35" s="4"/>
      <c r="D35" s="9"/>
      <c r="E35" s="9" t="s">
        <v>39</v>
      </c>
      <c r="F35" s="17"/>
      <c r="G35" s="10"/>
      <c r="I35" s="10"/>
    </row>
    <row r="36" spans="2:9" ht="12.9" customHeight="1">
      <c r="B36" s="4"/>
      <c r="D36" s="9"/>
      <c r="E36" s="9" t="s">
        <v>46</v>
      </c>
      <c r="F36" s="17"/>
      <c r="G36" s="10">
        <v>15000</v>
      </c>
      <c r="I36" s="10"/>
    </row>
    <row r="37" spans="2:9" ht="12.9" customHeight="1">
      <c r="B37" s="4"/>
      <c r="D37" s="186" t="s">
        <v>82</v>
      </c>
      <c r="E37" s="186"/>
      <c r="F37" s="20"/>
      <c r="G37" s="12">
        <f>SUM(G38:G55)</f>
        <v>0</v>
      </c>
      <c r="H37" s="12">
        <f>SUM(H38:H55)</f>
        <v>1699600</v>
      </c>
      <c r="I37" s="12">
        <f t="shared" ref="I37:I54" si="1">SUM(G37:H37)</f>
        <v>1699600</v>
      </c>
    </row>
    <row r="38" spans="2:9" ht="12.9" customHeight="1">
      <c r="B38" s="4"/>
      <c r="D38" s="9"/>
      <c r="E38" s="9" t="s">
        <v>70</v>
      </c>
      <c r="F38" s="17"/>
      <c r="G38" s="10">
        <v>0</v>
      </c>
      <c r="H38" s="32">
        <v>480000</v>
      </c>
      <c r="I38" s="10">
        <f t="shared" si="1"/>
        <v>480000</v>
      </c>
    </row>
    <row r="39" spans="2:9" ht="12.9" customHeight="1">
      <c r="B39" s="4"/>
      <c r="D39" s="9"/>
      <c r="E39" s="9" t="s">
        <v>47</v>
      </c>
      <c r="F39" s="17"/>
      <c r="G39" s="10"/>
      <c r="H39" s="32">
        <v>48000</v>
      </c>
      <c r="I39" s="10">
        <f t="shared" si="1"/>
        <v>48000</v>
      </c>
    </row>
    <row r="40" spans="2:9" ht="12.9" customHeight="1">
      <c r="B40" s="4"/>
      <c r="D40" s="9"/>
      <c r="E40" s="9" t="s">
        <v>71</v>
      </c>
      <c r="F40" s="17"/>
      <c r="G40" s="10">
        <v>0</v>
      </c>
      <c r="H40" s="10">
        <v>130000</v>
      </c>
      <c r="I40" s="10">
        <f t="shared" si="1"/>
        <v>130000</v>
      </c>
    </row>
    <row r="41" spans="2:9" ht="12.9" customHeight="1">
      <c r="B41" s="4"/>
      <c r="D41" s="21"/>
      <c r="E41" s="21" t="s">
        <v>72</v>
      </c>
      <c r="G41" s="22">
        <v>0</v>
      </c>
      <c r="H41" s="10">
        <v>45000</v>
      </c>
      <c r="I41" s="22">
        <f t="shared" si="1"/>
        <v>45000</v>
      </c>
    </row>
    <row r="42" spans="2:9" ht="12.9" customHeight="1">
      <c r="B42" s="4"/>
      <c r="D42" s="21"/>
      <c r="E42" s="21" t="s">
        <v>83</v>
      </c>
      <c r="G42" s="22">
        <v>0</v>
      </c>
      <c r="H42" s="10">
        <v>0</v>
      </c>
      <c r="I42" s="22">
        <f t="shared" si="1"/>
        <v>0</v>
      </c>
    </row>
    <row r="43" spans="2:9" ht="12.9" customHeight="1">
      <c r="B43" s="4"/>
      <c r="D43" s="21"/>
      <c r="E43" s="21" t="s">
        <v>84</v>
      </c>
      <c r="G43" s="22">
        <v>0</v>
      </c>
      <c r="H43" s="10">
        <v>100000</v>
      </c>
      <c r="I43" s="22">
        <f t="shared" si="1"/>
        <v>100000</v>
      </c>
    </row>
    <row r="44" spans="2:9" ht="12.9" customHeight="1">
      <c r="B44" s="4"/>
      <c r="D44" s="21"/>
      <c r="E44" s="21" t="s">
        <v>75</v>
      </c>
      <c r="G44" s="22">
        <v>0</v>
      </c>
      <c r="H44" s="10">
        <v>120000</v>
      </c>
      <c r="I44" s="22">
        <f t="shared" si="1"/>
        <v>120000</v>
      </c>
    </row>
    <row r="45" spans="2:9" ht="12.9" customHeight="1">
      <c r="B45" s="4"/>
      <c r="D45" s="21"/>
      <c r="E45" s="21" t="s">
        <v>76</v>
      </c>
      <c r="G45" s="22">
        <v>0</v>
      </c>
      <c r="H45" s="10">
        <v>75000</v>
      </c>
      <c r="I45" s="22">
        <f t="shared" si="1"/>
        <v>75000</v>
      </c>
    </row>
    <row r="46" spans="2:9" ht="12.9" customHeight="1">
      <c r="B46" s="4"/>
      <c r="D46" s="21"/>
      <c r="E46" s="21" t="s">
        <v>77</v>
      </c>
      <c r="G46" s="22">
        <v>0</v>
      </c>
      <c r="H46" s="10">
        <v>99000</v>
      </c>
      <c r="I46" s="22">
        <f t="shared" si="1"/>
        <v>99000</v>
      </c>
    </row>
    <row r="47" spans="2:9" ht="12.9" customHeight="1">
      <c r="B47" s="4"/>
      <c r="D47" s="21"/>
      <c r="E47" s="21" t="s">
        <v>78</v>
      </c>
      <c r="G47" s="22">
        <v>0</v>
      </c>
      <c r="H47" s="10">
        <v>80000</v>
      </c>
      <c r="I47" s="22">
        <f t="shared" si="1"/>
        <v>80000</v>
      </c>
    </row>
    <row r="48" spans="2:9" ht="12.9" customHeight="1">
      <c r="B48" s="4"/>
      <c r="D48" s="21"/>
      <c r="E48" s="21" t="s">
        <v>42</v>
      </c>
      <c r="G48" s="22">
        <v>0</v>
      </c>
      <c r="H48" s="10">
        <v>10000</v>
      </c>
      <c r="I48" s="22">
        <f t="shared" si="1"/>
        <v>10000</v>
      </c>
    </row>
    <row r="49" spans="2:9" ht="12.9" customHeight="1">
      <c r="B49" s="4"/>
      <c r="D49" s="21"/>
      <c r="E49" s="21" t="s">
        <v>79</v>
      </c>
      <c r="G49" s="22">
        <v>0</v>
      </c>
      <c r="H49" s="10">
        <v>200000</v>
      </c>
      <c r="I49" s="22">
        <f t="shared" si="1"/>
        <v>200000</v>
      </c>
    </row>
    <row r="50" spans="2:9" ht="12.9" customHeight="1">
      <c r="B50" s="4"/>
      <c r="D50" s="21"/>
      <c r="E50" s="21" t="s">
        <v>80</v>
      </c>
      <c r="G50" s="22">
        <v>0</v>
      </c>
      <c r="H50" s="10">
        <v>267600</v>
      </c>
      <c r="I50" s="22">
        <f t="shared" si="1"/>
        <v>267600</v>
      </c>
    </row>
    <row r="51" spans="2:9" ht="12.9" customHeight="1">
      <c r="B51" s="4"/>
      <c r="D51" s="21"/>
      <c r="E51" s="21" t="s">
        <v>44</v>
      </c>
      <c r="G51" s="22"/>
      <c r="H51" s="10">
        <v>0</v>
      </c>
      <c r="I51" s="22">
        <f t="shared" si="1"/>
        <v>0</v>
      </c>
    </row>
    <row r="52" spans="2:9" ht="12.9" customHeight="1">
      <c r="B52" s="4"/>
      <c r="D52" s="21"/>
      <c r="E52" s="21" t="s">
        <v>45</v>
      </c>
      <c r="G52" s="22"/>
      <c r="H52" s="10">
        <v>0</v>
      </c>
      <c r="I52" s="22">
        <f t="shared" si="1"/>
        <v>0</v>
      </c>
    </row>
    <row r="53" spans="2:9" ht="12.9" customHeight="1">
      <c r="B53" s="4"/>
      <c r="D53" s="21"/>
      <c r="E53" s="21" t="s">
        <v>81</v>
      </c>
      <c r="G53" s="22"/>
      <c r="H53" s="10">
        <v>20000</v>
      </c>
      <c r="I53" s="22">
        <f t="shared" si="1"/>
        <v>20000</v>
      </c>
    </row>
    <row r="54" spans="2:9" ht="12.9" customHeight="1">
      <c r="B54" s="4"/>
      <c r="D54" s="21"/>
      <c r="E54" s="21" t="s">
        <v>39</v>
      </c>
      <c r="G54" s="22"/>
      <c r="H54" s="10">
        <v>10000</v>
      </c>
      <c r="I54" s="22">
        <f t="shared" si="1"/>
        <v>10000</v>
      </c>
    </row>
    <row r="55" spans="2:9" ht="12.9" customHeight="1">
      <c r="B55" s="4"/>
      <c r="D55" s="21"/>
      <c r="E55" s="21" t="s">
        <v>46</v>
      </c>
      <c r="G55" s="22">
        <v>0</v>
      </c>
      <c r="H55" s="22">
        <v>15000</v>
      </c>
      <c r="I55" s="22">
        <f>SUM(G55:H55)</f>
        <v>15000</v>
      </c>
    </row>
    <row r="56" spans="2:9" ht="12.9" customHeight="1">
      <c r="B56" s="16"/>
      <c r="C56" s="17"/>
      <c r="D56" s="184" t="s">
        <v>85</v>
      </c>
      <c r="E56" s="184"/>
      <c r="F56" s="17"/>
      <c r="G56" s="18">
        <f>SUM(G18,G37)</f>
        <v>16111400</v>
      </c>
      <c r="H56" s="18">
        <f>SUM(H18,H37)</f>
        <v>1699600</v>
      </c>
      <c r="I56" s="18">
        <f>SUM(G56:H56)</f>
        <v>17811000</v>
      </c>
    </row>
    <row r="57" spans="2:9" ht="12.9" customHeight="1">
      <c r="B57" s="16"/>
      <c r="C57" s="17"/>
      <c r="D57" s="184" t="s">
        <v>86</v>
      </c>
      <c r="E57" s="184"/>
      <c r="F57" s="17"/>
      <c r="G57" s="18">
        <f>G16-G18</f>
        <v>-6400</v>
      </c>
      <c r="H57" s="18">
        <f>H16-H56</f>
        <v>-94600</v>
      </c>
      <c r="I57" s="18">
        <f>SUM(G57:H57)</f>
        <v>-101000</v>
      </c>
    </row>
    <row r="58" spans="2:9" ht="12.9" customHeight="1">
      <c r="B58" s="16"/>
      <c r="C58" s="17"/>
      <c r="D58" s="184" t="s">
        <v>87</v>
      </c>
      <c r="E58" s="184"/>
      <c r="F58" s="17"/>
      <c r="G58" s="18">
        <v>0</v>
      </c>
      <c r="H58" s="18">
        <v>0</v>
      </c>
      <c r="I58" s="18">
        <f t="shared" ref="I58:I64" si="2">SUM(G58-H58)</f>
        <v>0</v>
      </c>
    </row>
    <row r="59" spans="2:9" ht="12.9" customHeight="1">
      <c r="B59" s="16"/>
      <c r="C59" s="17"/>
      <c r="D59" s="184" t="s">
        <v>88</v>
      </c>
      <c r="E59" s="184"/>
      <c r="F59" s="17"/>
      <c r="G59" s="18">
        <f>SUM(G57:G58)</f>
        <v>-6400</v>
      </c>
      <c r="H59" s="18">
        <f>SUM(H57:H58)</f>
        <v>-94600</v>
      </c>
      <c r="I59" s="18">
        <f>SUM(G59:H59)</f>
        <v>-101000</v>
      </c>
    </row>
    <row r="60" spans="2:9" ht="12.9" customHeight="1">
      <c r="B60" s="16"/>
      <c r="C60" s="17" t="s">
        <v>89</v>
      </c>
      <c r="D60" s="13"/>
      <c r="E60" s="13"/>
      <c r="F60" s="17"/>
      <c r="G60" s="14"/>
      <c r="H60" s="14"/>
      <c r="I60" s="23"/>
    </row>
    <row r="61" spans="2:9" ht="12.9" customHeight="1">
      <c r="B61" s="16"/>
      <c r="C61" s="17"/>
      <c r="D61" s="17" t="s">
        <v>90</v>
      </c>
      <c r="E61" s="17"/>
      <c r="F61" s="17"/>
      <c r="G61" s="14"/>
      <c r="H61" s="14"/>
      <c r="I61" s="24"/>
    </row>
    <row r="62" spans="2:9" ht="12.9" customHeight="1">
      <c r="B62" s="16"/>
      <c r="C62" s="17"/>
      <c r="D62" s="184" t="s">
        <v>91</v>
      </c>
      <c r="E62" s="184"/>
      <c r="F62" s="17"/>
      <c r="G62" s="18">
        <v>0</v>
      </c>
      <c r="H62" s="18">
        <v>0</v>
      </c>
      <c r="I62" s="18">
        <f t="shared" si="2"/>
        <v>0</v>
      </c>
    </row>
    <row r="63" spans="2:9" ht="12.9" customHeight="1">
      <c r="B63" s="16"/>
      <c r="C63" s="17"/>
      <c r="D63" s="19" t="s">
        <v>92</v>
      </c>
      <c r="E63" s="19"/>
      <c r="F63" s="17"/>
      <c r="G63" s="18"/>
      <c r="H63" s="18"/>
      <c r="I63" s="18"/>
    </row>
    <row r="64" spans="2:9" ht="12.9" customHeight="1">
      <c r="B64" s="16"/>
      <c r="C64" s="19"/>
      <c r="D64" s="19" t="s">
        <v>93</v>
      </c>
      <c r="E64" s="19"/>
      <c r="F64" s="19"/>
      <c r="G64" s="18">
        <v>0</v>
      </c>
      <c r="H64" s="18">
        <v>0</v>
      </c>
      <c r="I64" s="18">
        <f t="shared" si="2"/>
        <v>0</v>
      </c>
    </row>
    <row r="65" spans="2:9" ht="12.9" customHeight="1">
      <c r="B65" s="25"/>
      <c r="C65" s="26"/>
      <c r="D65" s="27" t="s">
        <v>94</v>
      </c>
      <c r="E65" s="26"/>
      <c r="F65" s="28"/>
      <c r="G65" s="18"/>
      <c r="H65" s="18"/>
      <c r="I65" s="18"/>
    </row>
    <row r="66" spans="2:9" ht="12.9" customHeight="1"/>
    <row r="67" spans="2:9" ht="12.9" customHeight="1"/>
    <row r="68" spans="2:9" ht="12.9" customHeight="1"/>
    <row r="69" spans="2:9" ht="12.9" customHeight="1"/>
    <row r="70" spans="2:9" ht="12.9" customHeight="1"/>
    <row r="71" spans="2:9" ht="12.9" customHeight="1"/>
    <row r="72" spans="2:9" ht="12.9" customHeight="1"/>
    <row r="73" spans="2:9" ht="12.9" customHeight="1"/>
    <row r="74" spans="2:9" ht="12.9" customHeight="1"/>
    <row r="75" spans="2:9" ht="12.9" customHeight="1"/>
    <row r="76" spans="2:9" ht="12.9" customHeight="1"/>
    <row r="77" spans="2:9" ht="12.9" customHeight="1"/>
    <row r="78" spans="2:9" ht="12.9" customHeight="1"/>
    <row r="79" spans="2:9" ht="12.9" customHeight="1"/>
    <row r="80" spans="2:9" ht="12.9" customHeight="1"/>
    <row r="81" ht="12.9" customHeight="1"/>
    <row r="82" ht="12.9" customHeight="1"/>
  </sheetData>
  <mergeCells count="14">
    <mergeCell ref="D10:E10"/>
    <mergeCell ref="A1:I1"/>
    <mergeCell ref="B2:I2"/>
    <mergeCell ref="B4:I4"/>
    <mergeCell ref="B5:I5"/>
    <mergeCell ref="B6:F6"/>
    <mergeCell ref="D59:E59"/>
    <mergeCell ref="D62:E62"/>
    <mergeCell ref="D12:E12"/>
    <mergeCell ref="D18:E18"/>
    <mergeCell ref="D37:E37"/>
    <mergeCell ref="D56:E56"/>
    <mergeCell ref="D57:E57"/>
    <mergeCell ref="D58:E58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4"/>
  <sheetViews>
    <sheetView workbookViewId="0">
      <selection activeCell="L17" sqref="L17"/>
    </sheetView>
  </sheetViews>
  <sheetFormatPr defaultRowHeight="13.2"/>
  <cols>
    <col min="1" max="1" width="5.44140625" customWidth="1"/>
    <col min="2" max="2" width="24.21875" bestFit="1" customWidth="1"/>
    <col min="3" max="3" width="25" bestFit="1" customWidth="1"/>
    <col min="4" max="4" width="9.21875" bestFit="1" customWidth="1"/>
    <col min="5" max="5" width="11.77734375" customWidth="1"/>
    <col min="6" max="6" width="9.44140625" bestFit="1" customWidth="1"/>
    <col min="8" max="8" width="3.21875" bestFit="1" customWidth="1"/>
    <col min="9" max="9" width="3.6640625" customWidth="1"/>
    <col min="10" max="10" width="9" bestFit="1" customWidth="1"/>
    <col min="11" max="11" width="8.88671875" bestFit="1" customWidth="1"/>
  </cols>
  <sheetData>
    <row r="2" spans="2:12" ht="16.2">
      <c r="B2" s="41" t="s">
        <v>145</v>
      </c>
      <c r="C2" s="39" t="s">
        <v>146</v>
      </c>
    </row>
    <row r="4" spans="2:12" ht="18.600000000000001" customHeight="1">
      <c r="B4" s="42" t="s">
        <v>147</v>
      </c>
      <c r="C4" s="42" t="s">
        <v>148</v>
      </c>
      <c r="D4" s="42" t="s">
        <v>149</v>
      </c>
      <c r="E4" s="42" t="s">
        <v>150</v>
      </c>
      <c r="F4" s="42" t="s">
        <v>151</v>
      </c>
      <c r="G4" s="43"/>
      <c r="H4" s="44"/>
      <c r="I4" s="45"/>
      <c r="J4" s="42" t="s">
        <v>98</v>
      </c>
      <c r="K4" s="42" t="s">
        <v>152</v>
      </c>
    </row>
    <row r="5" spans="2:12">
      <c r="B5" s="236" t="s">
        <v>153</v>
      </c>
      <c r="C5" s="98"/>
      <c r="D5" s="238" t="s">
        <v>132</v>
      </c>
      <c r="E5" s="99" t="s">
        <v>154</v>
      </c>
      <c r="F5" s="100"/>
      <c r="G5" s="248">
        <v>330000</v>
      </c>
      <c r="H5" s="242" t="s">
        <v>155</v>
      </c>
      <c r="I5" s="244">
        <v>12</v>
      </c>
      <c r="J5" s="101"/>
      <c r="K5" s="102"/>
    </row>
    <row r="6" spans="2:12">
      <c r="B6" s="237"/>
      <c r="C6" s="103" t="s">
        <v>156</v>
      </c>
      <c r="D6" s="239"/>
      <c r="E6" s="104" t="s">
        <v>157</v>
      </c>
      <c r="F6" s="105">
        <f>G5*I5</f>
        <v>3960000</v>
      </c>
      <c r="G6" s="249"/>
      <c r="H6" s="243"/>
      <c r="I6" s="245"/>
      <c r="J6" s="106">
        <f>F6/10*9</f>
        <v>3564000</v>
      </c>
      <c r="K6" s="107">
        <f>F6/10</f>
        <v>396000</v>
      </c>
    </row>
    <row r="7" spans="2:12">
      <c r="B7" s="262" t="s">
        <v>158</v>
      </c>
      <c r="C7" s="260" t="s">
        <v>159</v>
      </c>
      <c r="D7" s="263" t="s">
        <v>132</v>
      </c>
      <c r="E7" s="58" t="s">
        <v>154</v>
      </c>
      <c r="F7" s="59"/>
      <c r="G7" s="47"/>
      <c r="H7" s="48"/>
      <c r="I7" s="49"/>
      <c r="J7" s="50"/>
      <c r="K7" s="60"/>
    </row>
    <row r="8" spans="2:12" ht="15.9" customHeight="1">
      <c r="B8" s="261"/>
      <c r="C8" s="261"/>
      <c r="D8" s="253"/>
      <c r="E8" s="61" t="s">
        <v>157</v>
      </c>
      <c r="F8" s="53">
        <f>G8*I8</f>
        <v>330000</v>
      </c>
      <c r="G8" s="62">
        <v>27500</v>
      </c>
      <c r="H8" s="63" t="s">
        <v>155</v>
      </c>
      <c r="I8" s="64">
        <v>12</v>
      </c>
      <c r="J8" s="65">
        <f>F8/10*9</f>
        <v>297000</v>
      </c>
      <c r="K8" s="60">
        <f>F8/10</f>
        <v>33000</v>
      </c>
    </row>
    <row r="9" spans="2:12">
      <c r="B9" s="260" t="s">
        <v>160</v>
      </c>
      <c r="C9" s="260" t="s">
        <v>159</v>
      </c>
      <c r="D9" s="252" t="s">
        <v>132</v>
      </c>
      <c r="E9" s="234" t="s">
        <v>161</v>
      </c>
      <c r="F9" s="66"/>
      <c r="G9" s="47"/>
      <c r="H9" s="48"/>
      <c r="I9" s="49"/>
      <c r="J9" s="67"/>
      <c r="K9" s="51"/>
    </row>
    <row r="10" spans="2:12">
      <c r="B10" s="261"/>
      <c r="C10" s="261"/>
      <c r="D10" s="253"/>
      <c r="E10" s="235"/>
      <c r="F10" s="68">
        <v>220000</v>
      </c>
      <c r="G10" s="62">
        <v>220000</v>
      </c>
      <c r="H10" s="63" t="s">
        <v>155</v>
      </c>
      <c r="I10" s="64">
        <v>1</v>
      </c>
      <c r="J10" s="67">
        <f>F10/10*9</f>
        <v>198000</v>
      </c>
      <c r="K10" s="57">
        <f>F10/10</f>
        <v>22000</v>
      </c>
    </row>
    <row r="11" spans="2:12">
      <c r="B11" s="236" t="s">
        <v>162</v>
      </c>
      <c r="C11" s="98"/>
      <c r="D11" s="238" t="s">
        <v>132</v>
      </c>
      <c r="E11" s="108" t="s">
        <v>154</v>
      </c>
      <c r="F11" s="109"/>
      <c r="G11" s="110"/>
      <c r="H11" s="99"/>
      <c r="I11" s="111"/>
      <c r="J11" s="112"/>
      <c r="K11" s="113"/>
    </row>
    <row r="12" spans="2:12">
      <c r="B12" s="237"/>
      <c r="C12" s="103" t="s">
        <v>163</v>
      </c>
      <c r="D12" s="239"/>
      <c r="E12" s="114" t="s">
        <v>157</v>
      </c>
      <c r="F12" s="115">
        <f>G11*I11+G12*I12</f>
        <v>396000</v>
      </c>
      <c r="G12" s="116">
        <v>33000</v>
      </c>
      <c r="H12" s="117" t="s">
        <v>164</v>
      </c>
      <c r="I12" s="118">
        <v>12</v>
      </c>
      <c r="J12" s="119">
        <f>F12/10*9</f>
        <v>356400</v>
      </c>
      <c r="K12" s="107">
        <f>F12/10</f>
        <v>39600</v>
      </c>
    </row>
    <row r="13" spans="2:12">
      <c r="B13" s="246" t="s">
        <v>165</v>
      </c>
      <c r="C13" s="120"/>
      <c r="D13" s="238" t="s">
        <v>166</v>
      </c>
      <c r="E13" s="108" t="s">
        <v>154</v>
      </c>
      <c r="F13" s="108"/>
      <c r="G13" s="248">
        <v>110000</v>
      </c>
      <c r="H13" s="242" t="s">
        <v>155</v>
      </c>
      <c r="I13" s="244">
        <v>12</v>
      </c>
      <c r="J13" s="121"/>
      <c r="K13" s="122"/>
    </row>
    <row r="14" spans="2:12">
      <c r="B14" s="247"/>
      <c r="C14" s="123" t="s">
        <v>167</v>
      </c>
      <c r="D14" s="239"/>
      <c r="E14" s="114" t="s">
        <v>157</v>
      </c>
      <c r="F14" s="124">
        <v>1320000</v>
      </c>
      <c r="G14" s="249"/>
      <c r="H14" s="243"/>
      <c r="I14" s="245"/>
      <c r="J14" s="125">
        <f>F14</f>
        <v>1320000</v>
      </c>
      <c r="K14" s="126" t="s">
        <v>168</v>
      </c>
    </row>
    <row r="15" spans="2:12">
      <c r="B15" s="250" t="s">
        <v>169</v>
      </c>
      <c r="C15" s="72"/>
      <c r="D15" s="252" t="s">
        <v>166</v>
      </c>
      <c r="E15" s="58" t="s">
        <v>154</v>
      </c>
      <c r="F15" s="58"/>
      <c r="G15" s="254">
        <v>55000</v>
      </c>
      <c r="H15" s="256" t="s">
        <v>155</v>
      </c>
      <c r="I15" s="258">
        <v>12</v>
      </c>
      <c r="J15" s="73"/>
      <c r="K15" s="79"/>
      <c r="L15" t="s">
        <v>184</v>
      </c>
    </row>
    <row r="16" spans="2:12">
      <c r="B16" s="251"/>
      <c r="C16" s="76" t="s">
        <v>170</v>
      </c>
      <c r="D16" s="253"/>
      <c r="E16" s="80" t="s">
        <v>157</v>
      </c>
      <c r="F16" s="81">
        <v>660000</v>
      </c>
      <c r="G16" s="255"/>
      <c r="H16" s="257"/>
      <c r="I16" s="259"/>
      <c r="J16" s="77">
        <f>F16</f>
        <v>660000</v>
      </c>
      <c r="K16" s="78" t="s">
        <v>168</v>
      </c>
    </row>
    <row r="17" spans="2:11" ht="16.5" customHeight="1">
      <c r="B17" s="71"/>
      <c r="C17" s="72"/>
      <c r="D17" s="46"/>
      <c r="E17" s="234" t="s">
        <v>161</v>
      </c>
      <c r="F17" s="82"/>
      <c r="G17" s="62"/>
      <c r="H17" s="63"/>
      <c r="I17" s="64"/>
      <c r="J17" s="83"/>
      <c r="K17" s="84"/>
    </row>
    <row r="18" spans="2:11">
      <c r="B18" s="75" t="s">
        <v>171</v>
      </c>
      <c r="C18" s="75" t="s">
        <v>170</v>
      </c>
      <c r="D18" s="52" t="s">
        <v>123</v>
      </c>
      <c r="E18" s="235"/>
      <c r="F18" s="85">
        <v>165000</v>
      </c>
      <c r="G18" s="54">
        <v>165000</v>
      </c>
      <c r="H18" s="55" t="s">
        <v>155</v>
      </c>
      <c r="I18" s="56">
        <v>1</v>
      </c>
      <c r="J18" s="86">
        <f>F18</f>
        <v>165000</v>
      </c>
      <c r="K18" s="78" t="s">
        <v>168</v>
      </c>
    </row>
    <row r="19" spans="2:11">
      <c r="B19" s="236" t="s">
        <v>172</v>
      </c>
      <c r="C19" s="127"/>
      <c r="D19" s="238" t="s">
        <v>117</v>
      </c>
      <c r="E19" s="99" t="s">
        <v>154</v>
      </c>
      <c r="F19" s="100"/>
      <c r="G19" s="240">
        <v>82500</v>
      </c>
      <c r="H19" s="242" t="s">
        <v>155</v>
      </c>
      <c r="I19" s="244">
        <v>12</v>
      </c>
      <c r="J19" s="102"/>
      <c r="K19" s="102"/>
    </row>
    <row r="20" spans="2:11">
      <c r="B20" s="237"/>
      <c r="C20" s="128" t="s">
        <v>173</v>
      </c>
      <c r="D20" s="239"/>
      <c r="E20" s="104" t="s">
        <v>157</v>
      </c>
      <c r="F20" s="105">
        <f>82500*12</f>
        <v>990000</v>
      </c>
      <c r="G20" s="241"/>
      <c r="H20" s="243"/>
      <c r="I20" s="245"/>
      <c r="J20" s="107">
        <f>F20/10*9</f>
        <v>891000</v>
      </c>
      <c r="K20" s="107">
        <f>F20/10</f>
        <v>99000</v>
      </c>
    </row>
    <row r="21" spans="2:11">
      <c r="B21" s="87"/>
      <c r="C21" s="74"/>
      <c r="D21" s="73"/>
      <c r="E21" s="74"/>
      <c r="F21" s="69"/>
      <c r="G21" s="87"/>
      <c r="H21" s="73"/>
      <c r="I21" s="88"/>
      <c r="J21" s="74"/>
      <c r="K21" s="88"/>
    </row>
    <row r="22" spans="2:11">
      <c r="B22" s="89" t="s">
        <v>174</v>
      </c>
      <c r="C22" s="90"/>
      <c r="D22" s="91" t="s">
        <v>108</v>
      </c>
      <c r="E22" s="90"/>
      <c r="F22" s="70">
        <f>'[1]正味財産増減計算書（事業費管理費の区分なし）'!H28</f>
        <v>109292</v>
      </c>
      <c r="G22" s="89"/>
      <c r="H22" s="91"/>
      <c r="I22" s="92"/>
      <c r="J22" s="93">
        <f>F22</f>
        <v>109292</v>
      </c>
      <c r="K22" s="94" t="s">
        <v>168</v>
      </c>
    </row>
    <row r="23" spans="2:11">
      <c r="B23" s="95"/>
      <c r="C23" s="96"/>
      <c r="E23" s="96"/>
      <c r="F23" s="67"/>
      <c r="G23" s="95"/>
      <c r="I23" s="97"/>
      <c r="J23" s="96"/>
      <c r="K23" s="97"/>
    </row>
    <row r="24" spans="2:11">
      <c r="B24" s="89" t="s">
        <v>175</v>
      </c>
      <c r="C24" s="90"/>
      <c r="D24" s="91" t="s">
        <v>136</v>
      </c>
      <c r="E24" s="90"/>
      <c r="F24" s="70">
        <f>'[1]正味財産増減計算書（事業費管理費の区分なし）'!H38</f>
        <v>42948</v>
      </c>
      <c r="G24" s="89"/>
      <c r="H24" s="91"/>
      <c r="I24" s="92"/>
      <c r="J24" s="93">
        <f>F24</f>
        <v>42948</v>
      </c>
      <c r="K24" s="94" t="s">
        <v>168</v>
      </c>
    </row>
  </sheetData>
  <mergeCells count="30">
    <mergeCell ref="B7:B8"/>
    <mergeCell ref="C7:C8"/>
    <mergeCell ref="D7:D8"/>
    <mergeCell ref="B5:B6"/>
    <mergeCell ref="D5:D6"/>
    <mergeCell ref="G5:G6"/>
    <mergeCell ref="H5:H6"/>
    <mergeCell ref="I5:I6"/>
    <mergeCell ref="B9:B10"/>
    <mergeCell ref="C9:C10"/>
    <mergeCell ref="D9:D10"/>
    <mergeCell ref="E9:E10"/>
    <mergeCell ref="B11:B12"/>
    <mergeCell ref="D11:D12"/>
    <mergeCell ref="I19:I20"/>
    <mergeCell ref="B13:B14"/>
    <mergeCell ref="D13:D14"/>
    <mergeCell ref="G13:G14"/>
    <mergeCell ref="H13:H14"/>
    <mergeCell ref="I13:I14"/>
    <mergeCell ref="B15:B16"/>
    <mergeCell ref="D15:D16"/>
    <mergeCell ref="G15:G16"/>
    <mergeCell ref="H15:H16"/>
    <mergeCell ref="I15:I16"/>
    <mergeCell ref="E17:E18"/>
    <mergeCell ref="B19:B20"/>
    <mergeCell ref="D19:D20"/>
    <mergeCell ref="G19:G20"/>
    <mergeCell ref="H19:H2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内閣府提出用</vt:lpstr>
      <vt:lpstr>前期比較</vt:lpstr>
      <vt:lpstr>給与額</vt:lpstr>
      <vt:lpstr>事業費管理費の按分</vt:lpstr>
      <vt:lpstr>参考）2021年度予算</vt:lpstr>
      <vt:lpstr>参考）2020年度固定費</vt:lpstr>
      <vt:lpstr>内閣府提出用!Print_Area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dreamtokyo</dc:creator>
  <cp:lastModifiedBy>tsuda</cp:lastModifiedBy>
  <cp:lastPrinted>2023-04-23T04:30:14Z</cp:lastPrinted>
  <dcterms:created xsi:type="dcterms:W3CDTF">2007-06-01T00:51:22Z</dcterms:created>
  <dcterms:modified xsi:type="dcterms:W3CDTF">2023-04-28T06:48:37Z</dcterms:modified>
</cp:coreProperties>
</file>